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tal Impact Hours so far" sheetId="1" r:id="rId4"/>
    <sheet state="visible" name="Total IH for Export" sheetId="2" r:id="rId5"/>
    <sheet state="visible" name="Bi-Weekly IH for Export" sheetId="3" r:id="rId6"/>
    <sheet state="visible" name="IH Predictions" sheetId="4" r:id="rId7"/>
    <sheet state="visible" name="#8 Jan 1" sheetId="5" r:id="rId8"/>
    <sheet state="visible" name="#8 IH Results" sheetId="6" r:id="rId9"/>
    <sheet state="visible" name="#7 Dec 18" sheetId="7" r:id="rId10"/>
    <sheet state="visible" name="#7 IH Results" sheetId="8" r:id="rId11"/>
    <sheet state="visible" name="#6 Dec 4" sheetId="9" r:id="rId12"/>
    <sheet state="visible" name="#6 IH Results" sheetId="10" r:id="rId13"/>
    <sheet state="visible" name="#5 Nov 20" sheetId="11" r:id="rId14"/>
    <sheet state="visible" name="#5 IH Results" sheetId="12" r:id="rId15"/>
    <sheet state="visible" name="#4 Nov 6" sheetId="13" r:id="rId16"/>
    <sheet state="visible" name="#4 IH Results" sheetId="14" r:id="rId17"/>
    <sheet state="visible" name="#3 Oct 23" sheetId="15" r:id="rId18"/>
    <sheet state="visible" name="#3 IH Results" sheetId="16" r:id="rId19"/>
    <sheet state="visible" name="#2 Oct 9" sheetId="17" r:id="rId20"/>
    <sheet state="visible" name="#2 IH Results" sheetId="18" r:id="rId21"/>
    <sheet state="visible" name="#1 Sept 24" sheetId="19" r:id="rId22"/>
    <sheet state="visible" name="#1 IH Results" sheetId="20" r:id="rId23"/>
    <sheet state="visible" name="#0 Sept 7 (historic)" sheetId="21" r:id="rId24"/>
    <sheet state="visible" name="#0 IH Results" sheetId="22" r:id="rId25"/>
    <sheet state="visible" name="#1 + #2 (4 weeks together)" sheetId="23" r:id="rId26"/>
  </sheets>
  <definedNames>
    <definedName hidden="1" localSheetId="0" name="_xlnm._FilterDatabase">'Total Impact Hours so far'!$A$2:$Z$263</definedName>
    <definedName hidden="1" localSheetId="4" name="_xlnm._FilterDatabase">'#8 Jan 1'!$A$3:$Z$361</definedName>
    <definedName hidden="1" localSheetId="5" name="_xlnm._FilterDatabase">'#8 IH Results'!$A$2:$U$85</definedName>
    <definedName hidden="1" localSheetId="6" name="_xlnm._FilterDatabase">'#7 Dec 18'!$A$3:$Z$482</definedName>
    <definedName hidden="1" localSheetId="7" name="_xlnm._FilterDatabase">'#7 IH Results'!$A$2:$U$85</definedName>
    <definedName hidden="1" localSheetId="8" name="_xlnm._FilterDatabase">'#6 Dec 4'!$A$3:$Z$514</definedName>
    <definedName hidden="1" localSheetId="9" name="_xlnm._FilterDatabase">'#6 IH Results'!$A$2:$Y$95</definedName>
    <definedName hidden="1" localSheetId="10" name="_xlnm._FilterDatabase">'#5 Nov 20'!$A$3:$X$377</definedName>
    <definedName hidden="1" localSheetId="11" name="_xlnm._FilterDatabase">'#5 IH Results'!$A$2:$Y$94</definedName>
    <definedName hidden="1" localSheetId="12" name="_xlnm._FilterDatabase">'#4 Nov 6'!$A$3:$X$333</definedName>
    <definedName hidden="1" localSheetId="13" name="_xlnm._FilterDatabase">'#4 IH Results'!$A$2:$Y$92</definedName>
    <definedName hidden="1" localSheetId="14" name="_xlnm._FilterDatabase">'#3 Oct 23'!$A$3:$X$278</definedName>
    <definedName hidden="1" localSheetId="15" name="_xlnm._FilterDatabase">'#3 IH Results'!$A$2:$Y$90</definedName>
    <definedName hidden="1" localSheetId="16" name="_xlnm._FilterDatabase">'#2 Oct 9'!$A$3:$X$195</definedName>
    <definedName hidden="1" localSheetId="17" name="_xlnm._FilterDatabase">'#2 IH Results'!$A$2:$Y$80</definedName>
    <definedName hidden="1" localSheetId="18" name="_xlnm._FilterDatabase">'#1 Sept 24'!$A$3:$X$403</definedName>
    <definedName hidden="1" localSheetId="19" name="_xlnm._FilterDatabase">'#1 IH Results'!$A$2:$Y$78</definedName>
    <definedName hidden="1" localSheetId="20" name="_xlnm._FilterDatabase">'#0 Sept 7 (historic)'!$A$3:$X$487</definedName>
    <definedName hidden="1" localSheetId="22" name="_xlnm._FilterDatabase">'#1 + #2 (4 weeks together)'!$A$1:$Z$88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My metric: 1 point = 7.5 min @ Tier 1, 30 min  @Tier 2 and 2.5 hours @ Tier 3 with impact on the TE Commons coloring the final score
	-Griff Green</t>
      </text>
    </comment>
  </commentList>
</comments>
</file>

<file path=xl/sharedStrings.xml><?xml version="1.0" encoding="utf-8"?>
<sst xmlns="http://schemas.openxmlformats.org/spreadsheetml/2006/main" count="15806" uniqueCount="1418">
  <si>
    <t xml:space="preserve">Total IH: </t>
  </si>
  <si>
    <t>Telegram Handle</t>
  </si>
  <si>
    <t>Impact Hours</t>
  </si>
  <si>
    <t>sembrestels</t>
  </si>
  <si>
    <t>santigs67</t>
  </si>
  <si>
    <t>zeptimusq</t>
  </si>
  <si>
    <t>cranders71</t>
  </si>
  <si>
    <t>akrtws</t>
  </si>
  <si>
    <t>ygganderson</t>
  </si>
  <si>
    <t>solsista</t>
  </si>
  <si>
    <t>jessicazartler</t>
  </si>
  <si>
    <t>tonga2020</t>
  </si>
  <si>
    <t>juankbell</t>
  </si>
  <si>
    <t>mateodaza</t>
  </si>
  <si>
    <t>manualzuru</t>
  </si>
  <si>
    <t>durgadasji</t>
  </si>
  <si>
    <t>jeffemmett</t>
  </si>
  <si>
    <t>lkngtn</t>
  </si>
  <si>
    <t>randomshinichi</t>
  </si>
  <si>
    <t>vegayp</t>
  </si>
  <si>
    <t>freedumbs00</t>
  </si>
  <si>
    <t>liviade</t>
  </si>
  <si>
    <t>vntrp</t>
  </si>
  <si>
    <t>griffgreen</t>
  </si>
  <si>
    <t>paulo_c2d</t>
  </si>
  <si>
    <t>mzargham</t>
  </si>
  <si>
    <t>daithic</t>
  </si>
  <si>
    <t>hbesso31</t>
  </si>
  <si>
    <t>blairv</t>
  </si>
  <si>
    <t>loie_giveth</t>
  </si>
  <si>
    <t>quartagiulio</t>
  </si>
  <si>
    <t>sponnet2</t>
  </si>
  <si>
    <t>fabianvb</t>
  </si>
  <si>
    <t>fiorebotta</t>
  </si>
  <si>
    <t>rodrigouy</t>
  </si>
  <si>
    <t>xgabi</t>
  </si>
  <si>
    <t>danlessa</t>
  </si>
  <si>
    <t>fvigevani</t>
  </si>
  <si>
    <t>sgonzt</t>
  </si>
  <si>
    <t>abchewey</t>
  </si>
  <si>
    <t>tannra</t>
  </si>
  <si>
    <t>willjgriff</t>
  </si>
  <si>
    <t>aminlatifi</t>
  </si>
  <si>
    <t>burrrata</t>
  </si>
  <si>
    <t>markop</t>
  </si>
  <si>
    <t>gracerachmany</t>
  </si>
  <si>
    <t>jonathanbsci</t>
  </si>
  <si>
    <t>niranb</t>
  </si>
  <si>
    <t>benjaminscholtz</t>
  </si>
  <si>
    <t>tam2140</t>
  </si>
  <si>
    <t>rosamoc</t>
  </si>
  <si>
    <t>rubenrussel7</t>
  </si>
  <si>
    <t>elihanover</t>
  </si>
  <si>
    <t>dulcedu</t>
  </si>
  <si>
    <t>tylerdmace</t>
  </si>
  <si>
    <t>naynaysoo</t>
  </si>
  <si>
    <t>jonassft</t>
  </si>
  <si>
    <t>vitormarthendal</t>
  </si>
  <si>
    <t>fabimol</t>
  </si>
  <si>
    <t>d8n13l</t>
  </si>
  <si>
    <t>anjablaj</t>
  </si>
  <si>
    <t>marinam00</t>
  </si>
  <si>
    <t>danibelle</t>
  </si>
  <si>
    <t>simunstrukan</t>
  </si>
  <si>
    <t>knobsdao</t>
  </si>
  <si>
    <t>krrisis</t>
  </si>
  <si>
    <t>vivszaid</t>
  </si>
  <si>
    <t>auryn_macmillan</t>
  </si>
  <si>
    <t>felixfalafel</t>
  </si>
  <si>
    <t>geleeroyale</t>
  </si>
  <si>
    <t>lbagic</t>
  </si>
  <si>
    <t>katalenacaban</t>
  </si>
  <si>
    <t>aaron_soskin</t>
  </si>
  <si>
    <t>merlinegalite</t>
  </si>
  <si>
    <t>trentmc0</t>
  </si>
  <si>
    <t>freddbomba</t>
  </si>
  <si>
    <t>iviangita</t>
  </si>
  <si>
    <t>jakublanc</t>
  </si>
  <si>
    <t>owocki</t>
  </si>
  <si>
    <t>phil_h</t>
  </si>
  <si>
    <t>fabiosmendes</t>
  </si>
  <si>
    <t>stephen_yo</t>
  </si>
  <si>
    <t>atacas</t>
  </si>
  <si>
    <t>gfriis</t>
  </si>
  <si>
    <t>aidanbrodieo</t>
  </si>
  <si>
    <t>jameszaki</t>
  </si>
  <si>
    <t>crypt0dawg</t>
  </si>
  <si>
    <t>krisjones</t>
  </si>
  <si>
    <t>simondlr</t>
  </si>
  <si>
    <t>krisparuch</t>
  </si>
  <si>
    <t>rpp63</t>
  </si>
  <si>
    <t>willruddick</t>
  </si>
  <si>
    <t>bierlingm</t>
  </si>
  <si>
    <t>coachb</t>
  </si>
  <si>
    <t>wslyvh</t>
  </si>
  <si>
    <t>glefevre</t>
  </si>
  <si>
    <t>anthonyoliai</t>
  </si>
  <si>
    <t>juliet_myea</t>
  </si>
  <si>
    <t>castall</t>
  </si>
  <si>
    <t>sbilbao</t>
  </si>
  <si>
    <t>monstros1ty</t>
  </si>
  <si>
    <t>thelastjosh</t>
  </si>
  <si>
    <t>ivanthinking</t>
  </si>
  <si>
    <t>cpt_grog</t>
  </si>
  <si>
    <t>tech_digger</t>
  </si>
  <si>
    <t>staccop2p</t>
  </si>
  <si>
    <t>gcrewe</t>
  </si>
  <si>
    <t>alexholman</t>
  </si>
  <si>
    <t>wertuals</t>
  </si>
  <si>
    <t>sepu85</t>
  </si>
  <si>
    <t>yalormewn</t>
  </si>
  <si>
    <t>metaverde</t>
  </si>
  <si>
    <t>laurenluz</t>
  </si>
  <si>
    <t>flakoubay</t>
  </si>
  <si>
    <t>orishim</t>
  </si>
  <si>
    <t>xlcrr</t>
  </si>
  <si>
    <t>chriscyber</t>
  </si>
  <si>
    <t>papa_raw</t>
  </si>
  <si>
    <t>barnabemonnot</t>
  </si>
  <si>
    <t>matslats</t>
  </si>
  <si>
    <t>proofoftom</t>
  </si>
  <si>
    <t>shrutiappiah1</t>
  </si>
  <si>
    <t>jamessimbouras</t>
  </si>
  <si>
    <t>existenialstoic</t>
  </si>
  <si>
    <t>luukweber</t>
  </si>
  <si>
    <t>smokyish</t>
  </si>
  <si>
    <t>lalogarza</t>
  </si>
  <si>
    <t>officialnico</t>
  </si>
  <si>
    <t>petheth</t>
  </si>
  <si>
    <t>witwiki3</t>
  </si>
  <si>
    <t>renzod5</t>
  </si>
  <si>
    <t>upaul</t>
  </si>
  <si>
    <t>macerer</t>
  </si>
  <si>
    <t>victorid</t>
  </si>
  <si>
    <t>vasileios_panagiotidis</t>
  </si>
  <si>
    <t>katebee</t>
  </si>
  <si>
    <t>revxzx</t>
  </si>
  <si>
    <t>brutalfluffy</t>
  </si>
  <si>
    <t>viken33</t>
  </si>
  <si>
    <t>paxthemax</t>
  </si>
  <si>
    <t>davidhq</t>
  </si>
  <si>
    <t>lescanor</t>
  </si>
  <si>
    <t>jakubgregus</t>
  </si>
  <si>
    <t>nikoline_nik</t>
  </si>
  <si>
    <t>positonic</t>
  </si>
  <si>
    <t>lescanore</t>
  </si>
  <si>
    <t>santosthegreat</t>
  </si>
  <si>
    <t>blockchainberlin</t>
  </si>
  <si>
    <t>unquale</t>
  </si>
  <si>
    <t>monsterplayaus</t>
  </si>
  <si>
    <t>cryptononymouseconomist</t>
  </si>
  <si>
    <t>jwaup</t>
  </si>
  <si>
    <t>tokenbrice</t>
  </si>
  <si>
    <t>misterboyfriend</t>
  </si>
  <si>
    <t>supernova_labs</t>
  </si>
  <si>
    <t>fenjamin</t>
  </si>
  <si>
    <t>benjaminaaron</t>
  </si>
  <si>
    <t>bradym</t>
  </si>
  <si>
    <t>dazuck</t>
  </si>
  <si>
    <t>eduadiez</t>
  </si>
  <si>
    <t>erikbjare</t>
  </si>
  <si>
    <t>ferdinandrg</t>
  </si>
  <si>
    <t>jimbobbins</t>
  </si>
  <si>
    <t>jasselnorm</t>
  </si>
  <si>
    <t>jamiepitts</t>
  </si>
  <si>
    <t>nukemandan</t>
  </si>
  <si>
    <t>wildpau</t>
  </si>
  <si>
    <t>pacobacpac</t>
  </si>
  <si>
    <t>ubipromoter</t>
  </si>
  <si>
    <t>wipabramson</t>
  </si>
  <si>
    <t>hanna_nevermind</t>
  </si>
  <si>
    <t>freedumbs</t>
  </si>
  <si>
    <t>josevicente1</t>
  </si>
  <si>
    <t>lanski13</t>
  </si>
  <si>
    <t>meta_dreamer</t>
  </si>
  <si>
    <t>quentin_hb</t>
  </si>
  <si>
    <t>wunluv</t>
  </si>
  <si>
    <t>edapt</t>
  </si>
  <si>
    <t>adriamb</t>
  </si>
  <si>
    <t>codersinblack</t>
  </si>
  <si>
    <t>edendh</t>
  </si>
  <si>
    <t>econaut6</t>
  </si>
  <si>
    <t>scupytrooples</t>
  </si>
  <si>
    <t>paulsalis</t>
  </si>
  <si>
    <t>nelsonm</t>
  </si>
  <si>
    <t>morgangr</t>
  </si>
  <si>
    <t>ethicraul</t>
  </si>
  <si>
    <t>gijsspoor</t>
  </si>
  <si>
    <t>hubway</t>
  </si>
  <si>
    <t>marveloushelper</t>
  </si>
  <si>
    <t>hxrts</t>
  </si>
  <si>
    <t>denissrgn</t>
  </si>
  <si>
    <t>robinwhitney</t>
  </si>
  <si>
    <t>pimpmypeon</t>
  </si>
  <si>
    <t>cryptonian_z</t>
  </si>
  <si>
    <t>tjayrush</t>
  </si>
  <si>
    <t>asalemalawi</t>
  </si>
  <si>
    <t>wolfofcurrency</t>
  </si>
  <si>
    <t>llll79</t>
  </si>
  <si>
    <t>burningfiat</t>
  </si>
  <si>
    <t>immortaz</t>
  </si>
  <si>
    <t>exiledsurfer</t>
  </si>
  <si>
    <t>Total Impact Hours:</t>
  </si>
  <si>
    <t>@</t>
  </si>
  <si>
    <t>⧗</t>
  </si>
  <si>
    <t>... and many more!</t>
  </si>
  <si>
    <t>Weekly Impact Hours:</t>
  </si>
  <si>
    <t>Round</t>
  </si>
  <si>
    <t>Total Hours</t>
  </si>
  <si>
    <t>Actual / Predicted</t>
  </si>
  <si>
    <t>End Date</t>
  </si>
  <si>
    <t>Total IH</t>
  </si>
  <si>
    <t>Min Goal @ 15 DAI/IH &amp; 15% Tribute</t>
  </si>
  <si>
    <t>Min Goal @ 10 IH/hr &amp; 15% Tribute</t>
  </si>
  <si>
    <t>Min Goal @ 10 IH/hr &amp; 20% Tribute</t>
  </si>
  <si>
    <t>Change in Impact hours from previous round</t>
  </si>
  <si>
    <t>Average Change</t>
  </si>
  <si>
    <t>0 (Historic)</t>
  </si>
  <si>
    <t>Actual</t>
  </si>
  <si>
    <t>Predicted</t>
  </si>
  <si>
    <t>Optimistic version</t>
  </si>
  <si>
    <t>Min Goal @ 15 IH/hr &amp; 15% Tribute</t>
  </si>
  <si>
    <t>Hours</t>
  </si>
  <si>
    <t>Hours pre adjustments</t>
  </si>
  <si>
    <t>Praises</t>
  </si>
  <si>
    <t>IH/praise Before Quantifiers</t>
  </si>
  <si>
    <t xml:space="preserve">Public Praise doc </t>
  </si>
  <si>
    <t>https://docs.google.com/spreadsheets/d/1Qxgjg4YxTBNIIwIEm3WGDcmGs_8Klv-UzztQCzYLvNA/edit?usp=sharing</t>
  </si>
  <si>
    <t>Total points</t>
  </si>
  <si>
    <t>`=query(iferror(sort({row(A4:A)-row(A4)+2-match(sort(A4:A),sort(A4:A),0),SORT(ROW(A4:A)+2-row(A4)+2,A4:A,1)},2,1),),"Select Col1")</t>
  </si>
  <si>
    <t>To</t>
  </si>
  <si>
    <t>From</t>
  </si>
  <si>
    <t>Reason for dishing</t>
  </si>
  <si>
    <t>Date</t>
  </si>
  <si>
    <t>Room</t>
  </si>
  <si>
    <t>Griff</t>
  </si>
  <si>
    <t>Jake</t>
  </si>
  <si>
    <t>Juanka</t>
  </si>
  <si>
    <t>Avg %</t>
  </si>
  <si>
    <t>IH per Praise</t>
  </si>
  <si>
    <t>IH per person</t>
  </si>
  <si>
    <t>10h of work on integrating the impact hour app into the tec-template and deploying the smart contracts on xdai</t>
  </si>
  <si>
    <t>PRAISE</t>
  </si>
  <si>
    <t>Gardens Swarm</t>
  </si>
  <si>
    <t>working 5h on implementing the impact hours aragon app (tests are still to be done): https://github.com/TECommons/impact-hours-app</t>
  </si>
  <si>
    <t>4h of work on testing and launching the hatch demo. Everything is prepared, we only need to redeploy the graph</t>
  </si>
  <si>
    <t>3h work on onboarding Adrià who is going to review the smart contracts and on discussing with Fiore which is the best way to show the hatch goals, cstk limit and cultural tribute in the hatch frontend</t>
  </si>
  <si>
    <t>Tonga2020</t>
  </si>
  <si>
    <t>the many hours they spend coding that go unnoticed many times</t>
  </si>
  <si>
    <t>TE Praise</t>
  </si>
  <si>
    <t>being subject matter experts and their efforts in decentralized coordination</t>
  </si>
  <si>
    <t>attending last week tech spec meeting</t>
  </si>
  <si>
    <t>the amazing work he’s done for the Carrib community</t>
  </si>
  <si>
    <t>their awesome accomplishments in the TEC project</t>
  </si>
  <si>
    <t>joining the Cagatio Event last Thursday</t>
  </si>
  <si>
    <t>GriffGreen</t>
  </si>
  <si>
    <t>joining our Commons Stack Simulator sync &amp; continuing to push this project to the finish line!!</t>
  </si>
  <si>
    <t>CS dDEV Team</t>
  </si>
  <si>
    <t>hitting their first milestone in Commons Simulator</t>
  </si>
  <si>
    <t>donating to Commons Stack Iteration 0 Gitcoin grant, helping us raise over 14,000 DAI to build the future of high functioning Public Goods focused economies!</t>
  </si>
  <si>
    <t>Commons Stack</t>
  </si>
  <si>
    <t>DUPLICATE</t>
  </si>
  <si>
    <t>Quantifiers</t>
  </si>
  <si>
    <t>Only charged for 15 hours to the Garden Swarm to save money this period so he gets 50% of his IH</t>
  </si>
  <si>
    <t>the legal workings and also attending most meetings</t>
  </si>
  <si>
    <t>JessicaZartler</t>
  </si>
  <si>
    <t>all of his hard work on the legal recommendations and working on the forum post 🌟🌟🌟</t>
  </si>
  <si>
    <t>all of their hard work on the legal forum post! 🙌💫</t>
  </si>
  <si>
    <t>all the brilliant work he’s doing in Legal</t>
  </si>
  <si>
    <t>all of your valued input and nice holiday cheer at this week's Onboarding WG sync. 🎊 🙏</t>
  </si>
  <si>
    <t>joining the book club last week! 🙌✨🤓</t>
  </si>
  <si>
    <t>their interactions with Mateo</t>
  </si>
  <si>
    <t>being in the Hatch Params call</t>
  </si>
  <si>
    <t>joining the last soft gov call!! 🌱</t>
  </si>
  <si>
    <t>the Communications WG call today - was so amazing to have all of the discussions and feedback to get clarity and focus 🙏🏼🙏🏼🙏🏼🙌🌟🌟🌟</t>
  </si>
  <si>
    <t>the fun blog post this round</t>
  </si>
  <si>
    <t>doing a lot of work we don’t see</t>
  </si>
  <si>
    <t>filling the glossary section of the forum!</t>
  </si>
  <si>
    <t>doing Gitcoin Grant thank yous and rounding up all the holidays infos on the calendar 🙏🏼🙌</t>
  </si>
  <si>
    <t>all the work he does outside the community and also listening in every call</t>
  </si>
  <si>
    <t>all the work on the glossary section in the forum! Thank you! 🙏🏼</t>
  </si>
  <si>
    <t>his great idea of adding the praise bot to the Swiss Membership DApp Channel</t>
  </si>
  <si>
    <t>CSTK Token DApp</t>
  </si>
  <si>
    <t>Tam2140</t>
  </si>
  <si>
    <t>taking on leading the DAO Book, Club Governing the Commons, yesterday and for continuing to be there every week.</t>
  </si>
  <si>
    <t>leading the book club this week, for being in every call and his ability to listen and gather information for every one and gives his point of view</t>
  </si>
  <si>
    <t>working through many iterations on the TEC intro video.</t>
  </si>
  <si>
    <t>TE Commons</t>
  </si>
  <si>
    <t>zeptimusQ</t>
  </si>
  <si>
    <t>recording gravity and cagatio event you rock🤘🤘</t>
  </si>
  <si>
    <t>recording our wild Praisemas!</t>
  </si>
  <si>
    <t>being welcoming when it comes to getting involved in this community</t>
  </si>
  <si>
    <t>the recordings but mostly for being so genuine</t>
  </si>
  <si>
    <t>all his hardwork and @Sponnet2  for his work towards the commons.  Miss you guys!</t>
  </si>
  <si>
    <t>Swiss Membership (CSTK Token) DApp</t>
  </si>
  <si>
    <t>Gets paid by the Giveth so he only gets 50% IH</t>
  </si>
  <si>
    <t>his amazing work in the lab and keeping it recorded every week you rock!</t>
  </si>
  <si>
    <t>the amazing tec lab he's offering</t>
  </si>
  <si>
    <t>updating the Commons Simulator UI and closing issues on Github!</t>
  </si>
  <si>
    <t>their help in reaching this awesome milestone! We are going to release the Simulator to the Donors of our gitcoin grant TONIGHT! Everything is being merged to master and its starting to look dreamy! https://sim.commonsstack.org/ 😍</t>
  </si>
  <si>
    <t>joining in the Merge-to-Master party happening right now to push this puppy to the finish line!</t>
  </si>
  <si>
    <t xml:space="preserve">joining our Commons Stack Simulator sync yesterday &amp; continuing to push this project to the finish line!! </t>
  </si>
  <si>
    <t>joining the dev team and bringing his attention to detail to the UI making a designer happy 🙂</t>
  </si>
  <si>
    <t xml:space="preserve">joining our Commons Stack Simulator sync ... We are sooooo close!! Just a few more issues to tackle... </t>
  </si>
  <si>
    <t>taking care of the simulation backend</t>
  </si>
  <si>
    <t>taking care of the simulation backend 😎</t>
  </si>
  <si>
    <t>helping Juan with community building in Colombia and inviting him to Giveth</t>
  </si>
  <si>
    <t>their overall presence, and stability of mind and the work in gravity</t>
  </si>
  <si>
    <t>all her contributions that I'm looking forward to read in philosophy channel</t>
  </si>
  <si>
    <t>their feedback on the funding proposal forum post 🙏🏼😘🌟</t>
  </si>
  <si>
    <t>many insightful contributions to the DAO Book Club Governing the Commons and steering our chapter 3 session so well.</t>
  </si>
  <si>
    <t>leading the book club last week, for being helpful and giving suggestions to Tongga, and for attending the community call last Thursday</t>
  </si>
  <si>
    <t>9 work hours on Monday, Tuesday and Wednesday. Integrated latest hatch contract changes and the xdai deployment into the hatch connector and frontend. Worked on the market maker connector implementing the event mapping functions (Tonga recorded the session)</t>
  </si>
  <si>
    <t>the amazing development on the hatch-connector (using the graph protocol), his support during these last days, and the new awesome hatch frontend!</t>
  </si>
  <si>
    <t>Gets paid from his work with the Gardens Swarm so he gets 15% of his IH</t>
  </si>
  <si>
    <t>everything he does everyday</t>
  </si>
  <si>
    <t>giving a nice welcome to kewin</t>
  </si>
  <si>
    <t>giving me praise powers</t>
  </si>
  <si>
    <t>Sponnet2</t>
  </si>
  <si>
    <t>adding the praise bot and enabling ppl to dish praise here  !</t>
  </si>
  <si>
    <t>providing Figma comments on the latest TEC website. (Marko)</t>
  </si>
  <si>
    <t>onboarding Mateo to the TEC project</t>
  </si>
  <si>
    <t>bringing Tam in the project, for being an excellent leader and person</t>
  </si>
  <si>
    <t>daithiC</t>
  </si>
  <si>
    <t>finding a DLT project to "#!£$* I forgot to do that defi thingy' shared in tec-general discord channel 5hrs ago</t>
  </si>
  <si>
    <t>Gets paid by the Commons Stack so he only get 15% IH</t>
  </si>
  <si>
    <t>his basically lectures in the dao book club</t>
  </si>
  <si>
    <t>mentioning Praise :) and the Commons Stack in her recent overview article. https://www.coindesk.com/daos-2020-good-bad-ugly</t>
  </si>
  <si>
    <t>keeping at a very hard problem to solve bringing the commons to a visual place.</t>
  </si>
  <si>
    <t>the figma of the TEC website</t>
  </si>
  <si>
    <t>the amazing animation and compilation of images for TEC branding</t>
  </si>
  <si>
    <t>all of his continuing hard work on making 🔥 branding</t>
  </si>
  <si>
    <t>giving feedback on YB  overlay, and creating all those logos!! It looks fantastic!!🙏🏻</t>
  </si>
  <si>
    <t>Marko gets paid by General Magic to just be a bad ass designer for Blockchain4good projects, so he only gets 15% of his IH</t>
  </si>
  <si>
    <t>spending hours talking to me providing guidance and feedback on TEC website design (from Marko)</t>
  </si>
  <si>
    <t>the warm welcome she gave me at the beginning and for the warm welcome she gives to everyone</t>
  </si>
  <si>
    <t>being always available to help everybody</t>
  </si>
  <si>
    <t>the warm welcome they gave Tam</t>
  </si>
  <si>
    <t>teaching telegram triks😜🙏</t>
  </si>
  <si>
    <t>Gets paid by the Commons Stack so she only gets 15% IH</t>
  </si>
  <si>
    <t>all the softgov work and the dao book club and also attending most calls</t>
  </si>
  <si>
    <t>the Onboarding WG Forum post 🙏</t>
  </si>
  <si>
    <t>being an amazing person</t>
  </si>
  <si>
    <t>the amazing intros and the sunday funday workdays 💪</t>
  </si>
  <si>
    <t>the awesome GIFs and memes!!! 🔥😂</t>
  </si>
  <si>
    <t>playing design tennis with me and providing constructive critics and feedback on TEC website design which helped me get unstuck and get closer to the final visual direction. (from Marko)</t>
  </si>
  <si>
    <t>dive into gods of war gods of peace, your history telling make me want to read that book so badly</t>
  </si>
  <si>
    <t>being in the Hatch Params call and dishing praise. jaja</t>
  </si>
  <si>
    <t>the forum post/s</t>
  </si>
  <si>
    <t>4h of work between sunday and monday for the new ui of tec-interface</t>
  </si>
  <si>
    <t>FabiMol</t>
  </si>
  <si>
    <t>2 hours of work on the tec-hatch design</t>
  </si>
  <si>
    <t>her amazing energy and work predisposition</t>
  </si>
  <si>
    <t>being warm with everyone and helping with projects</t>
  </si>
  <si>
    <t>Gets paid by the Commons Stack so she only get 15% IH</t>
  </si>
  <si>
    <t>making sure we have conflict resolutions in this community</t>
  </si>
  <si>
    <t>being present in the call</t>
  </si>
  <si>
    <t>having such an easy going energy</t>
  </si>
  <si>
    <t>preparing the spreadsheet as every week, thank you so much!</t>
  </si>
  <si>
    <t>recording Cagatio event it was super fun to watch!</t>
  </si>
  <si>
    <t>1CgracWbofjq2gRY6FXkvaenFN2UquHzAon74h5PNYQjgpA</t>
  </si>
  <si>
    <t>2h of work on changes of designs and colors for components that were missing at the devbox</t>
  </si>
  <si>
    <t>always being there when needed! It has been amazing to solve with you hatch frontend ux/ui problems!</t>
  </si>
  <si>
    <t>Gets paid from the Gardens Swarm so she gets 15% of her IH</t>
  </si>
  <si>
    <t>Gets paid by the Commons Stack so he only gets 50% IH</t>
  </si>
  <si>
    <t>inviting our community to the meditation</t>
  </si>
  <si>
    <t>offering to fight the good fight against the bots. You have been mod'd 😉</t>
  </si>
  <si>
    <t>Gets paid by the Commons Stack so he only gets 15% IH</t>
  </si>
  <si>
    <t>participating in the community building efforts in Latin America</t>
  </si>
  <si>
    <t>coming to the calls, always great to see you join!</t>
  </si>
  <si>
    <t>joining the TE Praise channel! 🙏🏼 Welcome! 😁🌈🌟</t>
  </si>
  <si>
    <t>Gets paid by the Commons Stack so she only get 50% IH</t>
  </si>
  <si>
    <t xml:space="preserve">#8 IH: </t>
  </si>
  <si>
    <t>Tam</t>
  </si>
  <si>
    <t>Zep</t>
  </si>
  <si>
    <t>Santi</t>
  </si>
  <si>
    <t>incentiveless jumping in the praise quantification this saturday and for adding so much to the discussion to improve our quantification system ⚡️🙌💫</t>
  </si>
  <si>
    <t>updating the IH chart! https://tokenengineeringtest.herokuapp.com/</t>
  </si>
  <si>
    <t>answering questions in the channel 🙏🏼</t>
  </si>
  <si>
    <t>their energy and supporting the Communications Working Group - I super appreciate you taking the time to work together 🙏🏼❤️❤️❤️</t>
  </si>
  <si>
    <t>reviewing the DApp with a critical legal eye</t>
  </si>
  <si>
    <t>joining the bookclub yesterday! It's amazing to see this room so full, thanks for your presence, reflections and commitment 🙌⭐️📚🤓</t>
  </si>
  <si>
    <t>joining the soft gov wg! It's always so much fun to share time with you all! 💛🌞</t>
  </si>
  <si>
    <t>a productive Onboarding WG weekly sync. Proposals, Hatchers &amp; Guides 📜🐣📖</t>
  </si>
  <si>
    <t>a fascinating and informational deep dive into Dandelion Voting Parameters 🗳</t>
  </si>
  <si>
    <t>inviting Josh and getting him involved in the TE project</t>
  </si>
  <si>
    <t>figuring out Sourcecred</t>
  </si>
  <si>
    <t>the CS dev diagrams</t>
  </si>
  <si>
    <t>running the Legal WG and keeping things on track there</t>
  </si>
  <si>
    <t>joining the TEC Community Call this week 🙏🏼</t>
  </si>
  <si>
    <t>attending today's  Impact Hours deep dive. Looking forward to those parameter sets  🧮🙏</t>
  </si>
  <si>
    <t>all of the insights, difficult questions, and productivity on today's Legal WG weekly sync. Thanks also to coach b, dr llau, and anja; and a double shoutout to Santi for leading 📜☄</t>
  </si>
  <si>
    <t>showing up for Forum Posts and contributing.</t>
  </si>
  <si>
    <t>their presence, all of their reflections and sharing in the Comms WG meeting today! 🙏🏼🙏🏼🙏🏼🌟</t>
  </si>
  <si>
    <t>joining the Book Club today!! ⚡️🤓</t>
  </si>
  <si>
    <t>reviewing the latest TEC news article and providing some great ideas for additions! 🙏🏼🌟</t>
  </si>
  <si>
    <t>JuankBell</t>
  </si>
  <si>
    <t>their inconditional help and guidance in the Gravity Working group!</t>
  </si>
  <si>
    <t>a productive Onboarding WG - thank you all so much for contributing! 🙏🏼💫</t>
  </si>
  <si>
    <t>doing so much for the Legal group and always being available to help all the other groups with the legal stuff</t>
  </si>
  <si>
    <t>doing an amazing job on Gravity WG and agreements we should have in all our calls</t>
  </si>
  <si>
    <t>all the hard work they do as stewards of TEC</t>
  </si>
  <si>
    <t>joining the TEC Community Call this week 🙏🏼💫</t>
  </si>
  <si>
    <t>joining the last soft gov meeting!! Thanks so much for your presence and contributions!</t>
  </si>
  <si>
    <t>joining the TEC agreements hack session today ⚡️</t>
  </si>
  <si>
    <t>Santigs67</t>
  </si>
  <si>
    <t>joining the last legal meeting!!</t>
  </si>
  <si>
    <t>beating his goal of pullups!!</t>
  </si>
  <si>
    <t>the youtube channel is amazing, just reviewed yesterday’s book club and comms 👍</t>
  </si>
  <si>
    <t>being amazing and being able to talk to about everything and giving feedback to help us develop as professionals</t>
  </si>
  <si>
    <t>livestreaming the community call and recording all the Youtube videos</t>
  </si>
  <si>
    <t>yesterday’s Gravity Wg call. We are trying to tailor the best ways to allow resilient, integral and antifragle human relationships between our community.  And getting the best from different points of view 💪</t>
  </si>
  <si>
    <t>building the transparency manifesto</t>
  </si>
  <si>
    <t>attending caribe.eth and getting the Commons ideas out to the Spanish speaking community</t>
  </si>
  <si>
    <t>sharing the video of Sem and doing the subtitles so us gringas can read too! haha I need to practice more Spanish! 🙏🏼🌟</t>
  </si>
  <si>
    <t>being friends with Juan Karlos</t>
  </si>
  <si>
    <t>Ygganderson</t>
  </si>
  <si>
    <t>powering through dandelion voting parameter posts on a Sunday! It's going to be a big week for TEC</t>
  </si>
  <si>
    <t>their contributions on a Sunday</t>
  </si>
  <si>
    <t>joining our last Commons Stack Simulator sync!</t>
  </si>
  <si>
    <t>joining our Commons Stack Simulator sync this week!!</t>
  </si>
  <si>
    <t>all the chats with Jess and for the narratives</t>
  </si>
  <si>
    <t>4 hour work on reviewing and improving min/max hatch goal tests and hatch smart contracts changes</t>
  </si>
  <si>
    <t>preparing amazing analogies in spanish to share with our community in Latam &amp; the Caribbean. It was amazing to hear in a very symbolic language what the TEC is doing. And also for being one of the wizards behind the magic to master dragons and give voice to the spirits of gardens 🌱🤖🐉</t>
  </si>
  <si>
    <t>covering me at the TE Labs call and laying down all the resources</t>
  </si>
  <si>
    <t>an AMAZING presentation!!! (I didn't get to watch yet, but cannot wait and I already know it's amazing!!!) 🙏🏼🔥🔥🔥</t>
  </si>
  <si>
    <t>working hard and getting us so much closer to the launch, for putting so much humanness in everything like the calls he participates in and forums and for giving a warm hug to the cold tech that we are building, for helping Paulo with his TEC template assignments, and for giving a talk to the ETH Carib community last week</t>
  </si>
  <si>
    <t>working on all the final steps on the tech side</t>
  </si>
  <si>
    <t>10 h of work in the smart contracts. I've been working on splitting the hatch smart contract from the marketplace suite (now it has its own repo in tecommons/hatch-app), I removed the conviction voting and bonding curve from the template (still not uploaded) and I have written the solidity code for the new impact hours conversion.</t>
  </si>
  <si>
    <t>Only charged for 15 hours to the Garden Swarm to save money this period so he gets 75% of his IH</t>
  </si>
  <si>
    <t>also joining the param party</t>
  </si>
  <si>
    <t>all their recent and huge contributions to the forum discussions! 🙏🏼🌟🌟🌟 (Please poke me if I missed you to dish you 😁)</t>
  </si>
  <si>
    <t>all of his work in handling the YouTube descriptions and time stamps this whole time and wanted to praise you again for all the work on TEC labs - super awesome! Hope to see this project continue to blossom and perhaps submit a grant to TEC to grow the pre-cadCAD ed - rock on!! 🙏🏼🙌💫🌟🌟🌟</t>
  </si>
  <si>
    <t>connecting Regis with Token Engineering</t>
  </si>
  <si>
    <t>all his contributions in the community and hours of online talks with Durgadas</t>
  </si>
  <si>
    <t>his awesome intro on Impact Hours calculations</t>
  </si>
  <si>
    <t>sharing awesome research! 🙏🏼</t>
  </si>
  <si>
    <t>wisdom that is priceless :) and extremely helpful in making sense about "the humany stuff" I use(d) to struggle with - a lot</t>
  </si>
  <si>
    <t>the knowledge he provides with the Gravity WG, for his contributions in the community, and for going over a lot hubspot stuff with Kris and looking at the capabilities we could expand</t>
  </si>
  <si>
    <t>pulling YGG into the philosophy discussions and allowing him to have deeper thoughts on what’s unfolding in TE</t>
  </si>
  <si>
    <t>a very interesting monday morning session to talk about the scope of the gravity group, the selection and the training process for them</t>
  </si>
  <si>
    <t>offering his expertise and support for Comms narratives! 🙏🏼💫</t>
  </si>
  <si>
    <t>helping Juank with Gravity training</t>
  </si>
  <si>
    <t>Ser mi amigo.</t>
  </si>
  <si>
    <t>helping Paulo record the sessions of developing the market maker connector which can be a great series in the TEC Youtube channel</t>
  </si>
  <si>
    <t>diving into the Gravity deliverables for the Hatch</t>
  </si>
  <si>
    <t>his heart and always showing up! So grateful to have you with us offering your ideas and energy 🙏🏼🌟</t>
  </si>
  <si>
    <t>coming in 🔥 with all of his energy, for leading the params &amp; deep dive discussions, making graphics and promoting calls and meetings - thank you so much for your awesome contributions Jake - you rock!</t>
  </si>
  <si>
    <t>the visual wizardry</t>
  </si>
  <si>
    <t>running around in the background pushing things forward, making stellar designs that get people excited, and for being very on point and focused in calls. So helpful!</t>
  </si>
  <si>
    <t>making stellar designs that get people excited. So mind-blowing! And I guess it's because he's very on point and runs around in the background, and pushes things...which doesn't get recognized much. So definitely boosting this praise</t>
  </si>
  <si>
    <t>his energy in the calls, for being present in the background poking people where they need to go and bringing a lot of progress to the community, for his focus on TEC forum and organizing all of us to make it happen and recording deep dive sessions</t>
  </si>
  <si>
    <t>setting such awesome agendas for every TE Params call and puch this effort forward</t>
  </si>
  <si>
    <t>all his continuing hard work on Params and offering to support Comms as well - you rock! 🙏🏼⚡️</t>
  </si>
  <si>
    <t>being the go-to finisher for anything, for Gitcoin catherding, for bringing creative humor that engages people to take action, and for joining as a new steward</t>
  </si>
  <si>
    <t>Gets paid by the Commons Stack so he only get 50% IH</t>
  </si>
  <si>
    <t>retweeting us in november</t>
  </si>
  <si>
    <t>all his help with the DAO</t>
  </si>
  <si>
    <t>his contribution to endangered species and environmental impacts aside from doing work for us</t>
  </si>
  <si>
    <t>sharing his notes on the bookclub discord and taking leadership today🤘</t>
  </si>
  <si>
    <t>facilitating our discussion on the first half of chapter 3 - Analyzing long enduring, self organized, and self governed CPRs. ⚡️💫</t>
  </si>
  <si>
    <t>his work with Mateo in the Gravity WG, for all the information he’s sharing with the Gravity WG, for giving Sem the talking opportunity in the LATAM community event and expand to Latin America</t>
  </si>
  <si>
    <t>setting up better call hygiene and a safer environment for us and for creating an awesome document for the Gravity group</t>
  </si>
  <si>
    <t>We made a deal with him to get paid 50% by the Commons Stack and only get 50% of his impact hours</t>
  </si>
  <si>
    <t>putting so much work in the working group’s proposal, for being present in all channels happening this week, for saying the nicest things, for her work in TE Philosophy, and for being active in everything we’re doing</t>
  </si>
  <si>
    <t>educating us on Ostrom’s principles</t>
  </si>
  <si>
    <t>all of her inputs for Params and Proposals!!! 🙏🌟🙏</t>
  </si>
  <si>
    <t>ALL of the incredible work!!!! TRIPPLE praises!!!! for the amazing work over the year with TE Academy and the upcoming courses they will add in the coming months. Look forward to keep weaving together 🙏🏼❤️💫 Keep up the wonderful work - you are SO appreciated!!!!!</t>
  </si>
  <si>
    <t>all his work in Gravity</t>
  </si>
  <si>
    <t>working on sourcecred instance creating alias accounts</t>
  </si>
  <si>
    <t>creating the praise system that is such a huge pillar of our gratitude culture and for implementing it in the TEC via a contribution reward proposal in the early days of the cultural build! We are so lucky to have a human based approach  to rewards, going beyond concrete contributions to also acknowledging subjective and care work ones.</t>
  </si>
  <si>
    <t>being an amazing person, always full of energy to develop things, helping, listening and providing thoughtfull answers!</t>
  </si>
  <si>
    <t>how they handled comms at the end.  Great job</t>
  </si>
  <si>
    <t>amazing coordination in the community</t>
  </si>
  <si>
    <t>his long hours of work, for keeping Kris on track and checking in on legal stuff, and for encouraging people to do things</t>
  </si>
  <si>
    <t>finishing the Commons Stack Association legal roadmap and making the clear plan for executing it</t>
  </si>
  <si>
    <t>their hard work getting the Trusted Seed Membership DApp up and working with a Test Donation on Giveth! HUGE MILESTONE!</t>
  </si>
  <si>
    <t>a really nice saturdar talk about next steps on the Gravity Group. So many good ideas im still digesting them!</t>
  </si>
  <si>
    <t>editing the TEC news blog - thank you so much! 🙏🏼🌟</t>
  </si>
  <si>
    <t>having a nice sync with Dan</t>
  </si>
  <si>
    <t>deploying 8,000 gnosis safes on xdai with addresses matching existing safes on mainnet. This is a bad ass preemptive white hat action!</t>
  </si>
  <si>
    <t>kickstarting a new fundraising platform for public goods on xDAI! check it out: https://ipfs.io/ipfs/Qmat3wDbwNFWGXk4J7JzAJBzrRDGo6nMgPDdmNgrViwRoL/#/</t>
  </si>
  <si>
    <t>their help to bring the Trusted Seed Membership DApp to the finish line.... We are so close to making it EASY to become a member in the Commons Stack's Swiss Association!</t>
  </si>
  <si>
    <t>cracking the whip and helping turnout that awesome ui for cstack!!</t>
  </si>
  <si>
    <t>all her work and energy with the CSTK Token DApp! it takes a true kat to cat herd such a busy crew of superstars 🐆🍃💃🏻</t>
  </si>
  <si>
    <t>year+ effort of research and study to create this case study https://www.researchgate.net/publication/347390484_The_Commons_Stack_Realigning_Incentives_Towards_Public_Goods_Case_Study</t>
  </si>
  <si>
    <t>the amazing warm up today little things have huge impact thanks you so much😊🙏</t>
  </si>
  <si>
    <t>even though she isnt feeling very well she lead soft gov &amp; Book club today with super energy and warmth</t>
  </si>
  <si>
    <t>her work on the Ostrom’s principles and for working hard even she’s not feeling well</t>
  </si>
  <si>
    <t>their amazing feedback on transparency manifesto</t>
  </si>
  <si>
    <t>always supporting me and talking through things I feel blocked on and for our bi-weekly dates (and being such a wonderful friend ❤️) 🙏🏼🙏🏼🙏🏼😍</t>
  </si>
  <si>
    <t>all her work for SoftGov and Ostrom’s principles, for doing so much work on top of SoftGov and helping many other groups and dealing all these documents we generate and putting them together, for supporting Jess with anything that she needs</t>
  </si>
  <si>
    <t>reaching out and going the extra mile to vote and participate in Commons Stack Conviction Voting on our community fund 🙏🏼🌟</t>
  </si>
  <si>
    <t>always keeping us updated on everything LGJ and for all the contributions to Commons dynamics game theory design ⚡️</t>
  </si>
  <si>
    <t>his awesome work pushing out the best social Simulator in the token engineering field http://legrandjeu.net/?p=600</t>
  </si>
  <si>
    <t>getting us excited about the TEC brand</t>
  </si>
  <si>
    <t>all her work reaching out to TE projects to submit proposals to the forum 💪</t>
  </si>
  <si>
    <t>having an overview on all the things going in Communications, getting proposals ready, helping people to put Gitcoin grants, leading by example and being warm and welcoming to Tamara</t>
  </si>
  <si>
    <t>inviting Max and Victor to the community call and giving them all the insights into the complexity of conviction voting</t>
  </si>
  <si>
    <t>writing such an amazing TEC blog post update with the highlights of our fast pace community ✨💕🙌</t>
  </si>
  <si>
    <t>bringing her guitar and bringing everyone to the call and the amazing block posts</t>
  </si>
  <si>
    <t>putting forth the pictosis proposal on the forum and presenting it</t>
  </si>
  <si>
    <t>his hustle to present and submit his proposal, and being so enthusiastic in all his endeavors - and his work in finding ways for Pictosis to benefit the TE community! 🙏🏼💫</t>
  </si>
  <si>
    <t>killing it this round with the rest of the Gitcoin team and the Public Goods Justice League, raising over 1 million dollars for public good projects! INCREDIBLE!</t>
  </si>
  <si>
    <t>thinking of us for the unexpected donations</t>
  </si>
  <si>
    <t>working hard to assess when we can launch the TE project and her amazing work on the Miro board</t>
  </si>
  <si>
    <t>the time together yesterday and supporting me, and all of us to be organized and in our growth as individuals and a team 🙏🏼🙏🏼🙏🏼🌈</t>
  </si>
  <si>
    <t>inviting Wesley to the call and helping him to get involved in the community and explaining the process, for helping with project management, for doing a great job in coordinating everything</t>
  </si>
  <si>
    <t>their research and documentation and work on the cadCAD model of Gitcoin grants!!! 🤩🔥🔥🔥</t>
  </si>
  <si>
    <t>the very skilful facilitation of this book club session!</t>
  </si>
  <si>
    <t>this amazing conviction voting half-life graph for the commons simulator!</t>
  </si>
  <si>
    <t>submitting a cadCAD snippet showing how to query substeps by the usage of metadata labels 😊 https://github.com/cadCAD-org/demos/blob/master/snippets/psub_map_label.ipynb</t>
  </si>
  <si>
    <t>cadCAD_org</t>
  </si>
  <si>
    <t>working on the Token Log project</t>
  </si>
  <si>
    <t>beautifying the Impact Hours sheet</t>
  </si>
  <si>
    <t>his work on Aragon and the graphs and making videos with Tonga</t>
  </si>
  <si>
    <t>1h work on Thursday 12/10, set up market maker connector project and defined the mappings and graphql schema that the subgraph is going to use (the session was recorded by Tonga)</t>
  </si>
  <si>
    <t>9 work hours these last three days (Tuesday, Wednesday and Thursday). Integrate the hatch oracle into the tec template and work on the hatch frontend implementing the latest figma interface design</t>
  </si>
  <si>
    <t>today’s sufficiency currency call! Its amazing to have this profound discussions about the limits of actual economies and the value provided for humankind.</t>
  </si>
  <si>
    <t>his INCREDIBLE work with Panvala that allows so many open source projects the fuel to accelerate! 🙏🏼🙏🏼🙏🏼🌟</t>
  </si>
  <si>
    <t>2 hours of work, met with sem and paulo, worked with tec-ui and started to restyle cv interface</t>
  </si>
  <si>
    <t>5 hours of work on tec-ui and tec-interface projects</t>
  </si>
  <si>
    <t>getting the back end up for us!</t>
  </si>
  <si>
    <t>joining the TE Praise channel!</t>
  </si>
  <si>
    <t>looking at DAO to DAO tracking and the Gitcoin grant</t>
  </si>
  <si>
    <t>the feedback on narratives and framing in the Comms meeting today and supporting even though he is crazy busy! 🙏🏼👏🏼 Thanks brotha!</t>
  </si>
  <si>
    <t>sharing their research! 🙏🏼⚡️</t>
  </si>
  <si>
    <t>sharing Tweet links to Owocki's GG improvements post &amp; sharing an idea for a Gitcoin Grant donation 🚞</t>
  </si>
  <si>
    <t>sharing praise info for Dan! 🙏🏼💫</t>
  </si>
  <si>
    <t>sharing disco.coop's  awesome work with our channel. Sign up for their newsletter here: disco.coop/newsletter/</t>
  </si>
  <si>
    <t>supporting the TEC Twitter! Thank you!! 🙏🏼💫</t>
  </si>
  <si>
    <t>doing such hard work and being efficient since joining the community</t>
  </si>
  <si>
    <t>all of the work in helping move forward on the onboarding in the Forum project and coordinating the back end/dev and setting to help us improve - so appreciate your work, time and contributions!! 🙏🏼🙏🏼🙏🏼💫</t>
  </si>
  <si>
    <t>providing food for thought and foundations for ultra-stable systems design by connecting all(!) petals of the Cryptoeconomics flower - in the background b/c of timezones</t>
  </si>
  <si>
    <t>sharing littercoin at the UN 🔥Best of luck to you - keep us posted and perhaps it will be recorded to share 😁</t>
  </si>
  <si>
    <t>her persistence on preparing the spreadsheet every week!</t>
  </si>
  <si>
    <t>helping to praise everyone from yesterdays Community Call 😃</t>
  </si>
  <si>
    <t>making possible to have the spreadsheet, as every week, very punctually!</t>
  </si>
  <si>
    <t>joining Commons Stack as a project coordinator/operations support</t>
  </si>
  <si>
    <t>helping with high level overviews for diagramming/explaining hatch params 🙏🏼🙏🏼🙏🏼🔥</t>
  </si>
  <si>
    <t>earning a blockchain for Humanity award!! CONGRATULATIONS to the Trustlines team!! 🌟🌟🌟</t>
  </si>
  <si>
    <t>joining the TE Praise channel! 🙌🌟</t>
  </si>
  <si>
    <t>joining the TEC weekly meeting last week and their research and work on open source tech! 🙏🏼🔥</t>
  </si>
  <si>
    <t>joining the TE Praise channel! 🌟</t>
  </si>
  <si>
    <t>supporting cadCAD community development and the Luna Swarm 🙏🏼🔥</t>
  </si>
  <si>
    <t>reviewing all the UI we are building and all her inputs to it</t>
  </si>
  <si>
    <t>2 hours of work related to Conviction Voting UI changes and TEC UI components color modifications</t>
  </si>
  <si>
    <t>joining the TE Praise channel 🙏🏼😁</t>
  </si>
  <si>
    <t>joining the TE Praise channel! 🌟🌟🌟</t>
  </si>
  <si>
    <t>joining the book club today!!</t>
  </si>
  <si>
    <t>finishing the requested changes in the converter PR</t>
  </si>
  <si>
    <t>joining the TE Praise channel ☺</t>
  </si>
  <si>
    <t>joining the TEC Praise channel. Welcome ✋</t>
  </si>
  <si>
    <t xml:space="preserve">#7 IH: </t>
  </si>
  <si>
    <t>Cred per Praise</t>
  </si>
  <si>
    <t>Cred per person</t>
  </si>
  <si>
    <t>their thorough posts in the forum and being very engaged and active there, thank you guys for participating and taking the time!! 💫💫💫</t>
  </si>
  <si>
    <t>their presence, energy and smiles in the Comms Working Group today! 🌟🌈🌟</t>
  </si>
  <si>
    <t>the stimulating discussions on yesterday's Soft Gov WG weekly sync 😉🤲</t>
  </si>
  <si>
    <t>recording the calls, putting timestamps on the Youtube videos, and bringing quality to the TEC channel</t>
  </si>
  <si>
    <t>the TEC Lab done today! I feel really grateful for having such amazing people taking the time to help everyone learn python-cadCAD</t>
  </si>
  <si>
    <t>all the transparency work</t>
  </si>
  <si>
    <t>introducing Durgadas to the TEC community</t>
  </si>
  <si>
    <t>participating in the Praisegiving Call 😀</t>
  </si>
  <si>
    <t>taking the flag of the TEC Lab and accepting to coordinate the next sessions on github! 🙌 I appreciate this SO MUCH, excited to follow what experiments are gonna come from the lab ⚗️</t>
  </si>
  <si>
    <t>joining the DAO Book Club today! ⚡️📚</t>
  </si>
  <si>
    <t>their presence and great contributions to the soft gov wg sync ⭐️🥰</t>
  </si>
  <si>
    <t>motivating me to join this group</t>
  </si>
  <si>
    <t>their energy and support in Comms working group today! You all are AWESOME and you already have superpowers hehe 🙏🏼🙏🏼🙏🏼😁💫❤️🌈</t>
  </si>
  <si>
    <t>uploading Comms, Soft Gov, and Book Club videos on the TE channel and adding timecodes on them 👌🏼😁</t>
  </si>
  <si>
    <t>capturing such good highlights of the soft gov call recording and specially to Shawn for sharing the notes with us! I'm so grateful for all the work the recording team puts in! You all rock ⚡️🙌</t>
  </si>
  <si>
    <t>being welcoming and helpful.</t>
  </si>
  <si>
    <t>initiating the TEC lab that benefits the TE Community and lets us move toward the actual TE public good space which is our end goal, for giving the minutes of the videos so people can catch up on the WGs, and for bringing Durgadas to this wonderful group</t>
  </si>
  <si>
    <t>coming to the indigenomics conference this week and discussing the indigenous economy and how blockchain can help</t>
  </si>
  <si>
    <t>participating in the TEC Community Call this week 🙌🏽</t>
  </si>
  <si>
    <t>our cadCAD community call today and all the good things to come.</t>
  </si>
  <si>
    <t>the amazing python lab session today, also your change of the name of the main branch did not go unnoticed, that was nice!</t>
  </si>
  <si>
    <t xml:space="preserve">joining our Commons Stack Simulator sync </t>
  </si>
  <si>
    <t>hosting an amazing first TEC lab today on Pandas &amp; Python!!! ⚗️So wonderful professor!!! Double praise!! 🌟🌟🌟</t>
  </si>
  <si>
    <t>dup</t>
  </si>
  <si>
    <t>making time to explain Garden Swarm and for breaking down the workload into issues and epics and adding them to the TECommons/coordination repository. Visibility winning!🌿 🐝 🌸</t>
  </si>
  <si>
    <t>his immense contributions into the Boundaries and Rules forum post! https://forum.tecommons.org/t/principles-1-2-rules-and-boundaries/87/6 ⚡️⚡️⚡️</t>
  </si>
  <si>
    <t>coming to the tec call today, there's where the magic happens!</t>
  </si>
  <si>
    <t>simply being on fire 🔥🚒🙏. Everyone really. Impressive 🥳</t>
  </si>
  <si>
    <t>beasting through three  back to back work sessions, having key insights for every group. Super inspiring 🐝</t>
  </si>
  <si>
    <t>sharing an inspiring post about what we can do for our deep narratives, for having a fantastic meeting with Santi to clarify and get all legal issues sorted out, and for helping Rayne with vesting visualization project</t>
  </si>
  <si>
    <t>guiding Tom on Github and onboarding</t>
  </si>
  <si>
    <t>wearing fantastic costumes and bringing fun to the Praisegiving Call</t>
  </si>
  <si>
    <t>leading the work on the tech side of TEC, for his dedication to Gardens Swarm, and for going beyond with his costume</t>
  </si>
  <si>
    <t>introducing Fabi to the community and giving him the opportunity to contribute to TEC</t>
  </si>
  <si>
    <t>joining the book club last week 💫💫</t>
  </si>
  <si>
    <t>their participation in the tec wg today and showing us pretty cool demos of what's going on with the technology!</t>
  </si>
  <si>
    <t>5hours of work on writing tests for hatch oracle, it's finally finished!</t>
  </si>
  <si>
    <t>drawing the hatch dao workflow using a decision tree diagram, useful for tomorrow's tech params and legal working groups</t>
  </si>
  <si>
    <t>doing an amazing work on the TE development, for working hard on the test deployment to get the launch done, and for giving a conference to the Columbian community</t>
  </si>
  <si>
    <t>participating in today's Hatch Parameters discussion 🐣🙏</t>
  </si>
  <si>
    <t>the great energy and thought provoking conversation on the Legal WG weekly sync 📜🤲</t>
  </si>
  <si>
    <t>Only charged for 3.5 hours to the Garden Swarm to save money this period so he gets 75% of his IH</t>
  </si>
  <si>
    <t>taking the lead in organizing the TEC youtube videos! 🙌🏽</t>
  </si>
  <si>
    <t>creating an awesome color-coded sheet of our YouTube videos for organizing - you guys rock team YouTube!!! 🌟🌟🌟</t>
  </si>
  <si>
    <t>staying on top of the ever evolving youtube process</t>
  </si>
  <si>
    <t>an entertaining and definitely useful sense making and organization session on the Onboarding WG weekly sync 🎥😂🤲</t>
  </si>
  <si>
    <t>their first Community Stewards meeting! 🌟🌟🌟</t>
  </si>
  <si>
    <t>their continuing work on recording and YouTube - this is so important for us, thank you! 🙏🏼🙏🏼🙏🏼🙌</t>
  </si>
  <si>
    <t>having a very reflexive conflict management Working group call (also praise to durgadas but i think he is not in Telegram)</t>
  </si>
  <si>
    <t>the Youtube videos that help Humberto understand everything about TE</t>
  </si>
  <si>
    <t>helping me go through the praises given in the Praisegiving Call and doing a quick accuracy check 🙏🏼😁</t>
  </si>
  <si>
    <t xml:space="preserve">recording and uploading the W4 Tech Spec call on the Youtube channel </t>
  </si>
  <si>
    <t>your energy and discussion on today's Onboarding WG weekly sync ☺🙏</t>
  </si>
  <si>
    <t>presenting &amp; recording the cadCAD Community call today!</t>
  </si>
  <si>
    <t>quickly reporting a spam message 🙌</t>
  </si>
  <si>
    <t>joining the “Gravity” Working Group call, I’m sorry because my computer goes crazy when i share screen and my calls turn little hard, but appreciate all your time and contribution to how human layers for human issues could work in this decentralized space. and how computers can aid our governance but ultimatelly it is human centered and co-created by the community. Muchas gracias.</t>
  </si>
  <si>
    <t>recording all the calls and organizing the Youtube channel</t>
  </si>
  <si>
    <t>spending time to do the planning sessions with Tamara to move toward the right direction</t>
  </si>
  <si>
    <t>taking a moment from the family thanksgiving to celebrate praisegiving with us! We appreciate you always being present Craig, and happy you just joined for a little bit to prioritize your fam! 🙏🙌</t>
  </si>
  <si>
    <t>joining the Gitcoin Grants kickoff work session thank you!! 🙏🏼💫</t>
  </si>
  <si>
    <t>being so organized and always helping me find things! 🙏🏼💫</t>
  </si>
  <si>
    <t>getting the TE Grant update and ready for the Gitcoin Round! https://gitcoin.co/grants/1155/token-engineering-commons</t>
  </si>
  <si>
    <t>a productive and entertaining OWG guide working session 📝</t>
  </si>
  <si>
    <t>his work on onboarding sections - thank you Craig! 🙏🏼💫</t>
  </si>
  <si>
    <t>giving his best despite the technical issues</t>
  </si>
  <si>
    <t>the productive TEC Discord Channel Set-up work session. Amazing work Kris.</t>
  </si>
  <si>
    <t>the onboarding working session yesterday and working on the onboarding content in the Forum 🙌🙌🙌</t>
  </si>
  <si>
    <t>jumping into the conflict management Wg call and giving us so many insights on how conflict management shouldn't be just for managing visible situations, but to prevent them and make people fell safe, validated and heard</t>
  </si>
  <si>
    <t>gifting some Nitro to the TE discord when our channels were overflowing with PraiseGiving attendees! 🙏</t>
  </si>
  <si>
    <t>sharing his knowledge and wisdom in the TE Philosophy channel</t>
  </si>
  <si>
    <t>his enthusiasm in wanting to dish praise and share the goodness! 💫❤️💫</t>
  </si>
  <si>
    <t>sharing helpful links on how to combat Discord spam — thank you!!</t>
  </si>
  <si>
    <t>volunteering to help us with email newsletter platform management and all of his sharing today 🙏🏼⚡️</t>
  </si>
  <si>
    <t>giving a lot of great feedback on the calls</t>
  </si>
  <si>
    <t>his energy and full power to help and support</t>
  </si>
  <si>
    <t>deploying SourceCred instance to start testing</t>
  </si>
  <si>
    <t>helping JuanKa with a lot of projects in Colombia and helping with the Sourcecred implementation</t>
  </si>
  <si>
    <t>saving Giveth 2.0 and his work on Sourcecred</t>
  </si>
  <si>
    <t>all his hard work</t>
  </si>
  <si>
    <t>guiding Kademlia on the TE Commons over the last month</t>
  </si>
  <si>
    <t>great spirits and great results in the TE Academy course Ecosystem Value Flows</t>
  </si>
  <si>
    <t>onboarding amazing mentors to TE Academy</t>
  </si>
  <si>
    <t>sharing thoughts, inspiration, and work every single day</t>
  </si>
  <si>
    <t>organizing and leading weekly study group sessions, and continuously supporting all members</t>
  </si>
  <si>
    <t>starting the cadCAD study group</t>
  </si>
  <si>
    <t>leading so many activities in the TE space (cadCAD, Ocean, Balancer, Smart contracts study groups and the TE book club, TE Philosophy with so many insights. Also for encouraging and providing easy access to everyone who wants to learn TE.</t>
  </si>
  <si>
    <t>being a constant fountain of good ideas and good initiatives and for making Durgadas feel welcome</t>
  </si>
  <si>
    <t>being awesome and collaborating with and onboarding Durgadas! 🙏🏼💫</t>
  </si>
  <si>
    <t>contributing to the Forum discussion on the Book airdrop idea 🙌🌈🌟</t>
  </si>
  <si>
    <t>cool cadCAD study group sessions every Friday</t>
  </si>
  <si>
    <t>all of their posting in the Forum as well - amazing discussions guys! 🔥🙌</t>
  </si>
  <si>
    <t>his first draft on the hatch dao, so we can discuss it properly in the legal wg on Friday!</t>
  </si>
  <si>
    <t>today's meeting with SecureSeco team</t>
  </si>
  <si>
    <t>helping with the Sourcecred implementation and legal stuff</t>
  </si>
  <si>
    <t>the working legal session on CS Association</t>
  </si>
  <si>
    <t>showing to the community one of the best traditions in the world😜</t>
  </si>
  <si>
    <t>doing incredible technical work behind the scenes on a lot of different fronts, leading the Sourcecred initiative, and giving an impressive presentation in the Ocean Protocol study group and his enthusiasm</t>
  </si>
  <si>
    <t>his badass diagram!!  Thats what a drilling program looks like!</t>
  </si>
  <si>
    <t>having a very interesting call on aragon connect / the graph, and how we are going to use it for the hatch and bonding curve. @Tonga2020 recorded the call, maybe you can send it to @zeptimusQ and if it is interesting enough he might publish it in the TEC youtube channel.</t>
  </si>
  <si>
    <t>keeping learning thegraph and aragon connect, and taking the demaning task of coding the subgraph for the market maker. You'll need help, so don't hesitate to ask for it!</t>
  </si>
  <si>
    <t>sharing governing the commons book in spanish</t>
  </si>
  <si>
    <t>stirring up a lot of activities in the forum</t>
  </si>
  <si>
    <t>having 1 on 1 sesions to organice the Gravity - Conflict management project into epics and helping on grounding ideas. Thanks for your time and good vibes 🙌.</t>
  </si>
  <si>
    <t>rearranging the very detailed single TEC Conflict Management WG issue into theme based epics with smaller issues that can be added to new Sprints. 🏆</t>
  </si>
  <si>
    <t>guide me on github and  the amazing call explaining the conflic management issues im so exited for tomorrow's calls!</t>
  </si>
  <si>
    <t>conducting a great Gravity call</t>
  </si>
  <si>
    <t>that moment of peace thanks you!🙏🏻</t>
  </si>
  <si>
    <t>coming in strong with the conflict res that’s gonna be a game changer for DAO and for Gravity and its potential</t>
  </si>
  <si>
    <t>his leadership and all his work in the Gravity group</t>
  </si>
  <si>
    <t>the work he has done for Blockscience and Commons Stack and for bringing Sebnem to her cadCAD journey</t>
  </si>
  <si>
    <t>his first call in the tec wg (I couldn't include you with the rest because I needed you to be inside the group). You have a big responsibility ahead coordinating the parameter specification and review from the community, and you are welcome!</t>
  </si>
  <si>
    <t>taking on PM’ing TEC Parameterizations, a piece of work critical to the Hatch, with such gusto.</t>
  </si>
  <si>
    <t>contributing to the Forum discussion and dropping tunes in Jammin' in the Name of the Commons 😁🎶</t>
  </si>
  <si>
    <t>keep trying! the key are the commas!</t>
  </si>
  <si>
    <t>his energy and for sharing Clutch in the TE Philosophy</t>
  </si>
  <si>
    <t>having us in the tec params meeting, that was pretty cool today!</t>
  </si>
  <si>
    <t>creating this awesome diagram of the hatch! 🔥🔥🔥</t>
  </si>
  <si>
    <t>jumping in full force and becoming a Community Steward today!!! 🥳💫🥳 So wonderful, thank you for stepping in and up to take on supporting the Onboarding Working Group!!!</t>
  </si>
  <si>
    <t>helping Craig with onboarding</t>
  </si>
  <si>
    <t>coming the call today and encourage more soft gov &lt;-&gt; tec entanglement! I also think it's much needed, you guys rock!</t>
  </si>
  <si>
    <t>leading the Soft Gov Wg and the the Study Club on Governing the Commons. Thank you for all the work and good vibes!</t>
  </si>
  <si>
    <t>tracking the youtube releases and playlists</t>
  </si>
  <si>
    <t>launching the DAO Book Club, for doing a working marathon session with Tamara, and for doing so much work for the team</t>
  </si>
  <si>
    <t>organize and host the praisegiving today it was crazy fun 🕺🏻💃🏻!!!</t>
  </si>
  <si>
    <t>all her work, energy, and enthusiasm in the TE community and turning it into an encouraging and welcoming space</t>
  </si>
  <si>
    <t>being the champion of this week on the book club🙏🏻</t>
  </si>
  <si>
    <t>posing such a thought provoking question about the stock and flow of the TEC on our Comms call today.</t>
  </si>
  <si>
    <t>creating a TEC Resources document, that will help everyone alot thanks🙏🏻 https://docs.google.com/document/d/1Bm57hzwSJav0tmLJ6uqvMRdCr22w3pVHo6rC1AsS5vg/edit#heading=h.9vg2ebx2cywz</t>
  </si>
  <si>
    <t>TannrA</t>
  </si>
  <si>
    <t>educating me on the finer details of the conviction voting mechanics</t>
  </si>
  <si>
    <t>helping hack our way through the spreadsheet jungle understory 🌴🪓</t>
  </si>
  <si>
    <t>organizing the Praisegiving Call</t>
  </si>
  <si>
    <t>having my back this week. On his hands depends having the improved hatch demo on Thursday. It's a lot of work but working together we'll be able to deal with it! 🦾🦾🦾</t>
  </si>
  <si>
    <t>10h work  yesterday, completed the hatch connector, deployed xDai subgraph on The Graph and worked on the hatch frontend</t>
  </si>
  <si>
    <t>10h work on Friday 11/27 , integrated the hatch connector into the frontend and removed old fetch-app -state logic using aragonAPI.</t>
  </si>
  <si>
    <t>5h work on Saturday 11/28, refactored all components and implemented wallet management logic in the hatch frontend</t>
  </si>
  <si>
    <t>4h work on Monday 11/30, did small changes to the subgraph, fixed and improved frontend components unnecessary rendering , published hatch connector to NPM and tested the frontend with different DAOs before the meeting</t>
  </si>
  <si>
    <t>doing a lot of work on the hatch deployment</t>
  </si>
  <si>
    <t>completed the hatch connector, deployed xDai subgraph on The Graph and worked on the hatch frontend</t>
  </si>
  <si>
    <t>facilitating the first chapter discussion of the Governing the Commons book club and for making such a great notes  document https://hackmd.io/uSt434WjRGyCfQjPmFh34w?view 🙌⚡️</t>
  </si>
  <si>
    <t>sketching out a cadCAD model of a CPR with some of the dynamics described in chapter 2 of the Governing the Commons after our last book club session! ⚡️📚🔥🔥 Check it out! https://github.com/DAOresearch/cadcad/tree/main/Governing%20the%20Commons</t>
  </si>
  <si>
    <t>initiating the Sourcecred movement and keeping the team focused, motivated, and inspired</t>
  </si>
  <si>
    <t>beautifully conducing the Praisegiving with so much warmth and love!</t>
  </si>
  <si>
    <t>ManuAlzuru</t>
  </si>
  <si>
    <t>guiding the branding team and providing valuable feedback to our rockstar marko.</t>
  </si>
  <si>
    <t>keeping Andrew pulling him into calls and making him social and connected to people and for onboarding people and answering questions from Humberto</t>
  </si>
  <si>
    <t>keeping people connected to the community through collaborations</t>
  </si>
  <si>
    <t>helping Durga learn (he wanted to dish and couldn't) - thank you friend! 🙏🏼🙏🏼🙏🏼🌈</t>
  </si>
  <si>
    <t>walking me through the gitcoin, panvala, and upcoming TEC Proposals process yesterday</t>
  </si>
  <si>
    <t>providing very useful feedback on gitcoin grant project</t>
  </si>
  <si>
    <t>being so helpful and welcoming 😊 (from Alex until he gets the powers)</t>
  </si>
  <si>
    <t>the new onboarding posts in the forum, especially the glossary is going to be very useful!</t>
  </si>
  <si>
    <t>giving Jake some pointers and tips and teaching him how to use the Praise bot, for being understanding and patient with Sebnem, for her calm manner that’s grounding us every day, and for connecting with Alex</t>
  </si>
  <si>
    <t>the work session on branding/design/deliverables (on behalf of Marko until he gets the praise powers) 🌈</t>
  </si>
  <si>
    <t>getting the cadCAD Education up and running</t>
  </si>
  <si>
    <t>working on all the good courses in the cadCAD Edu</t>
  </si>
  <si>
    <t>his mind-blowing reflexion 🤯</t>
  </si>
  <si>
    <t>starting the new TE Philosophy channel</t>
  </si>
  <si>
    <t>walking me through getting setup to submit our Commons Stack ambassador organization proposal for PrimeDAO on Alchemy. And for doing all the major lifting in terms of writing the proposal in the first place!</t>
  </si>
  <si>
    <t>your thoughtfulness in sharing the PrimeDAO vesting tasks, that was not at all on my radar, with me.</t>
  </si>
  <si>
    <t>He gets paid by the Commons Stack for his PrimeDAO work so he only gets 50% of the IH</t>
  </si>
  <si>
    <t>schilling the TEC on a podcast! ⚡️ Feel free to share when it's out so we can Tweet 😁💫</t>
  </si>
  <si>
    <t>his enthusiasm in dishing praise and becoming a praise disher! Yay! 😁💫🌈</t>
  </si>
  <si>
    <t>working on the cadCAD models for several months</t>
  </si>
  <si>
    <t>traveling around ecovillages and understanding the cultural tendencies that require cooperative ecosystems to form</t>
  </si>
  <si>
    <t>all the comments on the content creation guideline❤️ I just approved them all.</t>
  </si>
  <si>
    <t>showing the cultural tribute rabbit hole! I</t>
  </si>
  <si>
    <t>showing the cultural tribute rabbit hole! I'm having a lot of fun compiling a deep dive forum post.</t>
  </si>
  <si>
    <t>coming on on his day-off to checkout the big simulator demo! He couldn't hold himself away haha this should be anti-praise. Bad Griff, don't come in on your week off. Seriously good work with the SOW, the team is great, the game is a game changer. Enjoy holidays buddy 🤙</t>
  </si>
  <si>
    <t>covering Craig on the Onboarding WG weekly sync and for moving everything forward</t>
  </si>
  <si>
    <t>opening a Dandelion Voting Parameters General Discussion on the forum</t>
  </si>
  <si>
    <t>guiding Dan on a “forest” of spreadsheets</t>
  </si>
  <si>
    <t>her patience working with @GriffGreen and me on grouping the Gardens Swarm tasks into epics. Now they are very easy to track!</t>
  </si>
  <si>
    <t>helping and guiding people while we are on the growing point</t>
  </si>
  <si>
    <t>getting everyone organized in Github with the Zenhub stuff and for working on the communication for primeDAO onboarding</t>
  </si>
  <si>
    <t>coordinating all the issues in the Zenhub to the community stewards and helping Dan upgrade his game this week</t>
  </si>
  <si>
    <t>the awesome sensitivity analysis on the commons simulator with cadcad! It illuminated a lot of insights to consider such as the need for a connection between sentiment and sell rate in the simulator</t>
  </si>
  <si>
    <t>joining the book club last week 🙌</t>
  </si>
  <si>
    <t>joining the TE Praise channel - welcome! 😁💫</t>
  </si>
  <si>
    <t>experimenting with using Tokenlog, a governance tool to create token-weighted backlogs. https://tokenlog.xyz/commons-stack/iteration0</t>
  </si>
  <si>
    <t>his many scrum master contributions to Commons Stack, in advance of tonight’s final retrospective.</t>
  </si>
  <si>
    <t>championing Tokenlog, even as you start your new role at NEAR. The demo is looking good!</t>
  </si>
  <si>
    <t>their first meeting for skinning aragon-ui with the look and feel of TEC. Our interfaces deserve love, and your dedication to it is really appreciated.</t>
  </si>
  <si>
    <t>all the amazing work with the brand🔥 we are going to look amazing. I’m super sure.</t>
  </si>
  <si>
    <t>progressing with our website! It’s looking super fresh🧖🏼</t>
  </si>
  <si>
    <t>4h of work on adjusting ui components with fabi</t>
  </si>
  <si>
    <t>always being open to suggestions on designing things in the ui library</t>
  </si>
  <si>
    <t>taking ownership on YouTube metadata and playlists!! Awesome work!</t>
  </si>
  <si>
    <t>dishing all the praises - that was a big one!! Appreciate your work!! 🙏🏼🙏🏼🙏🏼</t>
  </si>
  <si>
    <t>doing an amazing work behind the scenes</t>
  </si>
  <si>
    <t>your presence being felt even though you’re not so often seen. I feel you here. 🙏🏼</t>
  </si>
  <si>
    <t>writing and sharing his thoughts in his articles that have been helpful to the community members and for opening the TE opportunity to f8</t>
  </si>
  <si>
    <t>publishing an academic paper</t>
  </si>
  <si>
    <t>enrolling in the new cadCAD course! 🌟🌟🌟</t>
  </si>
  <si>
    <t>his enthusiasm in eGovernance and for sharing what we are doing in the TEC and Commons Stack to a like minded crowd that are welcome to join us! Thanks Humberto! We really appreciate it!</t>
  </si>
  <si>
    <t>sharing what we are doing in the TEC in an eGov seminar - Thanks Humberto! We really appreciate it! 💫</t>
  </si>
  <si>
    <t>joining the praise channel! 🌟</t>
  </si>
  <si>
    <t>joining the TEC and presenting the Spirit Foundation today - beautiful mission! 🌈</t>
  </si>
  <si>
    <t>working 5 hours on commons/ui, started to define components aligned to Marko's design, changing theme, buttons and back buttons, and meeting with Marko in order to fix some conflicts between design and theme</t>
  </si>
  <si>
    <t>working 4 hours between yesterday and today finishing the ui library</t>
  </si>
  <si>
    <t>3h of work finishing ui library.</t>
  </si>
  <si>
    <t>reaching out to me and making sure that I gave the ETH address🔥</t>
  </si>
  <si>
    <t>his slaying #242 with me and organizing the monster into smaller, sprintable pieces.</t>
  </si>
  <si>
    <t>their work on the second page of the token converter. It's not yet depoyed because it needs the last touches, but I'm really happy with them!</t>
  </si>
  <si>
    <t>your work on the gov and converter interfaces, you do a lot of work and it is not reflected enough in the amount of praise you receive, we'll have to fix that! 🙏🙏🙏✨</t>
  </si>
  <si>
    <t>working 1h 30min on getting the reserve ratio dynamically in tec-converter!</t>
  </si>
  <si>
    <t>inviting Ruben to the community</t>
  </si>
  <si>
    <t>accepting to prepare a design for the hatch website for the comms call tomorrow without much time in advance. That will help a lot to understand what we are preparing.</t>
  </si>
  <si>
    <t>the front end work on the hatch app</t>
  </si>
  <si>
    <t>1h work the past days this week, made changes on the TEC fundraising page related to what we discuss on the last sync call</t>
  </si>
  <si>
    <t>capturing the essence of Praisegiving with his amazing graphic / meme!!! 🔥🔥🔥</t>
  </si>
  <si>
    <t>showing his amazing work with the aggregating vesting address and the graph! 🙏</t>
  </si>
  <si>
    <t>showing a demo of his work on the locked tokens chart today. I think it is the first time we show a demo instead of a screen full of tasks to do. This means that we are advancing fast!</t>
  </si>
  <si>
    <t>Anthonyoliai</t>
  </si>
  <si>
    <t>completing the locked tokens visualization project</t>
  </si>
  <si>
    <t>joining the praise channel and the community call 🙌🏽😁</t>
  </si>
  <si>
    <t>joining the Praise channel! 🥳😁</t>
  </si>
  <si>
    <t>starting and getting stuck into reverse-engineering/unravelling Compound Finance</t>
  </si>
  <si>
    <t>joining the TE Praise channel - welcome to our community! 🙏🏼💫🌈</t>
  </si>
  <si>
    <t>sharing the gitcoin blog post... lots of great info there:  https://twitter.com/owocki/status/1333842278578679809</t>
  </si>
  <si>
    <t>joining the TE Praise channel and the TEC lab today! 🔥🔥🔥</t>
  </si>
  <si>
    <t>griff</t>
  </si>
  <si>
    <t>santi</t>
  </si>
  <si>
    <t xml:space="preserve">zep </t>
  </si>
  <si>
    <t xml:space="preserve">#6 IH: </t>
  </si>
  <si>
    <t>Tier</t>
  </si>
  <si>
    <t>Livia</t>
  </si>
  <si>
    <t>Praise Count</t>
  </si>
  <si>
    <t>taking on the Legal WG and hack sessions and leading on Github</t>
  </si>
  <si>
    <t>bringing Rosa to help with website design and comms - she is the missing piece we needed to move forward, very grateful! 🙏🏼</t>
  </si>
  <si>
    <t>working on our SourceCred instance and pushing the testing forward! ⚡️</t>
  </si>
  <si>
    <t>joining a call to walk through the new tech release Bonding Curve 2.0 + Conviction Voting and do Q &amp; As so we can develop better educational/onboarding materials - thank you for your time and this was incredibly valuable!! 🌟🌟🌟</t>
  </si>
  <si>
    <t>helping to develop a conflict management system for the TEC community. Many thanks for your time and ideas!</t>
  </si>
  <si>
    <t>the meeting to follow up on how we are proceeding with TEC legal protocol for hatching phase</t>
  </si>
  <si>
    <t>joining the Legal WG meeting today</t>
  </si>
  <si>
    <t>hacking on an impact hours website: https://tokenengineeringtest.herokuapp.com/</t>
  </si>
  <si>
    <t>the progress with the SourceCred implementation!</t>
  </si>
  <si>
    <t>all of your hard work, energy, presence, praises and joining the TEC Community call today! 🙏🏼🌈💫</t>
  </si>
  <si>
    <t>being so great and participate in the "Gravity" Conflict management Working group.</t>
  </si>
  <si>
    <t>bringing the praise and progress to the TEC weekly sync. Mind blowing 💥🙏🛠</t>
  </si>
  <si>
    <t>the deep dive on incentives and intrinsic motivations on the weekly Soft Gov WG sync 💭🗳</t>
  </si>
  <si>
    <t>joining the legal working group call!</t>
  </si>
  <si>
    <t>putting together the onboarding journey map!! 🔥💪🏼</t>
  </si>
  <si>
    <t>setting up the new TEC Praise Quant Github repo ⌨</t>
  </si>
  <si>
    <t>joining the Soft Gov call today! thank you so much for your presence 🙌</t>
  </si>
  <si>
    <t>joining the Onboarding WG work session and call today - appreciate you all so much! 🙏🏼💫</t>
  </si>
  <si>
    <t>great energy and honesty in today's Comms WG weekly sync 🗞🔌. And randomshinichi and ygg too👽</t>
  </si>
  <si>
    <t>joining the onboarding working group call today!</t>
  </si>
  <si>
    <t>joining the Comms Working Group call today - thank you so much for your energy, support and feedback and sharing the time together 🙏🏼🌟</t>
  </si>
  <si>
    <t>being present and recording every call and for his contributions to the Conflict Management WG</t>
  </si>
  <si>
    <t>going above and beyond adding that extra love and time stamps! https://youtu.be/6DyK2JrK9EE?t=1811</t>
  </si>
  <si>
    <t>the legal session hack</t>
  </si>
  <si>
    <t>handling the LBRY integration so well! Doing all the research and figuring out the magic!</t>
  </si>
  <si>
    <t>attending the Gravity-Conflict management Wg call. Thanks for all your help and interest in this iniciative.</t>
  </si>
  <si>
    <t>recording the Tech Spec call and always being there to hold it down!! 💫🌟</t>
  </si>
  <si>
    <t>our tech weekly sync, we are up to speeed with the different projects!</t>
  </si>
  <si>
    <t>their energy and coming to the TEC spec working group call! ☎️⚡️</t>
  </si>
  <si>
    <t>recording the TEC weekly sync and being so awesome and bringing the good vibes!! 🌟</t>
  </si>
  <si>
    <t>joining the conflict management working group!</t>
  </si>
  <si>
    <t>recording our TEC calls and keeping the TEC YouTube channel up to date!</t>
  </si>
  <si>
    <t>joining the intro session of the book club!</t>
  </si>
  <si>
    <t>sharing the onboarding documents that Will assist the creation of the partnership template! 🌱</t>
  </si>
  <si>
    <t>his praise persistence 😁</t>
  </si>
  <si>
    <t>emailing to get special treatment for TEC on LBRY - we're now up and syncing with unlimited bandwidth whoop whoop! You're a star Zep!!! 🌟</t>
  </si>
  <si>
    <t xml:space="preserve">double </t>
  </si>
  <si>
    <t>posting the TEC Spec call: https://www.youtube.com/watch?v=OXA6GkKix4s</t>
  </si>
  <si>
    <t>always being on top of praise - thank you so much!! 🙏🏼💫</t>
  </si>
  <si>
    <t>kicking off the onboarding working group! ⚡️</t>
  </si>
  <si>
    <t>joining the comms and soft gov working group! Craig, don't forget to dish praise to yourself 🙏🙌</t>
  </si>
  <si>
    <t>our marathon 2 hour worging session to clarify TEC Onboarding Working Group deliverables and groom all related issues into Zenhub epics. On 🔥!</t>
  </si>
  <si>
    <t>jumping into onboarding and comms with full energy and helping us to organize PM our workflows, for a one hour call with Tamara and hacking on our hatch journey - thank you so much for your time and energy! 🙏🏼🌟</t>
  </si>
  <si>
    <t>joining the community and jumping in full 🔥 on onboarding &amp; comms. Appreciate the calls today to get to know everyone and your offering to contribute!  Excited to having you with us 🙏🏼</t>
  </si>
  <si>
    <t>the Onboarding Github work session today - super appreciate you guys supporting in the project management process! 🙏🏼🙏🏼🙏🏼💫</t>
  </si>
  <si>
    <t>the useful onboarding journey brainstorm and discussion. Hatch here we come 🐣</t>
  </si>
  <si>
    <t>a super productive Onboarding WG roadmapping and ZenHub work session ⌨</t>
  </si>
  <si>
    <t>joining the TE Praise channel. We welcome your insights &amp; energy 💥</t>
  </si>
  <si>
    <t>hacking on the tech spec for 3 hours in the discord! Ygg took on the Impact hours description and Tonga took on the Vesting discussion in https://github.com/TECommons/coordination/issues/29</t>
  </si>
  <si>
    <t>coordinate with a TE calendar for the recordings and join to help with the YouTube Channel</t>
  </si>
  <si>
    <t>starting exploring the TEC cultural tribute exploration into a jupyter notebook! Expect my comments soon!</t>
  </si>
  <si>
    <t>joining me in today's meeting with SourceCred crew</t>
  </si>
  <si>
    <t>starting a really cool new blog, writing a couple awesome blogposts about the Commons Stack: http://tokengineer.com/design-rationale-behind-the-commons-stack-cadcad-refactor/</t>
  </si>
  <si>
    <t>breaking down the Story Canvas Miro info into a doc to get that moving 🔥thank you so very much for your hard work Andrew!!!! 🙏🏼🙏🏼🙏🏼 https://github.com/TECommons/Coordination/issues/9</t>
  </si>
  <si>
    <t>laying out some new issues in the cadCAD repo</t>
  </si>
  <si>
    <t>shepherding the new cadCAD dev team, answering their questions, reviewing PRs and being so easy to work with</t>
  </si>
  <si>
    <t>joining the TEC Praise channel. Welcome 👋🙏</t>
  </si>
  <si>
    <t>coming to the impromptu 1hive Gardens Swarm sync today</t>
  </si>
  <si>
    <t>his praise efforts in dishing and looking out for people doing work - thank you Tonga!!! You rock!! ⚡️</t>
  </si>
  <si>
    <t>suggesting a group intro question this and last's weeks in soft gov!</t>
  </si>
  <si>
    <t>joining the TEC Praise channel 🤲😁</t>
  </si>
  <si>
    <t>joining her first comms meeting last night and help  with the webpage</t>
  </si>
  <si>
    <t>joining our 30min work session on the website and jumping in with full energy and hacking for hours on the next iteration of design and back end over the weekend - thank you so much Rosa!!! 🙏🏼💫</t>
  </si>
  <si>
    <t>improving our website.</t>
  </si>
  <si>
    <t>jumping into the miro and contributing to the onboarding journey ⚡️</t>
  </si>
  <si>
    <t>attending every meeting and learning as much info as he can</t>
  </si>
  <si>
    <t>creating the new cadCAD beginner course - amazing work guys!!! ⚡️⚡️⚡️🙏🏼</t>
  </si>
  <si>
    <t>always being available to answer questions from the other members</t>
  </si>
  <si>
    <t>their continuous work on the TE Academy</t>
  </si>
  <si>
    <t>sharing the cadCAD recording session with Ruben</t>
  </si>
  <si>
    <t>joining the cadCAD #Education-Outreach meeting today to discuss &amp; plan to distribute all the latest cadCAD news!</t>
  </si>
  <si>
    <t>providing 5000 PAN for our book club! Each meeting we'll be raffling 1000 Pan to a lucky attendee. Thanks for your amazing work with the Panvala Activities Fund Niran!</t>
  </si>
  <si>
    <t>joining the praise channel - so awesome to see you here Niran!!! 🤩🙏🌈</t>
  </si>
  <si>
    <t>being a super star TE Community member and assisting @sgonzt in his effort to research cadCAD</t>
  </si>
  <si>
    <t>joining the TEC weekly sync 🙏☺️🔥</t>
  </si>
  <si>
    <t>boosting our Discord server so we can have more people join our community calls - thank you for supporting! 🔥⚡️🌟</t>
  </si>
  <si>
    <t>joining the TE Praise channel! 💫</t>
  </si>
  <si>
    <t>creating a channel for Governing the Commons on the DAO book club discord server and for welcoming us to the amazing work they've been doing!</t>
  </si>
  <si>
    <t>sweet DAO book club channel. Hello my friend.</t>
  </si>
  <si>
    <t>writing and editing this article  https://medium.com/token-engineering-commons/your-economy-your-choice-64e8151a1ecb for Tonga</t>
  </si>
  <si>
    <t>putting a lot of effort in making the community more human and cozy and making the members feel comfortable in the group and for her writing contributions</t>
  </si>
  <si>
    <t>consistently modelling clear, thoughtful and respectful communication.</t>
  </si>
  <si>
    <t>all her efforts on understanding and translating the tech updates into an accessible language for everyone in the community!</t>
  </si>
  <si>
    <t>amazing work today on the OWG issues and epics</t>
  </si>
  <si>
    <t>helping Ruben with Prime DAO partnership</t>
  </si>
  <si>
    <t>always promoting comms and sof gov calls with updated graphs</t>
  </si>
  <si>
    <t>that monster dish. We broke the channel limit. Whoop 💥</t>
  </si>
  <si>
    <t>creating the Content Creation guidelines doc - super work!!! ⚡️⚡️⚡️</t>
  </si>
  <si>
    <t>her big push last week on the narrative and finding and onboarding a BOLD new illustrator 😃 😃</t>
  </si>
  <si>
    <t>great collaboration on the PrimeDAO partnership proposal!</t>
  </si>
  <si>
    <t>joining the TE Praise channel ✋</t>
  </si>
  <si>
    <t>their huge organized push on the front end, the progress has been incredible, and you guys really are the finishers!</t>
  </si>
  <si>
    <t>leading the Conflict Management WG and introducing Mateo to it</t>
  </si>
  <si>
    <t>being so supportive of the book club and helping me to clarify misunderstandings 🙏</t>
  </si>
  <si>
    <t>brainstorming alternatives to simplify legal's and tech journey's towards the hatch!</t>
  </si>
  <si>
    <t>mentoring Rayne 😃</t>
  </si>
  <si>
    <t>helping Santi on the graph and always finding time to make calls</t>
  </si>
  <si>
    <t>leading Tech weekly sync and encourage everyone to participate the flow on the call was awesome!</t>
  </si>
  <si>
    <t>Gets paid from his work with the Gardens Swarm so he gets 35% of his IH</t>
  </si>
  <si>
    <t>always being an ambassador for Commons Stack and TEC and sharing the ideas and vision, and hacking on it in the hackathon!! 💫🌈</t>
  </si>
  <si>
    <t>diving into the cadCAD Sims, gathering support from the community and making a few pull requests right out of the gate! https://github.com/commons-stack/commons-simulator/pulls</t>
  </si>
  <si>
    <t>their multiple PRs tackling the final issues we have in the cadCAD model: https://github.com/commons-stack/commons-simulator/pulls?q=is%3Apr+is%3Aclosed</t>
  </si>
  <si>
    <t>creating an economy around Subs to enable brightID to do amazing work in the proof of uniqueness and UBI space 😃</t>
  </si>
  <si>
    <t>submitting his first PR on tec-interface, even though you hate frontend 😂</t>
  </si>
  <si>
    <t>joining the Commons Stack and diving deep into research to hit the ground asap as our new Program Manager! Bringing order to the Swarm!</t>
  </si>
  <si>
    <t>joining the book club call and for making a DAO for Governing the Commons ⚡️⚡️</t>
  </si>
  <si>
    <t>joining the Praise channel! Yayyy so glad you are here! 💫</t>
  </si>
  <si>
    <t>sharing information about the RxC fellowship program that is so aligned with our mission to support public goods!</t>
  </si>
  <si>
    <t>joining the TEC call today and his work to try and bring the Commons Stack design pattern to new blockchains and communities, and building commons ❤️🌈</t>
  </si>
  <si>
    <t>joining the TE Praise channel 💫</t>
  </si>
  <si>
    <t>reviewing two PR, you did very good reviews and helped a lot!</t>
  </si>
  <si>
    <t>doing an awesome job on the convert app</t>
  </si>
  <si>
    <t>Gets paid from her work with the Gardens Swarm so she gets 35% of her IH</t>
  </si>
  <si>
    <t>the call and work session on the website and helping to push comms forward - so appreciate your contributions!! 💫🙏🏼🌈❤️</t>
  </si>
  <si>
    <t>submitting pull requests for the converter app and in general for contributing to the project so much</t>
  </si>
  <si>
    <t>joining the weekly sync</t>
  </si>
  <si>
    <t>being the glue that holds this project together, working with the front end team, working with our new illustrator, working with Sem on the designs, working with EVERYONE behind the scenes to get this project DONE</t>
  </si>
  <si>
    <t>all of his hard work and continuing to iterate on our slick designs and hacking on the website even though he is so incredibly busy 🔥🔥🔥🙏🏼🙏🏼🙏🏼</t>
  </si>
  <si>
    <t>doing such and incredible job being the interface between the sintezis team and the rest of the team, and in general leading this effort.</t>
  </si>
  <si>
    <t>finding out the legal structure of primeDAO in the legal WG</t>
  </si>
  <si>
    <t>sharing clear instructions and offering support on becoming a Commons Stack PrimeDao ambassador. And for his patience as I only have a block of time for it toward the end of the week.</t>
  </si>
  <si>
    <t xml:space="preserve">He gets paid by the Commons Stack for his PrimeDAO work so he only gets 15% of the IH for his primeDAO work </t>
  </si>
  <si>
    <t>co-creating the book club!</t>
  </si>
  <si>
    <t>joining the TE Praise Channel 🎉</t>
  </si>
  <si>
    <t>Gets paid from the Gardens Swarm so she gets 35% of his IH</t>
  </si>
  <si>
    <t>brainstorming above &amp; beyond use cases for the Augmented Bonding Curve 🔥</t>
  </si>
  <si>
    <t>reposting in the general chat, it is always fine to post here! but you will get more action in general</t>
  </si>
  <si>
    <t>sharing his DAO report - awesome work!!! 🙏🏼🔥</t>
  </si>
  <si>
    <t>speaking out to dish some praise during tha call after i skipped him</t>
  </si>
  <si>
    <t>the sprint review  + retrospective and pulling us all together.</t>
  </si>
  <si>
    <t>steering the CS Weekly Team Sync this week and especially for the extra effort to conclude the Retro, ensuring all feedback was given due attention.</t>
  </si>
  <si>
    <t>recording all the praise from the sync call last week and passing it to me to dish ere</t>
  </si>
  <si>
    <t>giving stakeholder insights and being passionate about the common good and for always pushing through and for helping Santi with the legal documents</t>
  </si>
  <si>
    <t>praise quantifiers are not being enough recogniced in their IH. 😃</t>
  </si>
  <si>
    <t>he has so much bandwith to participate in almost every group and still be able have one on one sessions with a great energy and understanding of each's needs 👍</t>
  </si>
  <si>
    <t>the thorough communication she wrote in the TE Commons channel explaining where the TEC is at from a cultural perspective - well articulated and a wonderful template if we want to make a blog or forum post on this. Thank you for writing that all out!! 🙏🏼💫</t>
  </si>
  <si>
    <t>bringing Eduardo and all the time he spent doing several forum posts on the hatch parameters - I don't know how you do it all! 🙏🏼🌟</t>
  </si>
  <si>
    <t>pointing us into the DAO Book Club group direction and for being so enthusiastic about it!</t>
  </si>
  <si>
    <t>bringing clarity in our working session about where we are with TEC Soft Gov &amp; Culture and where we are going, and for grooming the related issues and adding them to Zenhub epics. Pure 🔥!</t>
  </si>
  <si>
    <t>sharing forum posts on intrinsic motivation and ostrom's principles work from MetaGov 🌟🌟🌟 don't know how you do it all!! Amazing work!</t>
  </si>
  <si>
    <t>She gets 50% pay from Commons Stack for October and 100% pay for November... so thats 15% of IH from November and 50% IH from October which averages to 32.5%</t>
  </si>
  <si>
    <t>Gets paid from her work with the Gardens Swarm so she gets 15% of her IH</t>
  </si>
  <si>
    <t>Kay gets paid via Giveth and Commons Stack to do devops so his work on discord and websites sort of comes from that... but not totally... so he gets 50% impact hours</t>
  </si>
  <si>
    <t>their time and energy joining the Comms Working Group call &amp; work session surrounding the story canvas and narratives ⚡️</t>
  </si>
  <si>
    <t>offering to help Ivy and support in uploading videos to our YouTube channel 🙏🏼🙏🏼🙏🏼⚡️</t>
  </si>
  <si>
    <t>working to deploy Conviction Voting to xDAI for building out the front end (with Rayne as well)</t>
  </si>
  <si>
    <t>coming to the tech spec working group call on monday ⚡️</t>
  </si>
  <si>
    <t>attending today's weekly TEC sync and listening so intently 👂🔩🌱</t>
  </si>
  <si>
    <t>helping me make sure the Forum settings are linking to the CV app properly 🙏🏼⚡️</t>
  </si>
  <si>
    <t>participating and playing with our first test Hatch Deployment on Rinkeby... We didnt rasie enough tDAI to launch the TestTEC so feel free to collect your tDAI back 😉 https://rinkeby.client.aragon.org/#/tecommons/0x550e809fb1f23d2ac2cc8ab51ee42986feb94f75/</t>
  </si>
  <si>
    <t>patiently answering all my questions about the new test Commons 🙌💫</t>
  </si>
  <si>
    <t>helping with organizational structuring and coordinating all the Dev work for Tech Specs and for navigating Aragon</t>
  </si>
  <si>
    <t>making this slick url for the CV test app - we can all go here now to play https://gov.tecommons.org/</t>
  </si>
  <si>
    <t>joining the TEC weekly sync 🙏☺🔥</t>
  </si>
  <si>
    <t>being so cool and help new people when they join.</t>
  </si>
  <si>
    <t>setting up and executing the quick sync on the TE Commons! Probably the best deep dive we have so far! It is embedded into the TEC Comms WG's Storyboard canvas where we are gathering input on the TEC Hatch narrative: https://miro.com/app/board/o9J_kjDw5AE=/</t>
  </si>
  <si>
    <t>joining the Soft Gov working group sync!! ✨✨</t>
  </si>
  <si>
    <t>joining the Community Steward Sync</t>
  </si>
  <si>
    <t>the beautiful praise medium article write up! 🌈</t>
  </si>
  <si>
    <t>the stimulating discord discussion and resources  on knowledge management &amp; cyber physical commons 🧠</t>
  </si>
  <si>
    <t>promptly creating video tutorials for how to use the new test Commons and for always being so on top of community education! 🙌👏🥳</t>
  </si>
  <si>
    <t>all the awesome work on YT account and giving Twitter a voice 🦢📹</t>
  </si>
  <si>
    <t>her three awesome videos on a Conviction Voting walkthrough. I can't believe I'm the first to praise her, I loved them!</t>
  </si>
  <si>
    <t>dupe</t>
  </si>
  <si>
    <t>coordinating the creation of all our communication channels and making the behind-the-scenes information available</t>
  </si>
  <si>
    <t>initiating a document to investigate automated reward systems!</t>
  </si>
  <si>
    <t>updating the YT vid playlist and incorporating the first non-english demo vids. Brilliant 📹🗣</t>
  </si>
  <si>
    <t>joining the TEC Comms weekly sync and sharing the good and the bad 🙏🌙</t>
  </si>
  <si>
    <t>joining the TEC Soft Gov Weekly Sync. Amazing praise quanitification and rewards structuring discussion ☺🙏</t>
  </si>
  <si>
    <t>orchestrating comms and soft govt teams!</t>
  </si>
  <si>
    <t>joining the TEC Community Stewards sync today</t>
  </si>
  <si>
    <t>the awesome job hosting, presenting, recording &amp; posting the fourth cadCAD community call 🥳👌</t>
  </si>
  <si>
    <t>tweeting about us in October 😃</t>
  </si>
  <si>
    <t>guiding the comms call and for sending reminders about it🙏🏽 this is super valuable and most of the people don’t realize! When you invite me to join, I feel that my input is valuable.🙏🏽🙏🏽</t>
  </si>
  <si>
    <t>taking on the legal group and so much work and jumping in the deep end stewarding, honoring all of your experience and knowledge (so much!) you are bringing to the table in supporting and guiding the community 🙏🏼❤️🧙🏽‍♂️</t>
  </si>
  <si>
    <t>creating a step by step guide to help you interact with the new TEC CV 👏🤩</t>
  </si>
  <si>
    <t>developing a forum post &amp; guide on the TestTEC Conviction Voting app 🔥💪🏼🙏🏼</t>
  </si>
  <si>
    <t>kicking off the Legal working group today!</t>
  </si>
  <si>
    <t>being present for all the calls and for launching and running so many projects to help and guide the team</t>
  </si>
  <si>
    <t>interviewing TE Commons stakeholders and creating great insights 👍🏻</t>
  </si>
  <si>
    <t>recording the Comms calls and supporting with uploading to YouTube - super appreciate your time and taking that on! 🙏🏼🙏🏼🙏🏼💫</t>
  </si>
  <si>
    <t>recording our calls, editing the videos, and uploading them to Commons Stack and TE Commons YouTube channels!</t>
  </si>
  <si>
    <t>recording and uploading the Thursday sync 💫🤘✨</t>
  </si>
  <si>
    <t>editing the latest video for the Commons Stack YouTube channel - amazing work!</t>
  </si>
  <si>
    <t>joining the conflict management working group call and collaborating in the design of a way to channel disputes inside the organization</t>
  </si>
  <si>
    <t>continuing to help us with video editing and posting on our YouTube channel!</t>
  </si>
  <si>
    <t>joining the Comms call and her energy in participating in the Story Canvas exercise, as well as all her incredible work with Onboarding group! Thank you so much 🙏🏼</t>
  </si>
  <si>
    <t>coming to all of our calls despite internet challenges 🙏🏼</t>
  </si>
  <si>
    <t>always being SO helpful with dishing praise! And for coming to the Comms call! Thank you so much Craig, appreciate you!! 🙏🏼🙏🏼🙏🏼</t>
  </si>
  <si>
    <t>all his praise work and presence! You deserve double praise Craig!! ✨✨</t>
  </si>
  <si>
    <t>double</t>
  </si>
  <si>
    <t>taking the leadership of the onboarding working group!!</t>
  </si>
  <si>
    <t>his incredible work on the Tech Spec, translating the Rinkeby Deployment into this awesome doc: https://github.com/daithi-coombes/tec-template/blob/rinkeby-deployment/CONFIGURATION.md</t>
  </si>
  <si>
    <t>hacking on the conflict management working group manifesto</t>
  </si>
  <si>
    <t>kicking off the Conflict Management WG, being always available and fun to work with, and for hosting intelligent conversations</t>
  </si>
  <si>
    <t>facilitating the first call of the conflict management working group</t>
  </si>
  <si>
    <t>all the times I wanted to dish him praise before 😅 note to quantification: 5 calls and great work on miro</t>
  </si>
  <si>
    <t>getting deep into honeypot v2 graph and explaining it in the 1hive peer programming room, we understand now much better how the graph works</t>
  </si>
  <si>
    <t>implementing the vesting policy for the tokens that come from the impact hours in the hatch, I know it was a difficult task!</t>
  </si>
  <si>
    <t>helping Sem to understand thegraph</t>
  </si>
  <si>
    <t>ygg_anderson</t>
  </si>
  <si>
    <t>recording a great video to help answer the questions for onboarding</t>
  </si>
  <si>
    <t>keeping the Story Canvas rolling and helping to facilitate the Miro board exercise 🙏🏼⚡️</t>
  </si>
  <si>
    <t>taking on the website and the HUGE work of putting all the content in and front end design/coding ⚡️🔥🙏🏼🙏🏼🙏🏼 Thank you!!!!! Appreciate you!!!</t>
  </si>
  <si>
    <t>asking great questions in my random TEC Slides: https://docs.google.com/presentation/d/1o7eKSrn-ABZmqQ_AsK13rbF_8a0SyWIKUWrod-cc9OA/edit?disco=AAAAGojikAY&amp;usp_dm=false&amp;ts=5f97350f</t>
  </si>
  <si>
    <t>adding comments to the vision and values! https://docs.google.com/document/d/1UDnf26QQqqc77mnhn80MLCVzJU6IdvouT-OXPrIVXCg/edit#heading=h.vsh9cv61etkt</t>
  </si>
  <si>
    <t>joining the Communications and Soft Gov calls and the TEC - most welcome! So happy you are here 🙏🏼</t>
  </si>
  <si>
    <t>all his effort connecting the TEC with PrimeDAO!</t>
  </si>
  <si>
    <t>fixing the xDAI Aragon Package Manager so we can add the apps we need to deploy the TE Commons to xDAI 😃</t>
  </si>
  <si>
    <t>submitting the DAO Chat Bot research proposal to the CV Test app 🤖🙏</t>
  </si>
  <si>
    <t>joining the working group calls today!</t>
  </si>
  <si>
    <t>creating all the logo assets for SM and working on front end design for our platforms - you rock!! 🙏🧙‍♂</t>
  </si>
  <si>
    <t>helping Vivian with the designs for the TEC CV interface</t>
  </si>
  <si>
    <t>helping me establish the process for developing the website</t>
  </si>
  <si>
    <t>joining the TE Praise channel 🌊</t>
  </si>
  <si>
    <t>a one hour work session to hack on Comms platforms and our first Tweet! 🐣💫🙌🙏🏼</t>
  </si>
  <si>
    <t>reaching out and taking on Front End dev &amp; design for the DAO 🙏🏼💫🌈</t>
  </si>
  <si>
    <t>working on the TEC Pot interface</t>
  </si>
  <si>
    <t>submitting a proposal to Conviction Voting test!!! Awesome!!! 🙌💫</t>
  </si>
  <si>
    <t>creating a tutorial to make proposals on the 2nd CV test in Spanish! Great step to a more inclusive Commons 🙌🙌</t>
  </si>
  <si>
    <t>making a Conviction Voting app walk through en Espanol!!!!! Amazing work HB! 🙏🏼🔥🙌</t>
  </si>
  <si>
    <t>being so enthusiastic with Praise!</t>
  </si>
  <si>
    <t>guiding me and helping me understand so many new things within the token engineering world 🙏🏽</t>
  </si>
  <si>
    <t>being the first community member (not a steward haha) to post in our forum and kickoff some discussion in the ☕️ Cafe https://forum.tecommons.org/t/firstpost-in-cafe/39/2</t>
  </si>
  <si>
    <t>going thru the Thursday sync call and recording all the praise that people dished over the call... and letting me dish it 😃</t>
  </si>
  <si>
    <t>all his help setting up the new cadCAD blog on Ghost 🙏</t>
  </si>
  <si>
    <t>being very active and involved in the conflict management proposal</t>
  </si>
  <si>
    <t>onboarding a project interested to take part in the hatch and for thinking of an incentive reward for contributors to onboard leads 💫</t>
  </si>
  <si>
    <t>giving great feedback to the onboarding resources and putting himself available to help!</t>
  </si>
  <si>
    <t>doing all her incredible work for the community</t>
  </si>
  <si>
    <t>hacking together a plan on the Commons Simulator cadCAD model for HOURS!</t>
  </si>
  <si>
    <t>sharing the documentation on the LLC process championed by dOrg that will be useful for the legal wg</t>
  </si>
  <si>
    <t>bringing up some interesting questions in the cadCAD community channels</t>
  </si>
  <si>
    <t>taking a deep dive into the cadCAD model before the call we had tonight.</t>
  </si>
  <si>
    <t>quickly creating a Legal channel on Discord 🙌  (late praise being served cold 🙈 thanks Kay)</t>
  </si>
  <si>
    <t>coming to the tech spec call!</t>
  </si>
  <si>
    <t>editing the praise medium article!</t>
  </si>
  <si>
    <t>updating the impact hours sheet!!</t>
  </si>
  <si>
    <t>merging configuring md file in the tec gardens template and fixing up text</t>
  </si>
  <si>
    <t>having the idea of integrate our YouTube channel with lbry - we will have a backup of the videos and it's also going to be automatic and simple! - praise on behalf of @zeptimusQ ☺️</t>
  </si>
  <si>
    <t>suggesting YT / lbry integration 📕 Cheers @zeptimusQ</t>
  </si>
  <si>
    <t>joining the TE Praise channel and the nice intro. Excited to have you. Get active ⚙</t>
  </si>
  <si>
    <t>her bday 🥳🙌👏</t>
  </si>
  <si>
    <t>joining the TE Praise channel</t>
  </si>
  <si>
    <t>joining the TEC Praise channel. Welcome 👋</t>
  </si>
  <si>
    <t>joining the TEC Praise Channel ☺</t>
  </si>
  <si>
    <t>another great work session on our upcoming FrontiersIn Blockchain academic paper examining the potential of projects like the Commons Stack, the Economic Space Agency &amp; Holochain's Commons Engine in scaling the global commons with DLTs 🚀</t>
  </si>
  <si>
    <t>joining the comms and soft gov working group calls! 🙌</t>
  </si>
  <si>
    <t>joining the TE praise channel</t>
  </si>
  <si>
    <t>introducing new commoners to our community, and all the hard work going into DisCO.coop,  a project &amp; commons model everyone here should look into! 🛠🌱</t>
  </si>
  <si>
    <t>diving into content creation, getting a TG handle so we can dish praise, and retweeting us on twitter in October😃</t>
  </si>
  <si>
    <t>giving OpenLitterMap to the world</t>
  </si>
  <si>
    <t>their great answers and shared resources in the cadCAD Discord channel.  Make sure you join to keep up with the latest cadCAD discussions: https://discord.gg/dYGq8Kx</t>
  </si>
  <si>
    <t>taking the Commons Stack tools with him on his journey into a meatspace based Commons 😃. Good luck buddy!! 😃</t>
  </si>
  <si>
    <t>helping to set up the Coordination github repo for managing the TEC work!</t>
  </si>
  <si>
    <t>posting the 2nd test Commons proposal example in the forum</t>
  </si>
  <si>
    <t>posting the 2nd test Commons proposal example in the forum - this deserves x 2 fer sherrrrr 🙏🏼💫</t>
  </si>
  <si>
    <t>supporting and keeping everyone up to date</t>
  </si>
  <si>
    <t>sharing https://designjustice.org/!</t>
  </si>
  <si>
    <t>joining the TEC Praise channel</t>
  </si>
  <si>
    <t>joing the TE Praise channel 🙏</t>
  </si>
  <si>
    <t>sharing these awesome opportunities to dive into grassrootseconomics and contribute to the most important social impact token engineering project out there</t>
  </si>
  <si>
    <t xml:space="preserve">#4 IH: </t>
  </si>
  <si>
    <t>comms support and uploading the cadCAD community call recording - thank you!</t>
  </si>
  <si>
    <t>joining the Tech Spec Working Group call today and for generally kicking butt 🥊 in test hatch launch🌱</t>
  </si>
  <si>
    <t>all his efforts trying to dish Praise and share the love!</t>
  </si>
  <si>
    <t>upgrading the airtable and making it ready to go!</t>
  </si>
  <si>
    <t>collaborating on Soft Gov and Onboarding working group meld</t>
  </si>
  <si>
    <t>his great news channel proposal as part of the comms and soft gov working groups</t>
  </si>
  <si>
    <t>hacking on the TEC Logo. Looks like its getting there🙏</t>
  </si>
  <si>
    <t>joining the TEC. Looking forward to your input.</t>
  </si>
  <si>
    <t>sharing "Rules for Rulers" video. "Sovereign individuals govern well together" 😍</t>
  </si>
  <si>
    <t>inciting a PAN Staking party to support the Commons Stack! 🙏🥳</t>
  </si>
  <si>
    <t>joinging the TEC. Looking forward to working together.</t>
  </si>
  <si>
    <t>hacking in the 1hive pair programming room on the TEC Test Launch!</t>
  </si>
  <si>
    <t>joining the soft gov working group call and giving so many interesting inputs!</t>
  </si>
  <si>
    <t>joining the Comms Working Group weekly call and all of their time and energy in helping to build our platforms and community 🙏🏼❤️</t>
  </si>
  <si>
    <t>kindly calling me out for not adding him to the praise, thanks for the great contributions always😅🤗</t>
  </si>
  <si>
    <t>a work session and jumping in to tackle Comms platform setup - and for becoming father to a new kitty! 🐱</t>
  </si>
  <si>
    <t>being amazing and sending the list of everyone who came to the sync right after our call ❤️</t>
  </si>
  <si>
    <t>debugging and fixing up the Robots &amp; Marbles cadCAD tutorial! https://github.com/cadCAD-org/demos/tree/master/tutorials/robots_and_marbles</t>
  </si>
  <si>
    <t>his vigilant tech support for cadCAD modelers on our community discord: https://discord.gg/jBcvS3p 🙏</t>
  </si>
  <si>
    <t>the transparent tracking of governance decisions</t>
  </si>
  <si>
    <t>their feedback on the logo (and Seb's awesome joke)</t>
  </si>
  <si>
    <t>taking on catherding the people who's addresses we don't have to the typeform at: commonsstack.org/apply</t>
  </si>
  <si>
    <t>setting up that sweet Contributor Map Airtable🗺</t>
  </si>
  <si>
    <t>his thorough feedback on accountability in Soft Gov</t>
  </si>
  <si>
    <t>raising comms questions and supporting strategy development for onboarding and comms</t>
  </si>
  <si>
    <t>sharing examples about the different channels for Forums and for noticing that the Doodle poll had an issue 🙏🙏</t>
  </si>
  <si>
    <t>cat herding all the Interviews for the Commons Stack Hiring process</t>
  </si>
  <si>
    <t>answering my endless questions - and always so supa dupa fast!</t>
  </si>
  <si>
    <t>working tirelessly on the TE Commons test deployment this week... many many hours pushing this out</t>
  </si>
  <si>
    <t>all his help digging up data from the Conviction Funding pilot, to allow for some after the fact cadCAD analysis!</t>
  </si>
  <si>
    <t>the amazing energy at our TEC community call 🥳✨</t>
  </si>
  <si>
    <t>helping Humberto with the Airtable</t>
  </si>
  <si>
    <t>joining the onboarding working group kick off!</t>
  </si>
  <si>
    <t>taking on Trusted Seed Outreach and being ⚡️ fast at it! You are ☄️🌍</t>
  </si>
  <si>
    <t>her work towards the onboarding working group, working with the TEC as a use case for the ecosystem and value flows course from the TE Academy</t>
  </si>
  <si>
    <t>a 2hr work session to light up web content - which is pretty much done now!!! 🔥💪🏼🔥Thank you so much for helping me drive this Comms bus! 🚌🙏🏼</t>
  </si>
  <si>
    <t>joining the TEC sync, the onboarding working group and the TEC onboarding calls ⚡️⚡️</t>
  </si>
  <si>
    <t>putting together the TEC news proposal - love it and hope we can use it soon! Look forward to discussing it more in depth at the next Comms meeting Tuesday 🙏🏼💫</t>
  </si>
  <si>
    <t>setting up a ClickUp account to coordinate the soft gov workflow</t>
  </si>
  <si>
    <t>promoting the platform change of the TEC calls 🙌</t>
  </si>
  <si>
    <t>making the first TE Commons pull request adding the Impact Hours to the deployment https://github.com/TECommons/tec-template/pull/1</t>
  </si>
  <si>
    <t>joining the TEC and our call today - thank you for being here!</t>
  </si>
  <si>
    <t>working on the designs of the CSTK Token DApp</t>
  </si>
  <si>
    <t>joining the TEC 🌱</t>
  </si>
  <si>
    <t>her continued servant leadership in the weekly CommonsStack/dGov call, which has spurred valuable conversations every week!</t>
  </si>
  <si>
    <t>joining the TE Commons Channel. Be sure to join the TE Praise channel as well for the easiest PRAISE tracking</t>
  </si>
  <si>
    <t>syncing on the Gardens Proposal and general life stuff in the Discord voice channel</t>
  </si>
  <si>
    <t>adding their info into the Airtable contributor map :D</t>
  </si>
  <si>
    <t>being patient with me during the token engineering academy. Apologies for the inconvenience🙏🏽</t>
  </si>
  <si>
    <t>today's 6 hours of non-stop work facilitation in the TE Academy and Onboarding wg</t>
  </si>
  <si>
    <t>the great work on the content of the website🙏🏽</t>
  </si>
  <si>
    <t>teaching me how to praise properly✌🏽</t>
  </si>
  <si>
    <t>bringing me to all the channels and for keeping up to speed with everything. 🙏🏽</t>
  </si>
  <si>
    <t>giving me access to the domain so I can work during the weekend🔥</t>
  </si>
  <si>
    <t>doing a great job putting a proposal down to fund the Gardens Swarm Team through 1Hive Conviction Voting. You are a writing beast!</t>
  </si>
  <si>
    <t>being the new dream team to build on ethic/legal documentation for TE and TEC and the paper they are working on! ☄️</t>
  </si>
  <si>
    <t>the amazing and lightspeed work with this week's medium publication</t>
  </si>
  <si>
    <t>sharing her Future Law Virtual Summit with this group 😃</t>
  </si>
  <si>
    <t>all the hard work in Praise Quantification - and supporting this week's rewards blog 🙏🏼 Team work makes the dream work!! 💫</t>
  </si>
  <si>
    <t>adding the article to the wiki</t>
  </si>
  <si>
    <t>joining me in the tec-sg room to hack on conflict res</t>
  </si>
  <si>
    <t>holding my hand thru the forum posting</t>
  </si>
  <si>
    <t>that initial rewards blog post. Super awesome 💪</t>
  </si>
  <si>
    <t>alerting us about a mistake in the TEC post, we need to clarify that</t>
  </si>
  <si>
    <t>mentioning us or retweeting us on the socials in September! 🙌</t>
  </si>
  <si>
    <t>mentioning us or retweeting us on the socials in September! Thank you for helping us growing the Commons Stack community and spreading the message! 🙌💫🌱</t>
  </si>
  <si>
    <t>letting me know he can't be so active in the soft gov working group this week but will still try to come to our call. I appreciate the communication and accountability :)</t>
  </si>
  <si>
    <t>being onboarded as a Subject Matter Expert and for her willingness to collaborate with the TEC even with such limited time in her hands. 🙌</t>
  </si>
  <si>
    <t>aaronfoster</t>
  </si>
  <si>
    <t>banteg</t>
  </si>
  <si>
    <t>emilianobonassi</t>
  </si>
  <si>
    <t>gotstmiklos</t>
  </si>
  <si>
    <t>mentioning us or retweeting us on the socials in September 😃</t>
  </si>
  <si>
    <t>julian_richter</t>
  </si>
  <si>
    <t>ontologymachine</t>
  </si>
  <si>
    <t>sergei_tran</t>
  </si>
  <si>
    <t>tunoncedemalis</t>
  </si>
  <si>
    <t>tze42</t>
  </si>
  <si>
    <t>willyogo</t>
  </si>
  <si>
    <t>xibot0x</t>
  </si>
  <si>
    <t>making such an awesome notion thats so easy to navigate that people are already using it to pass info to each other</t>
  </si>
  <si>
    <t>providing so much energy to the TEC Comms weekly sync 🎉</t>
  </si>
  <si>
    <t>the stimulating conversation and all the concrete progress in the TEC Soft Gov weekly sync 📚</t>
  </si>
  <si>
    <t>steward power. Your drive is amazing 🏎</t>
  </si>
  <si>
    <t>setting up the website Wordpress - amazing step thank you!!! 🔥🙏🏼💫</t>
  </si>
  <si>
    <t>being super awesome in soft gov weekly sync. We heard you, but our robot needs oiled.</t>
  </si>
  <si>
    <t>attending the comms sync, the soft gov sync, and for recording the syncs on discord. Whoop whoop.</t>
  </si>
  <si>
    <t>passing the information about the scheduling of calls to @rubenrussel7</t>
  </si>
  <si>
    <t>recording our calls today 🙏🏼💫</t>
  </si>
  <si>
    <t>setting up our TEC Linkedin!!! ⚡️🙏🏼</t>
  </si>
  <si>
    <t>making sure that I join the meeting. I really appreciate the messages 🙏🏽</t>
  </si>
  <si>
    <t>continuing to handle the design and project management of the project, acting as the engine that is bringing our baby home</t>
  </si>
  <si>
    <t>constantly going above and beyond for one of the only complex object oriented cadCAD models... it will likely be an example for OO devs to use and inspire tips and tricks on OO programming of cadCAD Models... also all the storylines are huge</t>
  </si>
  <si>
    <t>the major progress with @lbagic, week after week turning Marko's art into a clickable reality... Every week there is progress on the game! seriously, it is beautiful, check it out: http://commons.dev.sintezis.link</t>
  </si>
  <si>
    <t>getting the droplet ready for the forum🔥</t>
  </si>
  <si>
    <t>joining the TE Praise channel. Let's get busy.⚙</t>
  </si>
  <si>
    <t>organizing the OBS  🎥 crew</t>
  </si>
  <si>
    <t>the explanation about the hatching phase🔥</t>
  </si>
  <si>
    <t>joining the Community Steward crew✨🎉</t>
  </si>
  <si>
    <t>joining all the TEC calls yesterday</t>
  </si>
  <si>
    <t>dishing all the attendances praises 🤩</t>
  </si>
  <si>
    <t>joining the call with Pat 🌱</t>
  </si>
  <si>
    <t>recording both working group calls today!!! This is such important work for our documentation 🙌⚡️👏</t>
  </si>
  <si>
    <t>being so fast with the TEC logo, website mockup and putting all the assets on Github already!! 🙏🏼🔥</t>
  </si>
  <si>
    <t>updating us on everything PrimeDAO and how we can start this DAO2DAO partnership 💫</t>
  </si>
  <si>
    <t>the major progress week after week turning Marko's art into a clickable reality... Every week there is progress on the game! seriously, it is beautiful, check it out: http://commons.dev.sintezis.link</t>
  </si>
  <si>
    <t xml:space="preserve">sharing this awesome article on the p2p or "fren2fren" economics of the Economic Space Agency 🤣  </t>
  </si>
  <si>
    <t>battling with major xDAI Aragon issues, and knowing when to call it an pivot to rinkeby</t>
  </si>
  <si>
    <t>bringing the production to the TEC Weekly Sync. Wow. Enjoy those tDAI. 🤑 🛠</t>
  </si>
  <si>
    <t>deploying the lovely TEC Wiki on Notion 🔡</t>
  </si>
  <si>
    <t>bringing great energy and info to the TE Book weekly sync. And of course, gratitude to @solsista for hosting and pepo, @vasileios, @rubenrussel7 for attending.</t>
  </si>
  <si>
    <t>joining the PRAISE channel 🤲</t>
  </si>
  <si>
    <t>working on the tech spec for multiple sessions for HOURS diligently and patiently accepting the shifting foundation we have to work with! And he even went next level, deploying the gardens template locally! AMAZING!</t>
  </si>
  <si>
    <t>quickly producing those awesome meeting notification graphics 🎨</t>
  </si>
  <si>
    <t>setting up the TEC Github account!</t>
  </si>
  <si>
    <t>joining the PRAISE channel 😇</t>
  </si>
  <si>
    <t>kicking booty on the IH address catherd 😹</t>
  </si>
  <si>
    <t>ADJUSTMENT!!! So Jess gets paid by the Commons Stack for 1/2 of her work in October, so there is actually an adjustment here... She got 23 IH last round... but it should have been ~13 and this round if she wasn't paid at all then she would have gotten ~32 but because she is get paid that should be about 17 and because we have to adjust from last round we are adjusting it to about 7</t>
  </si>
  <si>
    <t>ADJUSTMENT</t>
  </si>
  <si>
    <t>PRAISE QUANT</t>
  </si>
  <si>
    <t>being YGG's delegate in the crazy world of crypto!</t>
  </si>
  <si>
    <t>being so enthusiastic about recording the TEC calls on OBS, a true hero!!</t>
  </si>
  <si>
    <t xml:space="preserve">#3 IH: </t>
  </si>
  <si>
    <t>Praise Quantifiers</t>
  </si>
  <si>
    <t>preparing the meetup yesterday and all the other work she has put in to promote the TEC and the gitcoin grants!</t>
  </si>
  <si>
    <t>setting up a special community stewards status for us at Bright ID!</t>
  </si>
  <si>
    <t>putting themsleves available to help 1hive!</t>
  </si>
  <si>
    <t>making the video recording of TE Commons Community Call available on YouTube</t>
  </si>
  <si>
    <t>giving feedback on the TEC logo exercise - thank you! 🙏🏼</t>
  </si>
  <si>
    <t>joining the TEC Tech Spec Working Group. Loved the energy and positivity. Let's work. 🌱🎉🙏🤑</t>
  </si>
  <si>
    <t>sharing the Ocean Data Farming Link. Food for thought.</t>
  </si>
  <si>
    <t>doing such a great job editing our video call showing off the TE Commons!!! https://www.youtube.com/watch?v=nopm8czw8pk&amp;feature=youtu.be</t>
  </si>
  <si>
    <t>coming to the tech spec working group kick off and contributing to the manifesto! It is cleaned up and ready for another round of reviews! https://docs.google.com/document/d/1-CY39HVgHcpRFac10FME97pqPclHMrj2YsphOGYUDm8/edit?usp=sharing</t>
  </si>
  <si>
    <t>joining the soft gov and culture working group!</t>
  </si>
  <si>
    <t>making a soft gov discord channel</t>
  </si>
  <si>
    <t>taking the initiative to host an onboarding experiment with weekly calls to welcome new members</t>
  </si>
  <si>
    <t>the Token Engineering grant update. Kudos to all those who contributed and supported in any way. 🌱😇</t>
  </si>
  <si>
    <t>their presence and energy in the Comms Working Group call, helping us to lay the foundations with enthusiasm and care</t>
  </si>
  <si>
    <t>taking on huge roles in Giveth and bringing stability to community effort! V2 is on it's way 😃</t>
  </si>
  <si>
    <t>their INCREDIBLE progress on the CSTK token dapp via a couple long weekend hack sesh's and the continued work this week!</t>
  </si>
  <si>
    <t>joining the TEC Comms Working group and all of your fantastic insights and energy! 🙏🏼🙌💫 Welcome and look forward to getting to know you all and working together on our call Tuesday, Oct. 6 at 9am PST / 6pm CET - Discord channel coming soon!</t>
  </si>
  <si>
    <t>an interesting discussion on realigning incentives. you are all so in the right place :) and discussions really make me look forward to the augmented bonding curve explainer article @jeffemmett currently is working on.</t>
  </si>
  <si>
    <t>diving in and doing an impromptu hack sesh to get the cadCAD tuning front end up and running!</t>
  </si>
  <si>
    <t>asking questions on TE Commons rewards</t>
  </si>
  <si>
    <t>officially becoming a TEC Community Steward!!</t>
  </si>
  <si>
    <t>attending the first FE sprint planning (with @lbagic) and launching the effort to make Marko's designs into a beautifully interactive front end for @randomshinichi's cadCAD model 😃</t>
  </si>
  <si>
    <t>creating a galactic map of praise 💫✨✨✨</t>
  </si>
  <si>
    <t>supporting me so so much over the past well...  YEAR at regular intervals without any payment to make little and bigger updates to our site commonsstack.org, which the team of Magic Powered also originally designed.</t>
  </si>
  <si>
    <t>whistleblowing the Trusted Seed to the 'outliers of cryptotwitter' :)</t>
  </si>
  <si>
    <t>the attitude of introducing himself even with the chat uncertainty ⚡️✨</t>
  </si>
  <si>
    <t>jumping into the Comms Working Group call and joining the community - welcome and look forward to integrating your experience and ideas :D</t>
  </si>
  <si>
    <t>coming in fast and furious to take on project management of the CSTK Token DApp</t>
  </si>
  <si>
    <t>his around the clock sysadmin support and endless devops support for countless communities in the space!</t>
  </si>
  <si>
    <t>upgrading this room and giving us the invite link https://t.me/tepraise</t>
  </si>
  <si>
    <t>working on the tg and discord bridge for the soft gov channels</t>
  </si>
  <si>
    <t>voting! 💪🏼</t>
  </si>
  <si>
    <t>designing, implementing and managing an awesome sprint planning system. We just finished our first full cycle and it was a huge success. You can check out and comment on our work here: https://github.com/commons-stack/iteration0/issues</t>
  </si>
  <si>
    <t>working on the Working Group Manifesto Template: https://docs.google.com/document/d/1P3Zp8VxVra1usaIwcf_p8F4berw_EezGkYQALmTz3Ng/edit#</t>
  </si>
  <si>
    <t>promoting the TEC on Omar's show 🤩</t>
  </si>
  <si>
    <t>that awesome crypt0snews video — Leaking DeFi Alpha — LOVE 😍🌱</t>
  </si>
  <si>
    <t>joining the Soft Gov &amp; Culture Working group! Also praise for your curiosity and willingness to put time into it!! ✨⚡️🥳</t>
  </si>
  <si>
    <t>stepping up the Comms effort for this gitcoin grants round, which has been an epic undertaking and looks like its going to be our communities most successful round yet!</t>
  </si>
  <si>
    <t>the Comms-athon on the Panvala League Conviction Voting results!</t>
  </si>
  <si>
    <t>leading awesome working group sync's today on discord, they were really fun and felt productive excited to see the major progress</t>
  </si>
  <si>
    <t>pushing cross-collab with cadcad announcement. Gonna try to make it!🌱⌨️</t>
  </si>
  <si>
    <t>the thorough praise dishing and testing!</t>
  </si>
  <si>
    <t>taking the lead on the conflict resolution guide</t>
  </si>
  <si>
    <t>running the numbers on the gitcoin grant results</t>
  </si>
  <si>
    <t>onboarding 3 new community stewards</t>
  </si>
  <si>
    <t>the great pinned message in the Telegram group</t>
  </si>
  <si>
    <t>the wiki sync</t>
  </si>
  <si>
    <t>the TEC Cultural Build announcement on various platforms. Nicely done.🌱🙏</t>
  </si>
  <si>
    <t>presenting how 1Hive is deploying Conviction Voting as informed by the recently completed cadCAD model 🛠🚀</t>
  </si>
  <si>
    <t>the nice reference of the Commons Stack in this great update and just in general for all the great things he has been doing for Conviction Voting x 1Hive.</t>
  </si>
  <si>
    <t>joining up. Exciting stuff.</t>
  </si>
  <si>
    <t>his hard work building the Comms Working Group story canvas to build on and guiding us through an introduction - super appreciate your time Manu!</t>
  </si>
  <si>
    <t>offering us an unlimited Airtable account</t>
  </si>
  <si>
    <t xml:space="preserve">joining the 40th Commons Stack Simulator call &amp; continuing to push our decentralized dev team forward!! </t>
  </si>
  <si>
    <t>taking such initiative on the Simulator project, designing, recruiting, coordinating and really just doing everything he can do to raise the vibe of the team 😃</t>
  </si>
  <si>
    <t>reworking the designs for levels 4 &amp; 5 on the Simulator</t>
  </si>
  <si>
    <t>hosting the Commons Simulator unveiling :-) it was a very appropriate set and setting :-)</t>
  </si>
  <si>
    <t>his incredible work putting together the Panvala League and being so supportive of the Commons Stack community</t>
  </si>
  <si>
    <t>us to test the bot, he didn't receive any message from the bot after clicking on direct message or messaging the bot</t>
  </si>
  <si>
    <t>his feedback on the logo exercise - thank you Santi! 🙏🏼</t>
  </si>
  <si>
    <t>promoting watching and promoting the show :)</t>
  </si>
  <si>
    <t>taking the initiative to work on a wiki for the TEC</t>
  </si>
  <si>
    <t>diving in head first into the tech spec working group work... he has a great starter doc in progress that we will link in the Tech Spec Manifesto and show off on the Thursday call https://docs.google.com/document/d/1-CY39HVgHcpRFac10FME97pqPclHMrj2YsphOGYUDm8/edit?usp=sharing</t>
  </si>
  <si>
    <t>recording the cadCAD community call today - thank you! 🙏🏼</t>
  </si>
  <si>
    <t xml:space="preserve">#2 IH: </t>
  </si>
  <si>
    <t>mentioning us or retweeting us on the socials in August! Thank you for helping us growing the Commons Stack community and spreading the message! 🌞🙌</t>
  </si>
  <si>
    <t>ajmaq</t>
  </si>
  <si>
    <t>spearheading the CCA community, they had a great governance call today and are spinning out a lot of cool projects follow their progress on twitter: https://twitter.com/cca_now</t>
  </si>
  <si>
    <t>working to improve the Praise Quantification Proposal https://docs.google.com/document/d/1tg5vKNwy1hqOxxlihiXDBr7a1J9fRGODpGZBIpao2mU/edit#heading=h.c5na1tfxe0j8</t>
  </si>
  <si>
    <t>commenting on and improving the Dishing Praise Culture Proposal https://docs.google.com/document/d/1-EcsTmgDP7CehSzZMWvdAQ8as-EKL-Kl9wPKM5t9ln4/edit#</t>
  </si>
  <si>
    <t>commeting on the onboard guide and proposal!</t>
  </si>
  <si>
    <t>coming to the TEC sync call!!</t>
  </si>
  <si>
    <t>coming to the TEC update call today 🙌</t>
  </si>
  <si>
    <t>creating this very valuable article on (team) make up of Token Engineering skills https://medium.com/@Angela.Kreitenweis/token-engineering-teams-whom-to-hire-and-why-54376486100b</t>
  </si>
  <si>
    <t>reviewing and confirming TE Academy applications!</t>
  </si>
  <si>
    <t>improving the onboarding guide, making it so much easier for a new comer to understand what is happening here 🙌</t>
  </si>
  <si>
    <t>creating a TEC meetup! 🥳</t>
  </si>
  <si>
    <t>bringing awareness to the Praisebot's autoresponse and confirming its still working</t>
  </si>
  <si>
    <t>revising the blog post</t>
  </si>
  <si>
    <t>making things accessible and coupling networks of value</t>
  </si>
  <si>
    <t>the fantastic kickoff communications and overview article</t>
  </si>
  <si>
    <t>bringing up the praise bot!</t>
  </si>
  <si>
    <t>coming to the working group and roles sync!</t>
  </si>
  <si>
    <t>volunteering to become Community Stewards!</t>
  </si>
  <si>
    <t>their initial feedback on the TEC Branding Brainstorm/Logo exercise</t>
  </si>
  <si>
    <t>alanborger</t>
  </si>
  <si>
    <t>an update to some of our design elements, now visible on our website commonsstack.org. What they created for us is what I've been calling 'the tetris pieces' 😃 but it is actually the visual translation of some important elements of the Commons Stack story. To see them (hover over the 'layers' to see them separately and scroll down to the visuals lower on the page for more.</t>
  </si>
  <si>
    <t>pushing the conversation forward around formal verification &amp; validation of cadCAD models 🚀</t>
  </si>
  <si>
    <t>working tirelessly to get great swag out for the DAO community and working with @exiledsurfer on the swag store issue on our github https://github.com/commons-stack/iteration0/issues/97</t>
  </si>
  <si>
    <t>creating the design space on TE discord and dropping CV, AMM, bonding curve materials</t>
  </si>
  <si>
    <t>cleanapp</t>
  </si>
  <si>
    <t>keeping the CLEAN UP THE WORLD momentum while the tech develops in the background to support initiatives like this hopefully in the near future! 🙌</t>
  </si>
  <si>
    <t>alerting us that we missed them in the xDai migration! Thx for the heads up! Hope you had a chance to vote with your freshly minted CSTK 😃</t>
  </si>
  <si>
    <t>being active participants &amp; referrers to good information in this channel 🙌</t>
  </si>
  <si>
    <t>offering me mental/spiritual/professional support today during one of the tougher personal periods I've already gone through while working for giveth &amp; the commons stack. I don't dish Praise often enough for the 'human' side of things, and will try to do this more. If there's one thing I cherish the most about this project and well, the entire ecosystem, it's the community, its mission, values and drive. If we're not doing it for the People and the Planet, why would we be doing any of this? 🙂</t>
  </si>
  <si>
    <t>his work on this bonding curve cadCAD model demo!  🔥🔥🔥 https://github.com/cadCAD-org/demos/tree/master/demos/bonding_curve</t>
  </si>
  <si>
    <t>sharing their DAO wisdom in the governance survey 🙌🙌</t>
  </si>
  <si>
    <t>eeeit</t>
  </si>
  <si>
    <t>taking on the swag store issue on our github and chasing it down! https://github.com/commons-stack/iteration0/issues/97</t>
  </si>
  <si>
    <t>their many contributions to making our Conviction Voting Pilot on xDAI a reality: https://cv.commonsstack.org</t>
  </si>
  <si>
    <t>co-writing a very interesting article... at first glance I think it identifies a lot of the magic that has helped make successful DAOs... the improv culture is very present in Metacartel and their spin off DAOs</t>
  </si>
  <si>
    <t>fixing our netlify staging server thingie on the giveth wiki hyper fast so @danibelle could get this page &amp; tweet out! ☝️</t>
  </si>
  <si>
    <t>making this room</t>
  </si>
  <si>
    <t>making this room work!</t>
  </si>
  <si>
    <t>working on the TEC Decision Making Process, which is getting forked this week to include their ideas: https://docs.google.com/document/d/1ytAM8RWbtopSvIzucNhMLkfYGTC7lnmiaPmTLyYe78g/edit?usp=sharing</t>
  </si>
  <si>
    <t>filling the participatory governance survey 🔥 I didn't mention the ones who decided to remain anonymous but if you see this message and want your praise let me know :))</t>
  </si>
  <si>
    <t>coaching that computes: simple, clear, purposeful I/O</t>
  </si>
  <si>
    <t>the multiple brainstorms on visual translations + feedback that resulted a.o. in this this little update to our site (and brought inspiration for 784 other updates &amp; visualizations :) )</t>
  </si>
  <si>
    <t>making proposals this week 😃</t>
  </si>
  <si>
    <t>starting/linking the TE Commons Handbook- it was super essential to put things in perspective</t>
  </si>
  <si>
    <t>the initial draft of TEC Kick off post!</t>
  </si>
  <si>
    <t>leaving no one proposal behind :)</t>
  </si>
  <si>
    <t>preparing the meetup tonight</t>
  </si>
  <si>
    <t>sharing this article from a while back and spreading the commons stack &amp; blockscience knowledge! If you never read it, it's worth it! https://twitter.com/HumbertoBesso/status/1304831292811472897</t>
  </si>
  <si>
    <t>offering his meetup to support CS recruitment!</t>
  </si>
  <si>
    <t>challenging Chainlink as the best oracle in crypto</t>
  </si>
  <si>
    <t>answering the great questions on DAO governance proposed in Livia's survey!</t>
  </si>
  <si>
    <t>all his help upgrading cadCAD demos over the past months! 🙏</t>
  </si>
  <si>
    <t>in advance for planning on Generalized Bonding Curve model, will be a greate resource for the token engineering community</t>
  </si>
  <si>
    <t>adding the praisebot</t>
  </si>
  <si>
    <t>being the first one to read through the draft and give a general feedback :)</t>
  </si>
  <si>
    <t>his countless hours working on cadCAD community management</t>
  </si>
  <si>
    <t>setting up the Public Goods Twitter Collective</t>
  </si>
  <si>
    <t>pushing for QR codes. Not a big fan of QR codes tbh :) but I am of the ones I was able to create with this nifty little tool - (qrcode-monkey. com/#bitcoin in case you ever need it), so, happy that she brought this to our website! :)</t>
  </si>
  <si>
    <t>setting up the TEC medium account</t>
  </si>
  <si>
    <t>her journalist tips 👩‍🎤</t>
  </si>
  <si>
    <t>making a fun chart for the contributors to replace the boring spreadsheet</t>
  </si>
  <si>
    <t>distributing the heck out of that article &amp; TEC call invite</t>
  </si>
  <si>
    <t>sharing her thoughts on collaboration and working groups</t>
  </si>
  <si>
    <t>organizing another exciting TE Meetup!</t>
  </si>
  <si>
    <t>sharing his DAO governance wisdom</t>
  </si>
  <si>
    <t>jujusca</t>
  </si>
  <si>
    <t>3+ years of non-stop contributions to Giveth, the Commons Stack and the #Blockchain4good space in general... This is a well deserved break and we can't wait to get you back in full force! https://twitter.com/krrisis/status/1306301853118988288</t>
  </si>
  <si>
    <t>being always available and helpful online or in person, and coming twice to Paris for sharing the beautiful vision of the Commons Stack to frog eaters - we love you man, have a good rest and à très très bientôt !! 🤗💗👋</t>
  </si>
  <si>
    <t>the excellent pinned message 😃</t>
  </si>
  <si>
    <t>CS Trusted Seed 🌱</t>
  </si>
  <si>
    <t>surveying the wisdom of all of us on community governance! It's about time we make some useful data out of these hard-won learnings!!</t>
  </si>
  <si>
    <t>helping the Praise n00bs</t>
  </si>
  <si>
    <t>continued improvements on the onboarding document, which the working groups need</t>
  </si>
  <si>
    <t>filling and shilling the DAO governance survey 🤘🥰</t>
  </si>
  <si>
    <t>spinning a meaningful movement to her wealth currents 💫</t>
  </si>
  <si>
    <t>sharing his DAO wisdom in the governance survey ✨</t>
  </si>
  <si>
    <t>taking leadership in the Commons Simulator project and putting it on a righteous path pointed towards launching a delicious game... check out the progress in the grant: https://gitcoin.co/grants/277/commons-simulator-reverse-the-apocalypse-with-eco</t>
  </si>
  <si>
    <t>contributing to the effort to make this flow chart!</t>
  </si>
  <si>
    <t>designing our sexy donate page, currently with a direct link to our Iteration 0 Gitcoin grant! and remember donations in PAN are extra appreciated (as this is another matching multiplier on top of gitcoin)</t>
  </si>
  <si>
    <t>this fantastic article on bonding curves as fundraising tools for startups as community commons! 🙏🔥</t>
  </si>
  <si>
    <t>helping to make the Conviction Voting app better and reporting an issue! https://github.com/commons-stack/conviction-voting-pilot/issues/6</t>
  </si>
  <si>
    <r>
      <t xml:space="preserve">working countless hours, and burning the midnight candle to build https://cv.commonsstack.org our Trusted Seed (CSTK token holders) can now use Conviction Voting to help allocate $170,000 worth of $PAN issuance this quarter to Commons Stack Community Grants! Read more about how it works in out blogpost: </t>
    </r>
    <r>
      <rPr>
        <color rgb="FF1155CC"/>
        <u/>
      </rPr>
      <t>https://medium.com/commonsstack/cstk-token-holders-can-now-use-conviction-voting-on-xdai-5090fdc3b8ad</t>
    </r>
  </si>
  <si>
    <t>being the biggest shill for Conviction Voting since the very beginning, dropping that link as a reply to whomever needs to read it 😊😊 https://twitter.com/simondlr/status/1304657614903676928?s=19</t>
  </si>
  <si>
    <t>testing the Conviction Voting process and his feedback</t>
  </si>
  <si>
    <t>onboarding @GraceRachmany to the TE Commons as a Subject Matter Expert to help us work thru the Cultural Build!</t>
  </si>
  <si>
    <t>owning her first document on the cultural build following the decision making process guidelines :D</t>
  </si>
  <si>
    <t>the idea around making a commons stack collection for gitcoin! https://twitter.com/owocki/status/1308798955543691265</t>
  </si>
  <si>
    <t>his help keeping the cadCAD repo updated &amp; organized!</t>
  </si>
  <si>
    <t>jumping in and commenting on https://docs.google.com/document/d/1lWNzgneRbTRqEU6xh2_lQAS1z2FkGorAgBCHNZzThm8/edit?usp=sharing</t>
  </si>
  <si>
    <t>nailing it! 🔥</t>
  </si>
  <si>
    <t>offering to champion making a praiseBot for discord, as laid out in this issue: https://github.com/commons-stack/iteration0/issues/154</t>
  </si>
  <si>
    <t xml:space="preserve">#1 IH: </t>
  </si>
  <si>
    <t>putting together, from all accounts, a fantastic course on Ecosystem Value Flows, the first course fromt he Token Engineering Academy!!! Sebnem shared some highlights here: https://twitter.com/sebnem/status/1288411098530689024?s=20</t>
  </si>
  <si>
    <t>coming to the TE Commons Kickoff and Visioning Call (along with @sherminv)! They filled up the Miro board with beautiful visions for what the future can look like when the TE Commons succeeds 😃 Check it out: https://miro.com/app/board/o9J_ko8MJkI=/</t>
  </si>
  <si>
    <t>participating in the TE Commons Visioning Distillation! They worked hard for an hour+ reviewing the responses from the form and distilling it all down to a coherent Vision!</t>
  </si>
  <si>
    <t>taking the first crack at the vision!</t>
  </si>
  <si>
    <t>taking the time and filling the TEC Vision and Values form!!!</t>
  </si>
  <si>
    <t>attending the TEC Mission call! It’s so valuable to have your presence and inputs!</t>
  </si>
  <si>
    <t>coming to the TE Commons weekly sync and helping us talk through our decision making strategy and roadmap!</t>
  </si>
  <si>
    <t>being active members of the TE Commons discord channel helping so much with the cultural build!</t>
  </si>
  <si>
    <t>commenting (along with @vasileios_panagiotidis) on the proposal to use Praise and a Cultural Build Tribute to incentivize the creation of the TE Commons https://docs.google.com/document/d/1P_W9u5Tk1xTRfP2_c3k7iN4whmb6JGP_LwRou_ZqN4E/edit?usp=sharing</t>
  </si>
  <si>
    <t>giving us the opportunity to learn token engineering from the experts in the field!</t>
  </si>
  <si>
    <t>the great comments on the onboarding proposal!</t>
  </si>
  <si>
    <t>engaging in an interesting discussion on the concept of 'token engineering' and especially sebnem's claim that it might be better than sex. :) :)</t>
  </si>
  <si>
    <t>this quote: "I'm saying that unlike economics token economies will be based on engineered models. It will be better than sex, if I'm right."</t>
  </si>
  <si>
    <t>going DEEP into reviewing the proposals presented in thursday's call</t>
  </si>
  <si>
    <t>having an a-synch collaborative work session on the 'Funding for the TEC" proposal to submit to Aragon CV.</t>
  </si>
  <si>
    <t>their continued work organizing and further developing a really cool cultural build experiment around the Currency Potluck... I know I am missing a lot fo other people pushing this forward... if anyone can identify the other people pushing this forward, please tag them! https://www.grassrootseconomics.org/post/how-to-host-a-currency-potluck</t>
  </si>
  <si>
    <t>iterating on the Mission</t>
  </si>
  <si>
    <t>giving great feedback on the incentive alignment doc https://docs.google.com/document/d/1P_W9u5Tk1xTRfP2_c3k7iN4whmb6JGP_LwRou_ZqN4E/edit#heading=h.hoalm8z9w3zv</t>
  </si>
  <si>
    <t>coming to the TE Commons Weekly Sync (with @dahlberry)! If you missed it and want to be updated on the weekly progress, you can watch it here: https://www.youtube.com/watch?v=td03hHqaNdA&amp;feature=youtu.be</t>
  </si>
  <si>
    <t>working so hard to get Gardens on xDAI. They made an awesome work shop this week showing of their tech! Check it out https://twitter.com/CheeseYet/status/1282794914036645888</t>
  </si>
  <si>
    <t>being behind the 1HiveOrg twitter account sharing amazing stuff, including Commons Stack mentions 😁🙏</t>
  </si>
  <si>
    <t xml:space="preserve">being the FIRST Trusted Seed Spotlight and all his work on Conviction Voting! And @solsista for all her tireless work and gorgeous energy in the Trusted Seed Spotlight 2!  </t>
  </si>
  <si>
    <t>creating the TE Commons code of Conduct!</t>
  </si>
  <si>
    <t>adding valuable comments to the Vision, Mission, Values Doc https://docs.google.com/document/d/1fxRTkpUXKQ-JWTDbAHIyf5eoryHsQY9_NBmeuMjbSvc/edit?usp=sharing</t>
  </si>
  <si>
    <t xml:space="preserve">joining the weekly Commons Stack Simulator Sync The mockups look great, and progress is being made on cadCAD so now we are interviewing devs to get the front end work and cadCAD going faster! If you know anyone, send them my way ;-D </t>
  </si>
  <si>
    <t>an amazing Token Engineering Commons Kickoff call and the BEST collective brainstorming/voting via Miro that I've ever seen! 🙌🔥🚀</t>
  </si>
  <si>
    <t>prepping the TE Commons Vision Call and helping to make this awesome roadmap for the the TE Commons: https://docs.google.com/document/d/1ouFisWOfJgqi7nQODvXQqNg0T49jmZGZalPFvpB121c/edit?usp=sharing</t>
  </si>
  <si>
    <t>holding such a warm and welcoming team dynamic with so much fun and professionalism ⚡️❤️</t>
  </si>
  <si>
    <t>this awesome first episode of the Trusted Seed Spotlight, hosting @lkngtn of Aragon &amp; 1Hive and all the cool things he's been working on, including launching the first DAO using Conviction Voting!</t>
  </si>
  <si>
    <t>giving Boris goosebumps with her spot on memes and  🤗</t>
  </si>
  <si>
    <t>initiating the Trusted Seed Spotlight, a video series exploring many of our partner initiatives and how they support/build on Commons Stack toolkit functionality! 🎥💪</t>
  </si>
  <si>
    <t>proofreading &amp; offering suggestions on upcoming articles 📝</t>
  </si>
  <si>
    <t>coming to the TE Commons Call this week. It was a really good and important one! If you want to catch up on the proposed incentive system, decision making process, and recruitment ideas:  https://youtu.be/xyGqZzcnWK0</t>
  </si>
  <si>
    <t>introducing us to @snappysnap and the SDG Impact fund! There is a huge potential to eventually make 501c3s DAOs with their help! First step we turn Giveth into a Nonprofit DAO and then we see where we go from there 😃 https://github.com/commons-stack/iteration0/issues/87</t>
  </si>
  <si>
    <t>having such a great convo in the channel (With Roger) yesterday that struck a cord with @mikeduwe</t>
  </si>
  <si>
    <t>an awesome SI presentation yesterday and their Jupyter notebook jazz and developing cadCAD @mzargham</t>
  </si>
  <si>
    <t>taking the time and filling the TE Commons Vision and Values form!!!</t>
  </si>
  <si>
    <t>connecting me to Paula and the Ape Unit gang</t>
  </si>
  <si>
    <t>their endless hard work (along with Michel Bauwens) on the Frontiers In Blockchain academic paper currently in progress!  This paper is a landmark collaboration between the Commons Stack, Commons Engine, Economic Space Agency, and the P2P Foundation 🤩, exploring commons-based DLT solutions to Ostrom's global commons challenges discussed here: https://www.researchgate.net/publication/224959780_Sustainability_Revisiting_the_commons_Local_lessons_global_challenges.  We are excited to share a pre-print draft of the paper as soon as it's available!</t>
  </si>
  <si>
    <t>☝🏼</t>
  </si>
  <si>
    <t>updating the cadCAD tutorials to make them work for the new version of cadCAD... This will make it possible for us to host 2 cadCAD workshops at the Fork the World Hackathon!! https://github.com/cadCAD-org/demos/pull/2</t>
  </si>
  <si>
    <t xml:space="preserve">hosting &amp; presenting at the second cadCAD community call!  Join in 2.5 hours from now on the cadCAD Discord voice channel: </t>
  </si>
  <si>
    <t>pointing @zev_r the way to some of our github repos and other interesting references &amp; people as usual.</t>
  </si>
  <si>
    <t>continuing to work on the cadCAD tutorials! https://github.com/cadCAD-org/demos/pull/2/commits/baf66345a94f2e87ec4430bf8edb15cd0f345e8c</t>
  </si>
  <si>
    <t>his research &amp; work on Computational Social Simulation &amp; the #TokenEngineering process - Medium article series coming soon!</t>
  </si>
  <si>
    <t>her Future course that ended last Sunday and lasted 6 weeks! We had great resources and her bold facilitation made everyone comfortable to courageously share their opinions. It was great to hear from others on the topics of money, currency, control and the commons.</t>
  </si>
  <si>
    <t>already commenting on the Commons Simulator figma!</t>
  </si>
  <si>
    <t>attenting the TEC mission call and for changing his tg handle to join the praise party ✨🌞</t>
  </si>
  <si>
    <t>joining our channel and letting us know that the Giveth Donation App was still down, which made me go in to investigate myself and  find the dev who could restart the services. There was another issue, that Griff was on, but not this 'simple' one, which he probably didn't know because in calls all day and he missed my panicky messages because of that). #whataday</t>
  </si>
  <si>
    <t>working with the rest of the incredible molecule team to use a bonding curve to fund public goods along the lines of what we are trying to do with the Commons Stack... Well done, can't wait to see what is next 😃 https://app.catalyst.molecule.to/project/5e202ad3e8755f001cc679a7</t>
  </si>
  <si>
    <t>hosting this awesome DAO governance workshop on behalf of the Platform design Toolkit crew &amp; including the Commons Stack!  We talked about Conviction Voting, Quadratic Voting, walked through some demonstrations of the limitations of various types of voting &amp; more:</t>
  </si>
  <si>
    <t>the overview of the voting results this week</t>
  </si>
  <si>
    <t>another great set of calls to organize our weekly work... but honestly mostly to test 😃</t>
  </si>
  <si>
    <t xml:space="preserve">her heart in the cultural build and supporting peers and @GriffGreen for all his energy and time in building the foundations of the TEC </t>
  </si>
  <si>
    <t>her incredible collective intelligence processes to aggregate the needs of the TE community to prepare to launch the Token Engineering Commons 🛠🚀🌱</t>
  </si>
  <si>
    <t>sharing the Cultural Build Roadmap of TE Commons - so interesting https://docs.google.com/document/d/1ouFisWOfJgqi7nQODvXQqNg0T49jmZGZalPFvpB121c/edit#heading=h.ko4v3w80u028</t>
  </si>
  <si>
    <t>taking a crack at the vision!</t>
  </si>
  <si>
    <t>hosting our Intro to cadCAD workshop for their Fork The World Hackathon! If you missed it, @petheth, that gem, recorded it for you! https://www.youtube.com/watch?v=kyuSWD4CxOQ</t>
  </si>
  <si>
    <t>their work on launching WhalerDAO!!! (along with @yalormewn, @META_DREAMER, @dekanbro and probably other heros)!!! It looks like a very exciting initiative to use DeFi to fund Public Goods! https://twitter.com/WhalerDAO/status/1293449618101960704?s=20</t>
  </si>
  <si>
    <t>helping me to set up the praise bot... but honestly mostly to test 😃</t>
  </si>
  <si>
    <t>helping the TE Commons set up Praise 😃</t>
  </si>
  <si>
    <t>the beautiful work on the funding request proposal incorporating everyone's comments, and for submitting it with such high gas fees 🙌</t>
  </si>
  <si>
    <t>alesew23</t>
  </si>
  <si>
    <t>helping to promote the sixth cca call! https://twitter.com/alesew23/status/1291780349656260608</t>
  </si>
  <si>
    <t>creating a fork of the Giveth Bridge so that when people donate on Giveth we can create tokens on xDAI when people donate on Giveth, we will use this for CSTK tokens but we are excited to see if other projects want to use it too 😃</t>
  </si>
  <si>
    <t>sharing the Chinese version of the CSTK Trust Token article in the chat!</t>
  </si>
  <si>
    <t>coopahtroopanew</t>
  </si>
  <si>
    <t>the narrative fits exactly perfectly with them too. Who else should I be praising for this?? Seriously my socks are knocked off!</t>
  </si>
  <si>
    <t>emalinus</t>
  </si>
  <si>
    <t>announcing the Community Currency Accelerator and it's amazing initiatives to propel sustainable collaboration 🙌</t>
  </si>
  <si>
    <t>his PM professionalism and efficiency in organizing a massive vision and workload into actionable and achievable steps! 🥳🔥</t>
  </si>
  <si>
    <t>spearheading the creation of a new system to track our Commons Stack work on Github! https://github.com/commons-stack/iteration0/milestones</t>
  </si>
  <si>
    <t>creating amazing content for Griff GIFs and his enthusiasm in live presenting</t>
  </si>
  <si>
    <t>guillaumepalayer</t>
  </si>
  <si>
    <t>this great interview on the resilience of local cooperative economies!  https://www.youtube.com/watch?v=k7brgCtaqaM&amp;feature=youtu.be</t>
  </si>
  <si>
    <t>working so hard to bring DAOs to reality in Curacao!</t>
  </si>
  <si>
    <t>these truly enchanting designs.</t>
  </si>
  <si>
    <t>his incredible work on the Commons Simulator design. Check out the progress, and feel free to COMMENT WILDLY: https://www.figma.com/proto/cuFTOOajO4aouz4SLnIINz/Commons-Simulator?node-id=557%3A3556&amp;viewport=-1053%2C-94%2C0.0717286691069603&amp;scaling=min-zoom</t>
  </si>
  <si>
    <t>making more updates to the Commons Simulator Design... It is starting to look incredible! https://www.figma.com/proto/cuFTOOajO4aouz4SLnIINz/Commons-Simulator?node-id=557%3A3556&amp;viewport=-1053%2C-94%2C0.0717286691069603&amp;scaling=min-zoom</t>
  </si>
  <si>
    <t>pamplsquared</t>
  </si>
  <si>
    <t>showing the initiative to wanting to dish Praise! :) We need the Praise dishers!</t>
  </si>
  <si>
    <t>pet3rpan</t>
  </si>
  <si>
    <t>his work on developing on-chain carbon sequestration markets and @HBesso31 for his generous contributions to the Commons Stack!</t>
  </si>
  <si>
    <t>rokkranjc</t>
  </si>
  <si>
    <t>sharing an excerpt of the discussion we had yesterday about values and the Commons on his linkedin feed mentioning the Commons Stack 🙌</t>
  </si>
  <si>
    <t>tomerba</t>
  </si>
  <si>
    <t>his work on launching WhalerDAO, as well as all the other incredible community management work he has been doing in the #blockchain4good space https://twitter.com/WhalerDAO/status/1293449618101960704?s=20</t>
  </si>
  <si>
    <t>zeframl</t>
  </si>
  <si>
    <t xml:space="preserve">#0 IH: </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</si>
</sst>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00"/>
    <numFmt numFmtId="165" formatCode="&quot;$&quot;#,##0.00"/>
    <numFmt numFmtId="166" formatCode="ddd&quot;, &quot;mmm&quot; &quot;d"/>
    <numFmt numFmtId="167" formatCode="M/d/yyyy"/>
    <numFmt numFmtId="168" formatCode="#,##0.0000"/>
    <numFmt numFmtId="169" formatCode="d-mmm-yyyy"/>
    <numFmt numFmtId="170" formatCode="dd-mmm-yyyy"/>
    <numFmt numFmtId="171" formatCode="#,##0.0"/>
  </numFmts>
  <fonts count="26">
    <font>
      <sz val="10.0"/>
      <color rgb="FF000000"/>
      <name val="Arial"/>
    </font>
    <font>
      <b/>
      <sz val="24.0"/>
      <color theme="1"/>
      <name val="Arial"/>
    </font>
    <font>
      <b/>
      <sz val="14.0"/>
      <color theme="1"/>
      <name val="Arial"/>
    </font>
    <font>
      <color theme="1"/>
      <name val="Arial"/>
    </font>
    <font>
      <b/>
      <sz val="24.0"/>
      <color theme="1"/>
      <name val="Bai Jamjuree"/>
    </font>
    <font>
      <b/>
      <sz val="10.0"/>
      <color theme="1"/>
      <name val="Bai Jamjuree"/>
    </font>
    <font/>
    <font>
      <sz val="14.0"/>
      <color theme="1"/>
      <name val="Bai Jamjuree"/>
    </font>
    <font>
      <b/>
      <sz val="36.0"/>
      <color rgb="FF0B0A15"/>
      <name val="Bai Jamjuree"/>
    </font>
    <font>
      <b/>
      <sz val="11.0"/>
      <color theme="1"/>
      <name val="Bai Jamjuree"/>
    </font>
    <font>
      <b/>
      <sz val="11.0"/>
      <color theme="1"/>
      <name val="Arial"/>
    </font>
    <font>
      <color rgb="FFD0E7E8"/>
      <name val="Arial"/>
    </font>
    <font>
      <sz val="11.0"/>
      <color theme="1"/>
      <name val="Inter"/>
    </font>
    <font>
      <sz val="12.0"/>
      <color rgb="FFD0E7E8"/>
      <name val="Arial"/>
    </font>
    <font>
      <sz val="12.0"/>
      <color theme="1"/>
      <name val="Bai Jamjuree"/>
    </font>
    <font>
      <b/>
      <color theme="1"/>
      <name val="Arial"/>
    </font>
    <font>
      <b/>
      <sz val="12.0"/>
      <color theme="1"/>
      <name val="Arial"/>
    </font>
    <font>
      <b/>
      <u/>
      <sz val="12.0"/>
      <color rgb="FF1155CC"/>
      <name val="Arial"/>
    </font>
    <font>
      <b/>
      <color rgb="FF000000"/>
      <name val="Arial"/>
    </font>
    <font>
      <b/>
      <u/>
      <sz val="12.0"/>
      <color rgb="FF1155CC"/>
      <name val="Arial"/>
    </font>
    <font>
      <sz val="11.0"/>
      <color rgb="FF000000"/>
      <name val="Inconsolata"/>
    </font>
    <font>
      <color rgb="FF000000"/>
      <name val="Arial"/>
    </font>
    <font>
      <color rgb="FF000000"/>
      <name val="Roboto"/>
    </font>
    <font>
      <sz val="9.0"/>
      <color rgb="FF000000"/>
      <name val="System-ui"/>
    </font>
    <font>
      <b/>
      <sz val="24.0"/>
      <color rgb="FF000000"/>
      <name val="Arial"/>
    </font>
    <font>
      <u/>
      <color rgb="FF0000FF"/>
      <name val="Arial"/>
    </font>
  </fonts>
  <fills count="17">
    <fill>
      <patternFill patternType="none"/>
    </fill>
    <fill>
      <patternFill patternType="lightGray"/>
    </fill>
    <fill>
      <patternFill patternType="solid">
        <fgColor rgb="FFC6ED05"/>
        <bgColor rgb="FFC6ED05"/>
      </patternFill>
    </fill>
    <fill>
      <patternFill patternType="solid">
        <fgColor rgb="FFDEFB48"/>
        <bgColor rgb="FFDEFB48"/>
      </patternFill>
    </fill>
    <fill>
      <patternFill patternType="solid">
        <fgColor rgb="FFF6FCF8"/>
        <bgColor rgb="FFF6FCF8"/>
      </patternFill>
    </fill>
    <fill>
      <patternFill patternType="solid">
        <fgColor rgb="FFF1FBF4"/>
        <bgColor rgb="FFF1FBF4"/>
      </patternFill>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EAD1DC"/>
        <bgColor rgb="FFEAD1DC"/>
      </patternFill>
    </fill>
    <fill>
      <patternFill patternType="solid">
        <fgColor rgb="FFFF0000"/>
        <bgColor rgb="FFFF0000"/>
      </patternFill>
    </fill>
    <fill>
      <patternFill patternType="solid">
        <fgColor rgb="FF20222A"/>
        <bgColor rgb="FF20222A"/>
      </patternFill>
    </fill>
    <fill>
      <patternFill patternType="solid">
        <fgColor rgb="FFFF00FF"/>
        <bgColor rgb="FFFF00FF"/>
      </patternFill>
    </fill>
    <fill>
      <patternFill patternType="solid">
        <fgColor rgb="FFC27BA0"/>
        <bgColor rgb="FFC27BA0"/>
      </patternFill>
    </fill>
  </fills>
  <borders count="36">
    <border/>
    <border>
      <left style="thin">
        <color rgb="FFFFFFFF"/>
      </left>
      <right style="thin">
        <color rgb="FFFFFFFF"/>
      </right>
      <top style="thin">
        <color rgb="FFFFFFFF"/>
      </top>
      <bottom style="thin">
        <color rgb="FFFFFFFF"/>
      </bottom>
    </border>
    <border>
      <left style="thin">
        <color rgb="FFC6ED05"/>
      </left>
      <right style="thin">
        <color rgb="FFC6ED05"/>
      </right>
      <top style="thin">
        <color rgb="FFC6ED05"/>
      </top>
      <bottom style="thin">
        <color rgb="FFC6ED05"/>
      </bottom>
    </border>
    <border>
      <right style="thin">
        <color rgb="FFDEFB48"/>
      </right>
      <bottom style="thin">
        <color rgb="FFDEFB48"/>
      </bottom>
    </border>
    <border>
      <left style="thin">
        <color rgb="FFDEFB48"/>
      </left>
      <right style="thin">
        <color rgb="FFDEFB48"/>
      </right>
      <bottom style="thin">
        <color rgb="FFDEFB48"/>
      </bottom>
    </border>
    <border>
      <left style="thin">
        <color rgb="FFDEFB48"/>
      </left>
      <bottom style="thin">
        <color rgb="FFDEFB48"/>
      </bottom>
    </border>
    <border>
      <right style="thin">
        <color rgb="FFDEFB48"/>
      </right>
      <top style="thin">
        <color rgb="FFDEFB48"/>
      </top>
      <bottom style="thin">
        <color rgb="FFDEFB48"/>
      </bottom>
    </border>
    <border>
      <left style="thin">
        <color rgb="FFDEFB48"/>
      </left>
      <right style="thin">
        <color rgb="FFDEFB48"/>
      </right>
      <top style="thin">
        <color rgb="FFDEFB48"/>
      </top>
      <bottom style="thin">
        <color rgb="FFDEFB48"/>
      </bottom>
    </border>
    <border>
      <left style="thin">
        <color rgb="FFDEFB48"/>
      </left>
      <top style="thin">
        <color rgb="FFDEFB48"/>
      </top>
      <bottom style="thin">
        <color rgb="FFDEFB48"/>
      </bottom>
    </border>
    <border>
      <right style="thin">
        <color rgb="FFDEFB48"/>
      </right>
      <top style="thin">
        <color rgb="FFDEFB48"/>
      </top>
    </border>
    <border>
      <left style="thin">
        <color rgb="FFDEFB48"/>
      </left>
      <right style="thin">
        <color rgb="FFDEFB48"/>
      </right>
      <top style="thin">
        <color rgb="FFDEFB48"/>
      </top>
    </border>
    <border>
      <left style="thin">
        <color rgb="FFDEFB48"/>
      </left>
      <top style="thin">
        <color rgb="FFDEFB48"/>
      </top>
    </border>
    <border>
      <right style="thin">
        <color rgb="FFC6ED05"/>
      </right>
      <top style="thin">
        <color rgb="FFC6ED05"/>
      </top>
      <bottom style="thin">
        <color rgb="FFC6ED05"/>
      </bottom>
    </border>
    <border>
      <left style="thin">
        <color rgb="FFC6ED05"/>
      </left>
      <top style="thin">
        <color rgb="FFC6ED05"/>
      </top>
      <bottom style="thin">
        <color rgb="FFC6ED05"/>
      </bottom>
    </border>
    <border>
      <top style="thin">
        <color rgb="FFC6ED05"/>
      </top>
      <bottom style="thin">
        <color rgb="FFC6ED05"/>
      </bottom>
    </border>
    <border>
      <right style="thin">
        <color rgb="FFDEFB48"/>
      </right>
    </border>
    <border>
      <left style="thin">
        <color rgb="FFDEFB48"/>
      </left>
      <right style="thin">
        <color rgb="FFDEFB48"/>
      </right>
    </border>
    <border>
      <left style="thin">
        <color rgb="FFDEFB48"/>
      </left>
    </border>
    <border>
      <left style="thin">
        <color rgb="FFC6ED05"/>
      </left>
      <right style="thin">
        <color rgb="FFC6ED05"/>
      </right>
      <top style="thin">
        <color rgb="FFC6ED05"/>
      </top>
    </border>
    <border>
      <left style="thin">
        <color rgb="FFF6FCF8"/>
      </left>
      <right style="thin">
        <color rgb="FFF6FCF8"/>
      </right>
      <top style="thin">
        <color rgb="FFF6FCF8"/>
      </top>
      <bottom style="thin">
        <color rgb="FFF6FCF8"/>
      </bottom>
    </border>
    <border>
      <right style="thin">
        <color rgb="FFF1FBF4"/>
      </right>
      <top style="thin">
        <color rgb="FFF1FBF4"/>
      </top>
      <bottom style="thin">
        <color rgb="FFF1FBF4"/>
      </bottom>
    </border>
    <border>
      <left style="thin">
        <color rgb="FFF1FBF4"/>
      </left>
      <right style="thin">
        <color rgb="FFF1FBF4"/>
      </right>
      <top style="thin">
        <color rgb="FFF1FBF4"/>
      </top>
      <bottom style="thin">
        <color rgb="FFF1FBF4"/>
      </bottom>
    </border>
    <border>
      <left style="thin">
        <color rgb="FFF1FBF4"/>
      </left>
      <top style="thin">
        <color rgb="FFF1FBF4"/>
      </top>
      <bottom style="thin">
        <color rgb="FFF1FBF4"/>
      </bottom>
    </border>
    <border>
      <left style="thin">
        <color rgb="FFF6FCF8"/>
      </left>
      <right style="thin">
        <color rgb="FFF1FBF4"/>
      </right>
      <top style="thin">
        <color rgb="FFF6FCF8"/>
      </top>
      <bottom style="thin">
        <color rgb="FFF6FCF8"/>
      </bottom>
    </border>
    <border>
      <left style="thin">
        <color rgb="FFF1FBF4"/>
      </left>
      <right style="thin">
        <color rgb="FFC6ED05"/>
      </right>
      <top style="thin">
        <color rgb="FFF1FBF4"/>
      </top>
      <bottom style="thin">
        <color rgb="FFF1FBF4"/>
      </bottom>
    </border>
    <border>
      <left style="thin">
        <color rgb="FFF6FCF8"/>
      </left>
      <right style="thin">
        <color rgb="FFF6FCF8"/>
      </right>
      <top style="thin">
        <color rgb="FFF6FCF8"/>
      </top>
    </border>
    <border>
      <left style="thin">
        <color rgb="FFF6FCF8"/>
      </left>
      <right style="thin">
        <color rgb="FFF1FBF4"/>
      </right>
      <top style="thin">
        <color rgb="FFF6FCF8"/>
      </top>
    </border>
    <border>
      <right style="thin">
        <color rgb="FFF1FBF4"/>
      </right>
      <top style="thin">
        <color rgb="FFF1FBF4"/>
      </top>
    </border>
    <border>
      <left style="thin">
        <color rgb="FFF1FBF4"/>
      </left>
      <right style="thin">
        <color rgb="FFF1FBF4"/>
      </right>
      <top style="thin">
        <color rgb="FFF1FBF4"/>
      </top>
    </border>
    <border>
      <left style="thin">
        <color rgb="FFF1FBF4"/>
      </left>
      <right style="thin">
        <color rgb="FFC6ED05"/>
      </right>
      <top style="thin">
        <color rgb="FFF1FBF4"/>
      </top>
    </border>
    <border>
      <left style="thin">
        <color rgb="FFC6ED05"/>
      </left>
      <right style="thin">
        <color rgb="FFC6ED05"/>
      </right>
      <bottom style="thin">
        <color rgb="FFC6ED05"/>
      </bottom>
    </border>
    <border>
      <left style="thin">
        <color rgb="FF000000"/>
      </left>
      <right style="thin">
        <color rgb="FF000000"/>
      </right>
      <top style="thin">
        <color rgb="FF000000"/>
      </top>
      <bottom style="thin">
        <color rgb="FF000000"/>
      </bottom>
    </border>
    <border>
      <right/>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66">
    <xf borderId="0" fillId="0" fontId="0" numFmtId="0" xfId="0" applyAlignment="1" applyFont="1">
      <alignment readingOrder="0" shrinkToFit="0" vertical="bottom" wrapText="0"/>
    </xf>
    <xf borderId="1" fillId="0" fontId="1" numFmtId="2" xfId="0" applyAlignment="1" applyBorder="1" applyFont="1" applyNumberFormat="1">
      <alignment horizontal="right" readingOrder="0"/>
    </xf>
    <xf borderId="1" fillId="0" fontId="1" numFmtId="164" xfId="0" applyAlignment="1" applyBorder="1" applyFont="1" applyNumberFormat="1">
      <alignment horizontal="left" readingOrder="0"/>
    </xf>
    <xf borderId="1" fillId="0" fontId="2" numFmtId="2" xfId="0" applyAlignment="1" applyBorder="1" applyFont="1" applyNumberFormat="1">
      <alignment horizontal="center" readingOrder="0"/>
    </xf>
    <xf borderId="1" fillId="0" fontId="2" numFmtId="164" xfId="0" applyAlignment="1" applyBorder="1" applyFont="1" applyNumberFormat="1">
      <alignment horizontal="center" readingOrder="0"/>
    </xf>
    <xf borderId="1" fillId="0" fontId="3" numFmtId="2" xfId="0" applyAlignment="1" applyBorder="1" applyFont="1" applyNumberFormat="1">
      <alignment horizontal="center"/>
    </xf>
    <xf borderId="1" fillId="0" fontId="3" numFmtId="164" xfId="0" applyAlignment="1" applyBorder="1" applyFont="1" applyNumberFormat="1">
      <alignment horizontal="center"/>
    </xf>
    <xf borderId="1" fillId="0" fontId="3" numFmtId="0" xfId="0" applyAlignment="1" applyBorder="1" applyFont="1">
      <alignment horizontal="center"/>
    </xf>
    <xf borderId="1" fillId="0" fontId="3" numFmtId="0" xfId="0" applyAlignment="1" applyBorder="1" applyFont="1">
      <alignment horizontal="center" readingOrder="0"/>
    </xf>
    <xf borderId="1" fillId="0" fontId="3" numFmtId="0" xfId="0" applyAlignment="1" applyBorder="1" applyFont="1">
      <alignment horizontal="center" readingOrder="0"/>
    </xf>
    <xf borderId="1" fillId="0" fontId="3" numFmtId="0" xfId="0" applyAlignment="1" applyBorder="1" applyFont="1">
      <alignment horizontal="center"/>
    </xf>
    <xf borderId="2" fillId="2" fontId="3" numFmtId="0" xfId="0" applyAlignment="1" applyBorder="1" applyFill="1" applyFont="1">
      <alignment horizontal="left" readingOrder="0"/>
    </xf>
    <xf borderId="2" fillId="2" fontId="3" numFmtId="0" xfId="0" applyBorder="1" applyFont="1"/>
    <xf borderId="3" fillId="3" fontId="3" numFmtId="0" xfId="0" applyAlignment="1" applyBorder="1" applyFill="1" applyFont="1">
      <alignment horizontal="left" readingOrder="0"/>
    </xf>
    <xf borderId="4" fillId="3" fontId="3" numFmtId="0" xfId="0" applyAlignment="1" applyBorder="1" applyFont="1">
      <alignment horizontal="left" readingOrder="0"/>
    </xf>
    <xf borderId="5" fillId="3" fontId="3" numFmtId="0" xfId="0" applyBorder="1" applyFont="1"/>
    <xf borderId="6" fillId="3" fontId="3" numFmtId="0" xfId="0" applyAlignment="1" applyBorder="1" applyFont="1">
      <alignment horizontal="left" readingOrder="0"/>
    </xf>
    <xf borderId="7" fillId="3" fontId="4" numFmtId="0" xfId="0" applyAlignment="1" applyBorder="1" applyFont="1">
      <alignment horizontal="left" readingOrder="0" vertical="center"/>
    </xf>
    <xf borderId="7" fillId="3" fontId="3" numFmtId="0" xfId="0" applyAlignment="1" applyBorder="1" applyFont="1">
      <alignment horizontal="left" readingOrder="0"/>
    </xf>
    <xf borderId="8" fillId="3" fontId="3" numFmtId="0" xfId="0" applyBorder="1" applyFont="1"/>
    <xf borderId="8" fillId="3" fontId="5" numFmtId="0" xfId="0" applyAlignment="1" applyBorder="1" applyFont="1">
      <alignment horizontal="left" readingOrder="0" vertical="center"/>
    </xf>
    <xf borderId="6" fillId="0" fontId="6" numFmtId="0" xfId="0" applyBorder="1" applyFont="1"/>
    <xf borderId="9" fillId="3" fontId="3" numFmtId="0" xfId="0" applyAlignment="1" applyBorder="1" applyFont="1">
      <alignment horizontal="left" readingOrder="0"/>
    </xf>
    <xf borderId="10" fillId="3" fontId="3" numFmtId="0" xfId="0" applyAlignment="1" applyBorder="1" applyFont="1">
      <alignment horizontal="left" readingOrder="0"/>
    </xf>
    <xf borderId="11" fillId="3" fontId="3" numFmtId="0" xfId="0" applyAlignment="1" applyBorder="1" applyFont="1">
      <alignment horizontal="left" readingOrder="0"/>
    </xf>
    <xf borderId="10" fillId="3" fontId="7" numFmtId="2" xfId="0" applyAlignment="1" applyBorder="1" applyFont="1" applyNumberFormat="1">
      <alignment horizontal="right" readingOrder="0"/>
    </xf>
    <xf borderId="11" fillId="3" fontId="7" numFmtId="2" xfId="0" applyAlignment="1" applyBorder="1" applyFont="1" applyNumberFormat="1">
      <alignment horizontal="left" readingOrder="0"/>
    </xf>
    <xf borderId="12" fillId="2" fontId="3" numFmtId="0" xfId="0" applyAlignment="1" applyBorder="1" applyFont="1">
      <alignment horizontal="left" readingOrder="0"/>
    </xf>
    <xf borderId="13" fillId="2" fontId="7" numFmtId="2" xfId="0" applyAlignment="1" applyBorder="1" applyFont="1" applyNumberFormat="1">
      <alignment horizontal="center" readingOrder="0" vertical="center"/>
    </xf>
    <xf borderId="13" fillId="2" fontId="8" numFmtId="164" xfId="0" applyAlignment="1" applyBorder="1" applyFont="1" applyNumberFormat="1">
      <alignment horizontal="left" readingOrder="0"/>
    </xf>
    <xf borderId="14" fillId="0" fontId="6" numFmtId="0" xfId="0" applyBorder="1" applyFont="1"/>
    <xf borderId="12" fillId="0" fontId="6" numFmtId="0" xfId="0" applyBorder="1" applyFont="1"/>
    <xf borderId="2" fillId="2" fontId="2" numFmtId="2" xfId="0" applyAlignment="1" applyBorder="1" applyFont="1" applyNumberFormat="1">
      <alignment horizontal="left" readingOrder="0" vertical="center"/>
    </xf>
    <xf borderId="15" fillId="3" fontId="2" numFmtId="2" xfId="0" applyAlignment="1" applyBorder="1" applyFont="1" applyNumberFormat="1">
      <alignment horizontal="left" readingOrder="0" vertical="center"/>
    </xf>
    <xf borderId="16" fillId="3" fontId="7" numFmtId="2" xfId="0" applyAlignment="1" applyBorder="1" applyFont="1" applyNumberFormat="1">
      <alignment horizontal="left" readingOrder="0" vertical="center"/>
    </xf>
    <xf borderId="16" fillId="3" fontId="2" numFmtId="2" xfId="0" applyAlignment="1" applyBorder="1" applyFont="1" applyNumberFormat="1">
      <alignment horizontal="left" readingOrder="0" vertical="center"/>
    </xf>
    <xf borderId="17" fillId="3" fontId="7" numFmtId="164" xfId="0" applyAlignment="1" applyBorder="1" applyFont="1" applyNumberFormat="1">
      <alignment horizontal="left" readingOrder="0" vertical="center"/>
    </xf>
    <xf borderId="2" fillId="2" fontId="3" numFmtId="0" xfId="0" applyAlignment="1" applyBorder="1" applyFont="1">
      <alignment vertical="center"/>
    </xf>
    <xf borderId="0" fillId="0" fontId="3" numFmtId="0" xfId="0" applyAlignment="1" applyFont="1">
      <alignment vertical="center"/>
    </xf>
    <xf borderId="18" fillId="2" fontId="2" numFmtId="2" xfId="0" applyAlignment="1" applyBorder="1" applyFont="1" applyNumberFormat="1">
      <alignment horizontal="left" readingOrder="0" vertical="center"/>
    </xf>
    <xf borderId="18" fillId="2" fontId="7" numFmtId="2" xfId="0" applyAlignment="1" applyBorder="1" applyFont="1" applyNumberFormat="1">
      <alignment horizontal="left" readingOrder="0" vertical="center"/>
    </xf>
    <xf borderId="18" fillId="2" fontId="9" numFmtId="2" xfId="0" applyAlignment="1" applyBorder="1" applyFont="1" applyNumberFormat="1">
      <alignment horizontal="left" readingOrder="0" vertical="center"/>
    </xf>
    <xf borderId="18" fillId="2" fontId="10" numFmtId="2" xfId="0" applyAlignment="1" applyBorder="1" applyFont="1" applyNumberFormat="1">
      <alignment horizontal="left" readingOrder="0" vertical="center"/>
    </xf>
    <xf borderId="18" fillId="2" fontId="9" numFmtId="164" xfId="0" applyAlignment="1" applyBorder="1" applyFont="1" applyNumberFormat="1">
      <alignment horizontal="left" readingOrder="0" vertical="center"/>
    </xf>
    <xf borderId="13" fillId="2" fontId="2" numFmtId="2" xfId="0" applyAlignment="1" applyBorder="1" applyFont="1" applyNumberFormat="1">
      <alignment horizontal="left" readingOrder="0" vertical="center"/>
    </xf>
    <xf borderId="19" fillId="4" fontId="2" numFmtId="2" xfId="0" applyAlignment="1" applyBorder="1" applyFill="1" applyFont="1" applyNumberFormat="1">
      <alignment horizontal="left" readingOrder="0" vertical="center"/>
    </xf>
    <xf borderId="19" fillId="4" fontId="7" numFmtId="2" xfId="0" applyAlignment="1" applyBorder="1" applyFont="1" applyNumberFormat="1">
      <alignment horizontal="left" readingOrder="0" vertical="center"/>
    </xf>
    <xf borderId="20" fillId="5" fontId="2" numFmtId="2" xfId="0" applyAlignment="1" applyBorder="1" applyFill="1" applyFont="1" applyNumberFormat="1">
      <alignment horizontal="left" readingOrder="0" vertical="center"/>
    </xf>
    <xf borderId="21" fillId="5" fontId="2" numFmtId="2" xfId="0" applyAlignment="1" applyBorder="1" applyFont="1" applyNumberFormat="1">
      <alignment horizontal="left" readingOrder="0" vertical="center"/>
    </xf>
    <xf borderId="22" fillId="5" fontId="7" numFmtId="164" xfId="0" applyAlignment="1" applyBorder="1" applyFont="1" applyNumberFormat="1">
      <alignment horizontal="left" readingOrder="0" vertical="center"/>
    </xf>
    <xf borderId="13" fillId="2" fontId="3" numFmtId="2" xfId="0" applyAlignment="1" applyBorder="1" applyFont="1" applyNumberFormat="1">
      <alignment horizontal="left" vertical="center"/>
    </xf>
    <xf borderId="19" fillId="4" fontId="3" numFmtId="1" xfId="0" applyAlignment="1" applyBorder="1" applyFont="1" applyNumberFormat="1">
      <alignment horizontal="left" readingOrder="0" vertical="center"/>
    </xf>
    <xf borderId="19" fillId="4" fontId="3" numFmtId="2" xfId="0" applyAlignment="1" applyBorder="1" applyFont="1" applyNumberFormat="1">
      <alignment vertical="center"/>
    </xf>
    <xf borderId="19" fillId="4" fontId="11" numFmtId="2" xfId="0" applyAlignment="1" applyBorder="1" applyFont="1" applyNumberFormat="1">
      <alignment readingOrder="0" vertical="center"/>
    </xf>
    <xf borderId="19" fillId="4" fontId="12" numFmtId="2" xfId="0" applyAlignment="1" applyBorder="1" applyFont="1" applyNumberFormat="1">
      <alignment horizontal="left" vertical="center"/>
    </xf>
    <xf borderId="20" fillId="5" fontId="12" numFmtId="2" xfId="0" applyAlignment="1" applyBorder="1" applyFont="1" applyNumberFormat="1">
      <alignment horizontal="left" vertical="center"/>
    </xf>
    <xf borderId="21" fillId="5" fontId="12" numFmtId="2" xfId="0" applyAlignment="1" applyBorder="1" applyFont="1" applyNumberFormat="1">
      <alignment horizontal="left" vertical="center"/>
    </xf>
    <xf borderId="21" fillId="5" fontId="13" numFmtId="2" xfId="0" applyAlignment="1" applyBorder="1" applyFont="1" applyNumberFormat="1">
      <alignment horizontal="center" readingOrder="0" vertical="center"/>
    </xf>
    <xf borderId="22" fillId="5" fontId="12" numFmtId="164" xfId="0" applyAlignment="1" applyBorder="1" applyFont="1" applyNumberFormat="1">
      <alignment horizontal="left" vertical="center"/>
    </xf>
    <xf borderId="13" fillId="2" fontId="3" numFmtId="0" xfId="0" applyAlignment="1" applyBorder="1" applyFont="1">
      <alignment horizontal="left" vertical="center"/>
    </xf>
    <xf borderId="19" fillId="4" fontId="3" numFmtId="0" xfId="0" applyAlignment="1" applyBorder="1" applyFont="1">
      <alignment horizontal="left" vertical="center"/>
    </xf>
    <xf borderId="19" fillId="4" fontId="3" numFmtId="0" xfId="0" applyAlignment="1" applyBorder="1" applyFont="1">
      <alignment vertical="center"/>
    </xf>
    <xf borderId="19" fillId="4" fontId="3" numFmtId="2" xfId="0" applyAlignment="1" applyBorder="1" applyFont="1" applyNumberFormat="1">
      <alignment horizontal="left" vertical="center"/>
    </xf>
    <xf borderId="0" fillId="0" fontId="1" numFmtId="2" xfId="0" applyAlignment="1" applyFont="1" applyNumberFormat="1">
      <alignment horizontal="right" readingOrder="0" vertical="center"/>
    </xf>
    <xf borderId="0" fillId="0" fontId="1" numFmtId="164" xfId="0" applyAlignment="1" applyFont="1" applyNumberFormat="1">
      <alignment horizontal="left" readingOrder="0" vertical="center"/>
    </xf>
    <xf borderId="13" fillId="2" fontId="3" numFmtId="0" xfId="0" applyAlignment="1" applyBorder="1" applyFont="1">
      <alignment horizontal="left" readingOrder="0" vertical="center"/>
    </xf>
    <xf borderId="19" fillId="4" fontId="3" numFmtId="0" xfId="0" applyAlignment="1" applyBorder="1" applyFont="1">
      <alignment horizontal="left" readingOrder="0" vertical="center"/>
    </xf>
    <xf borderId="19" fillId="4" fontId="3" numFmtId="0" xfId="0" applyAlignment="1" applyBorder="1" applyFont="1">
      <alignment vertical="center"/>
    </xf>
    <xf borderId="13" fillId="2" fontId="3" numFmtId="0" xfId="0" applyAlignment="1" applyBorder="1" applyFont="1">
      <alignment horizontal="left" readingOrder="0" vertical="center"/>
    </xf>
    <xf borderId="19" fillId="4" fontId="3" numFmtId="0" xfId="0" applyAlignment="1" applyBorder="1" applyFont="1">
      <alignment horizontal="left" readingOrder="0" vertical="center"/>
    </xf>
    <xf borderId="23" fillId="4" fontId="12" numFmtId="0" xfId="0" applyAlignment="1" applyBorder="1" applyFont="1">
      <alignment horizontal="left" readingOrder="0" vertical="center"/>
    </xf>
    <xf borderId="20" fillId="5" fontId="3" numFmtId="0" xfId="0" applyAlignment="1" applyBorder="1" applyFont="1">
      <alignment horizontal="left" vertical="center"/>
    </xf>
    <xf borderId="21" fillId="5" fontId="3" numFmtId="0" xfId="0" applyAlignment="1" applyBorder="1" applyFont="1">
      <alignment horizontal="left" vertical="center"/>
    </xf>
    <xf borderId="24" fillId="5" fontId="3" numFmtId="164" xfId="0" applyAlignment="1" applyBorder="1" applyFont="1" applyNumberFormat="1">
      <alignment horizontal="center" vertical="center"/>
    </xf>
    <xf borderId="12" fillId="2" fontId="3" numFmtId="0" xfId="0" applyAlignment="1" applyBorder="1" applyFont="1">
      <alignment vertical="center"/>
    </xf>
    <xf borderId="25" fillId="4" fontId="3" numFmtId="0" xfId="0" applyAlignment="1" applyBorder="1" applyFont="1">
      <alignment horizontal="left" vertical="center"/>
    </xf>
    <xf borderId="26" fillId="4" fontId="3" numFmtId="0" xfId="0" applyAlignment="1" applyBorder="1" applyFont="1">
      <alignment horizontal="left" vertical="center"/>
    </xf>
    <xf borderId="27" fillId="5" fontId="3" numFmtId="0" xfId="0" applyAlignment="1" applyBorder="1" applyFont="1">
      <alignment horizontal="left" vertical="center"/>
    </xf>
    <xf borderId="28" fillId="5" fontId="3" numFmtId="0" xfId="0" applyAlignment="1" applyBorder="1" applyFont="1">
      <alignment horizontal="left" vertical="center"/>
    </xf>
    <xf borderId="29" fillId="5" fontId="3" numFmtId="164" xfId="0" applyAlignment="1" applyBorder="1" applyFont="1" applyNumberFormat="1">
      <alignment horizontal="center" vertical="center"/>
    </xf>
    <xf borderId="2" fillId="2" fontId="3" numFmtId="0" xfId="0" applyAlignment="1" applyBorder="1" applyFont="1">
      <alignment horizontal="left" vertical="center"/>
    </xf>
    <xf borderId="2" fillId="2" fontId="3" numFmtId="164" xfId="0" applyAlignment="1" applyBorder="1" applyFont="1" applyNumberFormat="1">
      <alignment horizontal="center" vertical="center"/>
    </xf>
    <xf borderId="0" fillId="0" fontId="3" numFmtId="0" xfId="0" applyAlignment="1" applyFont="1">
      <alignment horizontal="left"/>
    </xf>
    <xf borderId="0" fillId="0" fontId="3" numFmtId="164" xfId="0" applyAlignment="1" applyFont="1" applyNumberFormat="1">
      <alignment horizontal="center"/>
    </xf>
    <xf borderId="0" fillId="6" fontId="3" numFmtId="0" xfId="0" applyFill="1" applyFont="1"/>
    <xf borderId="30" fillId="6" fontId="3" numFmtId="0" xfId="0" applyBorder="1" applyFont="1"/>
    <xf borderId="2" fillId="6" fontId="3" numFmtId="0" xfId="0" applyBorder="1" applyFont="1"/>
    <xf borderId="1" fillId="4" fontId="14" numFmtId="0" xfId="0" applyAlignment="1" applyBorder="1" applyFont="1">
      <alignment horizontal="left"/>
    </xf>
    <xf borderId="2" fillId="2" fontId="3" numFmtId="0" xfId="0" applyAlignment="1" applyBorder="1" applyFont="1">
      <alignment horizontal="left"/>
    </xf>
    <xf borderId="30" fillId="2" fontId="3" numFmtId="0" xfId="0" applyAlignment="1" applyBorder="1" applyFont="1">
      <alignment horizontal="left"/>
    </xf>
    <xf borderId="30" fillId="2" fontId="3" numFmtId="164" xfId="0" applyAlignment="1" applyBorder="1" applyFont="1" applyNumberFormat="1">
      <alignment horizontal="center"/>
    </xf>
    <xf borderId="0" fillId="0" fontId="15" numFmtId="0" xfId="0" applyAlignment="1" applyFont="1">
      <alignment readingOrder="0" shrinkToFit="0" wrapText="1"/>
    </xf>
    <xf borderId="0" fillId="0" fontId="15" numFmtId="165" xfId="0" applyAlignment="1" applyFont="1" applyNumberFormat="1">
      <alignment readingOrder="0" shrinkToFit="0" wrapText="1"/>
    </xf>
    <xf borderId="0" fillId="0" fontId="15" numFmtId="0" xfId="0" applyFont="1"/>
    <xf borderId="0" fillId="0" fontId="15" numFmtId="0" xfId="0" applyAlignment="1" applyFont="1">
      <alignment shrinkToFit="0" wrapText="1"/>
    </xf>
    <xf borderId="0" fillId="0" fontId="3" numFmtId="0" xfId="0" applyAlignment="1" applyFont="1">
      <alignment horizontal="right" readingOrder="0"/>
    </xf>
    <xf borderId="0" fillId="0" fontId="3" numFmtId="0" xfId="0" applyAlignment="1" applyFont="1">
      <alignment readingOrder="0"/>
    </xf>
    <xf borderId="0" fillId="0" fontId="3" numFmtId="166" xfId="0" applyFont="1" applyNumberFormat="1"/>
    <xf borderId="0" fillId="0" fontId="3" numFmtId="0" xfId="0" applyFont="1"/>
    <xf borderId="0" fillId="0" fontId="3" numFmtId="165" xfId="0" applyFont="1" applyNumberFormat="1"/>
    <xf borderId="0" fillId="0" fontId="3" numFmtId="0" xfId="0" applyAlignment="1" applyFont="1">
      <alignment readingOrder="0"/>
    </xf>
    <xf borderId="0" fillId="0" fontId="3" numFmtId="166" xfId="0" applyAlignment="1" applyFont="1" applyNumberFormat="1">
      <alignment readingOrder="0"/>
    </xf>
    <xf borderId="0" fillId="7" fontId="15" numFmtId="0" xfId="0" applyAlignment="1" applyFill="1" applyFont="1">
      <alignment readingOrder="0"/>
    </xf>
    <xf borderId="0" fillId="7" fontId="15" numFmtId="0" xfId="0" applyFont="1"/>
    <xf borderId="0" fillId="7" fontId="15" numFmtId="166" xfId="0" applyFont="1" applyNumberFormat="1"/>
    <xf borderId="0" fillId="7" fontId="15" numFmtId="165" xfId="0" applyFont="1" applyNumberFormat="1"/>
    <xf borderId="0" fillId="7" fontId="3" numFmtId="0" xfId="0" applyFont="1"/>
    <xf borderId="0" fillId="0" fontId="1" numFmtId="0" xfId="0" applyAlignment="1" applyFont="1">
      <alignment readingOrder="0"/>
    </xf>
    <xf borderId="0" fillId="0" fontId="1" numFmtId="0" xfId="0" applyFont="1"/>
    <xf borderId="0" fillId="0" fontId="1" numFmtId="165" xfId="0" applyFont="1" applyNumberFormat="1"/>
    <xf borderId="0" fillId="7" fontId="16" numFmtId="0" xfId="0" applyAlignment="1" applyFont="1">
      <alignment readingOrder="0" shrinkToFit="0" vertical="bottom" wrapText="0"/>
    </xf>
    <xf borderId="0" fillId="7" fontId="16" numFmtId="0" xfId="0" applyAlignment="1" applyFont="1">
      <alignment horizontal="right" readingOrder="0" shrinkToFit="0" vertical="bottom" wrapText="0"/>
    </xf>
    <xf borderId="0" fillId="7" fontId="17" numFmtId="4" xfId="0" applyAlignment="1" applyFont="1" applyNumberFormat="1">
      <alignment shrinkToFit="0" vertical="bottom" wrapText="1"/>
    </xf>
    <xf borderId="0" fillId="7" fontId="3" numFmtId="4" xfId="0" applyAlignment="1" applyFont="1" applyNumberFormat="1">
      <alignment vertical="bottom"/>
    </xf>
    <xf borderId="0" fillId="7" fontId="3" numFmtId="167" xfId="0" applyAlignment="1" applyFont="1" applyNumberFormat="1">
      <alignment vertical="bottom"/>
    </xf>
    <xf borderId="0" fillId="8" fontId="15" numFmtId="3" xfId="0" applyAlignment="1" applyFill="1" applyFont="1" applyNumberFormat="1">
      <alignment horizontal="right" readingOrder="0" vertical="bottom"/>
    </xf>
    <xf borderId="0" fillId="9" fontId="3" numFmtId="3" xfId="0" applyAlignment="1" applyFill="1" applyFont="1" applyNumberFormat="1">
      <alignment horizontal="right" readingOrder="0" vertical="bottom"/>
    </xf>
    <xf borderId="0" fillId="10" fontId="18" numFmtId="3" xfId="0" applyAlignment="1" applyFill="1" applyFont="1" applyNumberFormat="1">
      <alignment horizontal="right" vertical="bottom"/>
    </xf>
    <xf borderId="0" fillId="10" fontId="3" numFmtId="0" xfId="0" applyAlignment="1" applyFont="1">
      <alignment readingOrder="0" vertical="bottom"/>
    </xf>
    <xf borderId="0" fillId="10" fontId="18" numFmtId="0" xfId="0" applyAlignment="1" applyFont="1">
      <alignment horizontal="right" vertical="bottom"/>
    </xf>
    <xf borderId="0" fillId="7" fontId="3" numFmtId="0" xfId="0" applyAlignment="1" applyFont="1">
      <alignment readingOrder="0" vertical="bottom"/>
    </xf>
    <xf borderId="0" fillId="7" fontId="15" numFmtId="0" xfId="0" applyAlignment="1" applyFont="1">
      <alignment readingOrder="0" vertical="bottom"/>
    </xf>
    <xf borderId="0" fillId="0" fontId="3" numFmtId="0" xfId="0" applyAlignment="1" applyFont="1">
      <alignment vertical="bottom"/>
    </xf>
    <xf borderId="31" fillId="7" fontId="16" numFmtId="0" xfId="0" applyAlignment="1" applyBorder="1" applyFont="1">
      <alignment readingOrder="0" shrinkToFit="0" vertical="bottom" wrapText="0"/>
    </xf>
    <xf borderId="31" fillId="7" fontId="16" numFmtId="0" xfId="0" applyAlignment="1" applyBorder="1" applyFont="1">
      <alignment horizontal="right" readingOrder="0" shrinkToFit="0" vertical="bottom" wrapText="0"/>
    </xf>
    <xf borderId="31" fillId="7" fontId="19" numFmtId="4" xfId="0" applyAlignment="1" applyBorder="1" applyFont="1" applyNumberFormat="1">
      <alignment shrinkToFit="0" vertical="bottom" wrapText="1"/>
    </xf>
    <xf borderId="31" fillId="7" fontId="3" numFmtId="4" xfId="0" applyAlignment="1" applyBorder="1" applyFont="1" applyNumberFormat="1">
      <alignment vertical="bottom"/>
    </xf>
    <xf borderId="0" fillId="8" fontId="15" numFmtId="0" xfId="0" applyAlignment="1" applyFont="1">
      <alignment readingOrder="0" vertical="bottom"/>
    </xf>
    <xf borderId="0" fillId="9" fontId="3" numFmtId="168" xfId="0" applyAlignment="1" applyFont="1" applyNumberFormat="1">
      <alignment horizontal="right" readingOrder="0" vertical="bottom"/>
    </xf>
    <xf borderId="0" fillId="7" fontId="1" numFmtId="0" xfId="0" applyAlignment="1" applyFont="1">
      <alignment horizontal="right" readingOrder="0" vertical="bottom"/>
    </xf>
    <xf borderId="31" fillId="7" fontId="1" numFmtId="0" xfId="0" applyAlignment="1" applyBorder="1" applyFont="1">
      <alignment readingOrder="0" shrinkToFit="0" vertical="bottom" wrapText="0"/>
    </xf>
    <xf borderId="0" fillId="6" fontId="20" numFmtId="0" xfId="0" applyAlignment="1" applyFont="1">
      <alignment readingOrder="0"/>
    </xf>
    <xf borderId="0" fillId="7" fontId="16" numFmtId="0" xfId="0" applyAlignment="1" applyFont="1">
      <alignment readingOrder="0" shrinkToFit="0" vertical="bottom" wrapText="1"/>
    </xf>
    <xf borderId="0" fillId="7" fontId="16" numFmtId="4" xfId="0" applyAlignment="1" applyFont="1" applyNumberFormat="1">
      <alignment readingOrder="0" shrinkToFit="0" vertical="bottom" wrapText="1"/>
    </xf>
    <xf borderId="32" fillId="7" fontId="16" numFmtId="4" xfId="0" applyAlignment="1" applyBorder="1" applyFont="1" applyNumberFormat="1">
      <alignment readingOrder="0" shrinkToFit="0" vertical="bottom" wrapText="1"/>
    </xf>
    <xf borderId="0" fillId="7" fontId="3" numFmtId="167" xfId="0" applyAlignment="1" applyFont="1" applyNumberFormat="1">
      <alignment readingOrder="0" shrinkToFit="0" vertical="bottom" wrapText="1"/>
    </xf>
    <xf borderId="0" fillId="7" fontId="3" numFmtId="0" xfId="0" applyAlignment="1" applyFont="1">
      <alignment readingOrder="0" shrinkToFit="0" vertical="bottom" wrapText="1"/>
    </xf>
    <xf borderId="0" fillId="8" fontId="21" numFmtId="0" xfId="0" applyAlignment="1" applyFont="1">
      <alignment readingOrder="0" shrinkToFit="0" wrapText="1"/>
    </xf>
    <xf borderId="0" fillId="7" fontId="21" numFmtId="10" xfId="0" applyAlignment="1" applyFont="1" applyNumberFormat="1">
      <alignment shrinkToFit="0" wrapText="1"/>
    </xf>
    <xf borderId="0" fillId="7" fontId="21" numFmtId="0" xfId="0" applyAlignment="1" applyFont="1">
      <alignment readingOrder="0" shrinkToFit="0" wrapText="1"/>
    </xf>
    <xf borderId="0" fillId="7" fontId="21" numFmtId="164" xfId="0" applyAlignment="1" applyFont="1" applyNumberFormat="1">
      <alignment readingOrder="0" shrinkToFit="0" wrapText="1"/>
    </xf>
    <xf borderId="0" fillId="7" fontId="21" numFmtId="0" xfId="0" applyAlignment="1" applyFont="1">
      <alignment shrinkToFit="0" wrapText="1"/>
    </xf>
    <xf borderId="0" fillId="0" fontId="3" numFmtId="0" xfId="0" applyAlignment="1" applyFont="1">
      <alignment shrinkToFit="0" wrapText="1"/>
    </xf>
    <xf borderId="0" fillId="11" fontId="3" numFmtId="0" xfId="0" applyAlignment="1" applyFill="1" applyFont="1">
      <alignment vertical="bottom"/>
    </xf>
    <xf borderId="0" fillId="11" fontId="3" numFmtId="0" xfId="0" applyAlignment="1" applyFont="1">
      <alignment shrinkToFit="0" vertical="bottom" wrapText="1"/>
    </xf>
    <xf borderId="0" fillId="11" fontId="3" numFmtId="0" xfId="0" applyAlignment="1" applyFont="1">
      <alignment horizontal="right" vertical="bottom"/>
    </xf>
    <xf borderId="0" fillId="11" fontId="3" numFmtId="169" xfId="0" applyAlignment="1" applyFont="1" applyNumberFormat="1">
      <alignment horizontal="right" vertical="bottom"/>
    </xf>
    <xf borderId="0" fillId="11" fontId="3" numFmtId="0" xfId="0" applyAlignment="1" applyFont="1">
      <alignment shrinkToFit="0" vertical="bottom" wrapText="1"/>
    </xf>
    <xf borderId="0" fillId="11" fontId="3" numFmtId="0" xfId="0" applyAlignment="1" applyFont="1">
      <alignment readingOrder="0" vertical="bottom"/>
    </xf>
    <xf borderId="0" fillId="11" fontId="3" numFmtId="10" xfId="0" applyAlignment="1" applyFont="1" applyNumberFormat="1">
      <alignment readingOrder="0" vertical="bottom"/>
    </xf>
    <xf borderId="0" fillId="12" fontId="3" numFmtId="0" xfId="0" applyFill="1" applyFont="1"/>
    <xf borderId="0" fillId="12" fontId="3" numFmtId="164" xfId="0" applyFont="1" applyNumberFormat="1"/>
    <xf borderId="0" fillId="6" fontId="20" numFmtId="0" xfId="0" applyFont="1"/>
    <xf borderId="0" fillId="13" fontId="3" numFmtId="0" xfId="0" applyAlignment="1" applyFill="1" applyFont="1">
      <alignment vertical="bottom"/>
    </xf>
    <xf borderId="0" fillId="11" fontId="3" numFmtId="0" xfId="0" applyAlignment="1" applyFont="1">
      <alignment vertical="bottom"/>
    </xf>
    <xf borderId="0" fillId="13" fontId="3" numFmtId="0" xfId="0" applyAlignment="1" applyFont="1">
      <alignment shrinkToFit="0" vertical="bottom" wrapText="1"/>
    </xf>
    <xf borderId="0" fillId="13" fontId="3" numFmtId="0" xfId="0" applyAlignment="1" applyFont="1">
      <alignment horizontal="right" vertical="bottom"/>
    </xf>
    <xf borderId="0" fillId="13" fontId="3" numFmtId="0" xfId="0" applyAlignment="1" applyFont="1">
      <alignment shrinkToFit="0" vertical="bottom" wrapText="1"/>
    </xf>
    <xf borderId="0" fillId="13" fontId="3" numFmtId="0" xfId="0" applyAlignment="1" applyFont="1">
      <alignment readingOrder="0" shrinkToFit="0" vertical="bottom" wrapText="1"/>
    </xf>
    <xf borderId="0" fillId="13" fontId="3" numFmtId="0" xfId="0" applyAlignment="1" applyFont="1">
      <alignment readingOrder="0" vertical="bottom"/>
    </xf>
    <xf borderId="0" fillId="13" fontId="3" numFmtId="0" xfId="0" applyAlignment="1" applyFont="1">
      <alignment vertical="bottom"/>
    </xf>
    <xf borderId="0" fillId="13" fontId="3" numFmtId="0" xfId="0" applyAlignment="1" applyFont="1">
      <alignment readingOrder="0" vertical="bottom"/>
    </xf>
    <xf borderId="0" fillId="13" fontId="22" numFmtId="0" xfId="0" applyAlignment="1" applyFont="1">
      <alignment readingOrder="0" shrinkToFit="0" wrapText="1"/>
    </xf>
    <xf borderId="0" fillId="13" fontId="3" numFmtId="0" xfId="0" applyAlignment="1" applyFont="1">
      <alignment horizontal="right" vertical="bottom"/>
    </xf>
    <xf borderId="0" fillId="13" fontId="3" numFmtId="169" xfId="0" applyAlignment="1" applyFont="1" applyNumberFormat="1">
      <alignment horizontal="right" vertical="bottom"/>
    </xf>
    <xf borderId="0" fillId="13" fontId="3" numFmtId="0" xfId="0" applyFont="1"/>
    <xf borderId="0" fillId="11" fontId="3" numFmtId="170" xfId="0" applyAlignment="1" applyFont="1" applyNumberFormat="1">
      <alignment horizontal="right" vertical="bottom"/>
    </xf>
    <xf borderId="0" fillId="13" fontId="3" numFmtId="0" xfId="0" applyAlignment="1" applyFont="1">
      <alignment vertical="bottom"/>
    </xf>
    <xf borderId="0" fillId="13" fontId="3" numFmtId="10" xfId="0" applyAlignment="1" applyFont="1" applyNumberFormat="1">
      <alignment readingOrder="0" vertical="bottom"/>
    </xf>
    <xf borderId="0" fillId="13" fontId="3" numFmtId="164" xfId="0" applyFont="1" applyNumberFormat="1"/>
    <xf borderId="0" fillId="13" fontId="3" numFmtId="0" xfId="0" applyAlignment="1" applyFont="1">
      <alignment readingOrder="0"/>
    </xf>
    <xf borderId="0" fillId="11" fontId="3" numFmtId="0" xfId="0" applyAlignment="1" applyFont="1">
      <alignment vertical="bottom"/>
    </xf>
    <xf borderId="0" fillId="13" fontId="3" numFmtId="0" xfId="0" applyAlignment="1" applyFont="1">
      <alignment vertical="bottom"/>
    </xf>
    <xf borderId="0" fillId="13" fontId="3" numFmtId="170" xfId="0" applyAlignment="1" applyFont="1" applyNumberFormat="1">
      <alignment horizontal="right" vertical="bottom"/>
    </xf>
    <xf borderId="0" fillId="13" fontId="3" numFmtId="169" xfId="0" applyAlignment="1" applyFont="1" applyNumberFormat="1">
      <alignment vertical="bottom"/>
    </xf>
    <xf borderId="0" fillId="11" fontId="3" numFmtId="0" xfId="0" applyAlignment="1" applyFont="1">
      <alignment vertical="bottom"/>
    </xf>
    <xf borderId="0" fillId="11" fontId="3" numFmtId="10" xfId="0" applyAlignment="1" applyFont="1" applyNumberFormat="1">
      <alignment horizontal="right" vertical="bottom"/>
    </xf>
    <xf borderId="0" fillId="13" fontId="3" numFmtId="0" xfId="0" applyAlignment="1" applyFont="1">
      <alignment horizontal="right" vertical="bottom"/>
    </xf>
    <xf borderId="0" fillId="13" fontId="20" numFmtId="0" xfId="0" applyAlignment="1" applyFont="1">
      <alignment readingOrder="0"/>
    </xf>
    <xf borderId="0" fillId="13" fontId="3" numFmtId="0" xfId="0" applyAlignment="1" applyFont="1">
      <alignment vertical="bottom"/>
    </xf>
    <xf borderId="0" fillId="14" fontId="23" numFmtId="0" xfId="0" applyAlignment="1" applyFill="1" applyFont="1">
      <alignment horizontal="center" readingOrder="0"/>
    </xf>
    <xf borderId="0" fillId="13" fontId="21" numFmtId="0" xfId="0" applyAlignment="1" applyFont="1">
      <alignment horizontal="left" readingOrder="0" shrinkToFit="0" wrapText="1"/>
    </xf>
    <xf borderId="1" fillId="0" fontId="3" numFmtId="2" xfId="0" applyAlignment="1" applyBorder="1" applyFont="1" applyNumberFormat="1">
      <alignment horizontal="center" readingOrder="0"/>
    </xf>
    <xf borderId="1" fillId="0" fontId="3" numFmtId="164" xfId="0" applyAlignment="1" applyBorder="1" applyFont="1" applyNumberFormat="1">
      <alignment horizontal="center" readingOrder="0"/>
    </xf>
    <xf borderId="0" fillId="11" fontId="3" numFmtId="0" xfId="0" applyAlignment="1" applyFont="1">
      <alignment vertical="bottom"/>
    </xf>
    <xf borderId="0" fillId="6" fontId="20" numFmtId="0" xfId="0" applyAlignment="1" applyFont="1">
      <alignment vertical="bottom"/>
    </xf>
    <xf borderId="0" fillId="7" fontId="3" numFmtId="0" xfId="0" applyAlignment="1" applyFont="1">
      <alignment vertical="bottom"/>
    </xf>
    <xf borderId="0" fillId="8" fontId="21" numFmtId="0" xfId="0" applyAlignment="1" applyFont="1">
      <alignment shrinkToFit="0" wrapText="1"/>
    </xf>
    <xf borderId="0" fillId="11" fontId="3" numFmtId="0" xfId="0" applyAlignment="1" applyFont="1">
      <alignment vertical="bottom"/>
    </xf>
    <xf borderId="0" fillId="11" fontId="3" numFmtId="0" xfId="0" applyAlignment="1" applyFont="1">
      <alignment horizontal="right" readingOrder="0" vertical="bottom"/>
    </xf>
    <xf borderId="31" fillId="11" fontId="3" numFmtId="0" xfId="0" applyAlignment="1" applyBorder="1" applyFont="1">
      <alignment shrinkToFit="0" vertical="bottom" wrapText="1"/>
    </xf>
    <xf borderId="0" fillId="11" fontId="3" numFmtId="0" xfId="0" applyAlignment="1" applyFont="1">
      <alignment readingOrder="0" vertical="bottom"/>
    </xf>
    <xf borderId="0" fillId="13" fontId="3" numFmtId="0" xfId="0" applyAlignment="1" applyFont="1">
      <alignment horizontal="right" readingOrder="0" vertical="bottom"/>
    </xf>
    <xf borderId="0" fillId="11" fontId="3" numFmtId="0" xfId="0" applyAlignment="1" applyFont="1">
      <alignment horizontal="right" vertical="bottom"/>
    </xf>
    <xf borderId="0" fillId="13" fontId="3" numFmtId="0" xfId="0" applyAlignment="1" applyFont="1">
      <alignment vertical="bottom"/>
    </xf>
    <xf borderId="0" fillId="13" fontId="20" numFmtId="0" xfId="0" applyFont="1"/>
    <xf borderId="31" fillId="11" fontId="3" numFmtId="0" xfId="0" applyAlignment="1" applyBorder="1" applyFont="1">
      <alignment vertical="bottom"/>
    </xf>
    <xf borderId="0" fillId="12" fontId="3" numFmtId="164" xfId="0" applyAlignment="1" applyFont="1" applyNumberFormat="1">
      <alignment horizontal="right" vertical="bottom"/>
    </xf>
    <xf borderId="0" fillId="13" fontId="3" numFmtId="0" xfId="0" applyAlignment="1" applyFont="1">
      <alignment shrinkToFit="0" vertical="bottom" wrapText="0"/>
    </xf>
    <xf borderId="0" fillId="11" fontId="3" numFmtId="0" xfId="0" applyAlignment="1" applyFont="1">
      <alignment shrinkToFit="0" vertical="bottom" wrapText="0"/>
    </xf>
    <xf borderId="0" fillId="15" fontId="18" numFmtId="3" xfId="0" applyAlignment="1" applyFill="1" applyFont="1" applyNumberFormat="1">
      <alignment horizontal="right" vertical="bottom"/>
    </xf>
    <xf borderId="0" fillId="15" fontId="3" numFmtId="2" xfId="0" applyAlignment="1" applyFont="1" applyNumberFormat="1">
      <alignment readingOrder="0" vertical="bottom"/>
    </xf>
    <xf borderId="0" fillId="7" fontId="3" numFmtId="164" xfId="0" applyAlignment="1" applyFont="1" applyNumberFormat="1">
      <alignment vertical="bottom"/>
    </xf>
    <xf borderId="0" fillId="15" fontId="18" numFmtId="10" xfId="0" applyAlignment="1" applyFont="1" applyNumberFormat="1">
      <alignment horizontal="right" vertical="bottom"/>
    </xf>
    <xf borderId="33" fillId="7" fontId="24" numFmtId="2" xfId="0" applyAlignment="1" applyBorder="1" applyFont="1" applyNumberFormat="1">
      <alignment horizontal="right" vertical="bottom"/>
    </xf>
    <xf borderId="34" fillId="7" fontId="1" numFmtId="164" xfId="0" applyAlignment="1" applyBorder="1" applyFont="1" applyNumberFormat="1">
      <alignment readingOrder="0" vertical="bottom"/>
    </xf>
    <xf borderId="35" fillId="7" fontId="16" numFmtId="0" xfId="0" applyAlignment="1" applyBorder="1" applyFont="1">
      <alignment readingOrder="0" shrinkToFit="0" vertical="bottom" wrapText="0"/>
    </xf>
    <xf borderId="0" fillId="7" fontId="16" numFmtId="0" xfId="0" applyAlignment="1" applyFont="1">
      <alignment readingOrder="0" vertical="bottom"/>
    </xf>
    <xf borderId="32" fillId="7" fontId="16" numFmtId="4" xfId="0" applyAlignment="1" applyBorder="1" applyFont="1" applyNumberFormat="1">
      <alignment readingOrder="0" shrinkToFit="0" vertical="bottom" wrapText="0"/>
    </xf>
    <xf borderId="0" fillId="7" fontId="3" numFmtId="167" xfId="0" applyAlignment="1" applyFont="1" applyNumberFormat="1">
      <alignment readingOrder="0" vertical="bottom"/>
    </xf>
    <xf borderId="0" fillId="7" fontId="3" numFmtId="0" xfId="0" applyAlignment="1" applyFont="1">
      <alignment readingOrder="0" vertical="bottom"/>
    </xf>
    <xf borderId="0" fillId="8" fontId="21" numFmtId="0" xfId="0" applyAlignment="1" applyFont="1">
      <alignment readingOrder="0"/>
    </xf>
    <xf borderId="0" fillId="8" fontId="21" numFmtId="0" xfId="0" applyFont="1"/>
    <xf borderId="0" fillId="7" fontId="21" numFmtId="0" xfId="0" applyFont="1"/>
    <xf borderId="0" fillId="7" fontId="21" numFmtId="2" xfId="0" applyAlignment="1" applyFont="1" applyNumberFormat="1">
      <alignment readingOrder="0"/>
    </xf>
    <xf borderId="0" fillId="7" fontId="21" numFmtId="164" xfId="0" applyAlignment="1" applyFont="1" applyNumberFormat="1">
      <alignment readingOrder="0"/>
    </xf>
    <xf borderId="0" fillId="7" fontId="21" numFmtId="0" xfId="0" applyAlignment="1" applyFont="1">
      <alignment readingOrder="0"/>
    </xf>
    <xf borderId="0" fillId="12" fontId="3" numFmtId="10" xfId="0" applyFont="1" applyNumberFormat="1"/>
    <xf borderId="0" fillId="12" fontId="3" numFmtId="2" xfId="0" applyFont="1" applyNumberFormat="1"/>
    <xf borderId="0" fillId="11" fontId="3" numFmtId="0" xfId="0" applyAlignment="1" applyFont="1">
      <alignment readingOrder="0"/>
    </xf>
    <xf borderId="0" fillId="13" fontId="3" numFmtId="10" xfId="0" applyFont="1" applyNumberFormat="1"/>
    <xf borderId="0" fillId="13" fontId="3" numFmtId="2" xfId="0" applyFont="1" applyNumberFormat="1"/>
    <xf borderId="0" fillId="13" fontId="3" numFmtId="2" xfId="0" applyAlignment="1" applyFont="1" applyNumberFormat="1">
      <alignment readingOrder="0"/>
    </xf>
    <xf borderId="0" fillId="13" fontId="22" numFmtId="0" xfId="0" applyAlignment="1" applyFont="1">
      <alignment readingOrder="0"/>
    </xf>
    <xf borderId="0" fillId="13" fontId="21" numFmtId="0" xfId="0" applyAlignment="1" applyFont="1">
      <alignment horizontal="left" readingOrder="0"/>
    </xf>
    <xf borderId="0" fillId="0" fontId="3" numFmtId="2" xfId="0" applyAlignment="1" applyFont="1" applyNumberFormat="1">
      <alignment readingOrder="0"/>
    </xf>
    <xf borderId="0" fillId="0" fontId="3" numFmtId="164" xfId="0" applyAlignment="1" applyFont="1" applyNumberFormat="1">
      <alignment readingOrder="0"/>
    </xf>
    <xf borderId="0" fillId="0" fontId="3" numFmtId="164" xfId="0" applyFont="1" applyNumberFormat="1"/>
    <xf borderId="0" fillId="0" fontId="3" numFmtId="167" xfId="0" applyFont="1" applyNumberFormat="1"/>
    <xf borderId="0" fillId="9" fontId="3" numFmtId="0" xfId="0" applyAlignment="1" applyFont="1">
      <alignment readingOrder="0"/>
    </xf>
    <xf borderId="0" fillId="9" fontId="3" numFmtId="0" xfId="0" applyFont="1"/>
    <xf borderId="0" fillId="0" fontId="3" numFmtId="2" xfId="0" applyFont="1" applyNumberFormat="1"/>
    <xf borderId="0" fillId="9" fontId="15" numFmtId="3" xfId="0" applyAlignment="1" applyFont="1" applyNumberFormat="1">
      <alignment horizontal="right" readingOrder="0" vertical="bottom"/>
    </xf>
    <xf borderId="0" fillId="10" fontId="3" numFmtId="2" xfId="0" applyAlignment="1" applyFont="1" applyNumberFormat="1">
      <alignment readingOrder="0" vertical="bottom"/>
    </xf>
    <xf borderId="0" fillId="9" fontId="15" numFmtId="0" xfId="0" applyAlignment="1" applyFont="1">
      <alignment readingOrder="0" vertical="bottom"/>
    </xf>
    <xf borderId="0" fillId="7" fontId="18" numFmtId="10" xfId="0" applyAlignment="1" applyFont="1" applyNumberFormat="1">
      <alignment horizontal="right" vertical="bottom"/>
    </xf>
    <xf borderId="0" fillId="9" fontId="21" numFmtId="0" xfId="0" applyAlignment="1" applyFont="1">
      <alignment readingOrder="0"/>
    </xf>
    <xf borderId="0" fillId="9" fontId="21" numFmtId="0" xfId="0" applyFont="1"/>
    <xf borderId="0" fillId="9" fontId="3" numFmtId="0" xfId="0" applyAlignment="1" applyFont="1">
      <alignment horizontal="right" vertical="bottom"/>
    </xf>
    <xf borderId="0" fillId="12" fontId="3" numFmtId="10" xfId="0" applyAlignment="1" applyFont="1" applyNumberFormat="1">
      <alignment horizontal="right" vertical="bottom"/>
    </xf>
    <xf borderId="0" fillId="12" fontId="3" numFmtId="2" xfId="0" applyAlignment="1" applyFont="1" applyNumberFormat="1">
      <alignment horizontal="right" vertical="bottom"/>
    </xf>
    <xf borderId="0" fillId="7" fontId="3" numFmtId="0" xfId="0" applyAlignment="1" applyFont="1">
      <alignment readingOrder="0"/>
    </xf>
    <xf borderId="0" fillId="7" fontId="3" numFmtId="164" xfId="0" applyFont="1" applyNumberFormat="1"/>
    <xf borderId="0" fillId="0" fontId="3" numFmtId="0" xfId="0" applyFont="1"/>
    <xf borderId="0" fillId="11" fontId="3" numFmtId="167" xfId="0" applyAlignment="1" applyFont="1" applyNumberFormat="1">
      <alignment horizontal="right" vertical="bottom"/>
    </xf>
    <xf borderId="0" fillId="7" fontId="3" numFmtId="2" xfId="0" applyFont="1" applyNumberFormat="1"/>
    <xf borderId="0" fillId="10" fontId="18" numFmtId="171" xfId="0" applyAlignment="1" applyFont="1" applyNumberFormat="1">
      <alignment horizontal="right" vertical="bottom"/>
    </xf>
    <xf borderId="0" fillId="16" fontId="3" numFmtId="0" xfId="0" applyFill="1" applyFont="1"/>
    <xf borderId="0" fillId="12" fontId="3" numFmtId="0" xfId="0" applyFont="1"/>
    <xf borderId="0" fillId="11" fontId="25" numFmtId="0" xfId="0" applyAlignment="1" applyFont="1">
      <alignment readingOrder="0" shrinkToFit="0" vertical="bottom" wrapText="1"/>
    </xf>
    <xf borderId="0" fillId="0" fontId="3" numFmtId="0" xfId="0" applyAlignment="1" applyFont="1">
      <alignment shrinkToFit="0" vertical="bottom" wrapText="1"/>
    </xf>
    <xf borderId="0" fillId="7" fontId="18" numFmtId="2" xfId="0" applyAlignment="1" applyFont="1" applyNumberFormat="1">
      <alignment horizontal="right" vertical="bottom"/>
    </xf>
    <xf borderId="0" fillId="12" fontId="3" numFmtId="0" xfId="0" applyAlignment="1" applyFont="1">
      <alignment readingOrder="0" vertical="bottom"/>
    </xf>
    <xf borderId="0" fillId="12" fontId="3" numFmtId="0" xfId="0" applyAlignment="1" applyFont="1">
      <alignment readingOrder="0" shrinkToFit="0" vertical="bottom" wrapText="1"/>
    </xf>
    <xf borderId="0" fillId="12" fontId="3" numFmtId="0" xfId="0" applyAlignment="1" applyFont="1">
      <alignment horizontal="right" readingOrder="0" vertical="bottom"/>
    </xf>
    <xf borderId="0" fillId="12" fontId="3" numFmtId="169" xfId="0" applyAlignment="1" applyFont="1" applyNumberFormat="1">
      <alignment horizontal="right" readingOrder="0" vertical="bottom"/>
    </xf>
    <xf borderId="0" fillId="9" fontId="3" numFmtId="0" xfId="0" applyFont="1"/>
    <xf borderId="0" fillId="16" fontId="3" numFmtId="0" xfId="0" applyAlignment="1" applyFont="1">
      <alignment readingOrder="0" vertical="bottom"/>
    </xf>
    <xf borderId="0" fillId="16" fontId="3" numFmtId="0" xfId="0" applyAlignment="1" applyFont="1">
      <alignment readingOrder="0" shrinkToFit="0" vertical="bottom" wrapText="1"/>
    </xf>
    <xf borderId="0" fillId="16" fontId="3" numFmtId="0" xfId="0" applyAlignment="1" applyFont="1">
      <alignment horizontal="right" readingOrder="0" vertical="bottom"/>
    </xf>
    <xf borderId="0" fillId="16" fontId="3" numFmtId="170" xfId="0" applyAlignment="1" applyFont="1" applyNumberFormat="1">
      <alignment horizontal="right" readingOrder="0" vertical="bottom"/>
    </xf>
    <xf borderId="0" fillId="16" fontId="3" numFmtId="169" xfId="0" applyAlignment="1" applyFont="1" applyNumberFormat="1">
      <alignment horizontal="right" readingOrder="0" vertical="bottom"/>
    </xf>
    <xf borderId="0" fillId="0" fontId="15" numFmtId="2" xfId="0" applyFont="1" applyNumberFormat="1"/>
    <xf borderId="0" fillId="0" fontId="15" numFmtId="0" xfId="0" applyAlignment="1" applyFont="1">
      <alignment readingOrder="0"/>
    </xf>
    <xf borderId="0" fillId="7" fontId="3" numFmtId="2" xfId="0" applyAlignment="1" applyFont="1" applyNumberFormat="1">
      <alignment readingOrder="0"/>
    </xf>
    <xf borderId="0" fillId="7" fontId="3" numFmtId="0" xfId="0" applyAlignment="1" applyFont="1">
      <alignment readingOrder="0"/>
    </xf>
  </cellXfs>
  <cellStyles count="1">
    <cellStyle xfId="0" name="Normal" builtinId="0"/>
  </cellStyles>
  <dxfs count="2">
    <dxf>
      <font/>
      <fill>
        <patternFill patternType="none"/>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xdr:colOff>
      <xdr:row>2</xdr:row>
      <xdr:rowOff>104775</xdr:rowOff>
    </xdr:from>
    <xdr:ext cx="2676525" cy="733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xdr:colOff>
      <xdr:row>2</xdr:row>
      <xdr:rowOff>104775</xdr:rowOff>
    </xdr:from>
    <xdr:ext cx="2676525" cy="7334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google.com/spreadsheets/d/1Qxgjg4YxTBNIIwIEm3WGDcmGs_8Klv-UzztQCzYLvNA/edit?usp=sharing"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ocs.google.com/spreadsheets/d/1Qxgjg4YxTBNIIwIEm3WGDcmGs_8Klv-UzztQCzYLvNA/edit?usp=sharing"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docs.google.com/spreadsheets/d/1Qxgjg4YxTBNIIwIEm3WGDcmGs_8Klv-UzztQCzYLvNA/edit?usp=sharing"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ocs.google.com/spreadsheets/d/1Qxgjg4YxTBNIIwIEm3WGDcmGs_8Klv-UzztQCzYLvNA/edit?usp=sharing"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ocs.google.com/spreadsheets/d/1Qxgjg4YxTBNIIwIEm3WGDcmGs_8Klv-UzztQCzYLvNA/edit?usp=sharing" TargetMode="External"/><Relationship Id="rId2" Type="http://schemas.openxmlformats.org/officeDocument/2006/relationships/hyperlink" Target="https://medium.com/commonsstack/cstk-token-holders-can-now-use-conviction-voting-on-xdai-5090fdc3b8ad" TargetMode="External"/><Relationship Id="rId3"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Qxgjg4YxTBNIIwIEm3WGDcmGs_8Klv-UzztQCzYLvNA/edit?usp=sharing" TargetMode="External"/><Relationship Id="rId3" Type="http://schemas.openxmlformats.org/officeDocument/2006/relationships/drawing" Target="../drawings/drawing21.xml"/><Relationship Id="rId4" Type="http://schemas.openxmlformats.org/officeDocument/2006/relationships/vmlDrawing" Target="../drawings/vmlDrawing1.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Qxgjg4YxTBNIIwIEm3WGDcmGs_8Klv-UzztQCzYLvNA/edit?usp=sharing"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spreadsheets/d/1Qxgjg4YxTBNIIwIEm3WGDcmGs_8Klv-UzztQCzYLvNA/edit?usp=sharing"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spreadsheets/d/1Qxgjg4YxTBNIIwIEm3WGDcmGs_8Klv-UzztQCzYLvNA/edit?usp=sharing"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75"/>
  <cols>
    <col customWidth="1" min="1" max="2" width="24.14"/>
  </cols>
  <sheetData>
    <row r="1">
      <c r="A1" s="1" t="s">
        <v>0</v>
      </c>
      <c r="B1" s="2">
        <f>sum(B3:B992)</f>
        <v>2893.266082</v>
      </c>
    </row>
    <row r="2">
      <c r="A2" s="3" t="s">
        <v>1</v>
      </c>
      <c r="B2" s="4" t="s">
        <v>2</v>
      </c>
    </row>
    <row r="3">
      <c r="A3" s="5" t="s">
        <v>3</v>
      </c>
      <c r="B3" s="6">
        <f>IFERROR(VLOOKUP(A3,'#8 IH Results'!$A$2:$C$302,2,0),0)+IFERROR(VLOOKUP(A3,'#7 IH Results'!$A$2:$C$302,2,0),0)+IFERROR(VLOOKUP(A3,'#6 IH Results'!$A$2:$C$302,2,0),0)+IFERROR(VLOOKUP(A3,'#5 IH Results'!$A$2:$C$303,2,0),0)+IFERROR(VLOOKUP(A3,'#4 IH Results'!$A$2:$C$301,2,0),0)+IFERROR(VLOOKUP(A3,'#3 IH Results'!$A$2:$C$101,2,0),0)+IFERROR(VLOOKUP(A3,'#2 IH Results'!$A$2:$C$101,2,0),0)+IFERROR(VLOOKUP(A3,'#1 IH Results'!$A$2:$C$101,2,0),0)+IFERROR(VLOOKUP(A3,'#0 IH Results'!$A$3:$C$102,2,0),0)</f>
        <v>233.570354</v>
      </c>
    </row>
    <row r="4">
      <c r="A4" s="5" t="s">
        <v>4</v>
      </c>
      <c r="B4" s="6">
        <f>IFERROR(VLOOKUP(A4,'#8 IH Results'!$A$2:$C$302,2,0),0)+IFERROR(VLOOKUP(A4,'#7 IH Results'!$A$2:$C$302,2,0),0)+IFERROR(VLOOKUP(A4,'#6 IH Results'!$A$2:$C$302,2,0),0)+IFERROR(VLOOKUP(A4,'#5 IH Results'!$A$2:$C$303,2,0),0)+IFERROR(VLOOKUP(A4,'#4 IH Results'!$A$2:$C$301,2,0),0)+IFERROR(VLOOKUP(A4,'#3 IH Results'!$A$2:$C$101,2,0),0)+IFERROR(VLOOKUP(A4,'#2 IH Results'!$A$2:$C$101,2,0),0)+IFERROR(VLOOKUP(A4,'#1 IH Results'!$A$2:$C$101,2,0),0)+IFERROR(VLOOKUP(A4,'#0 IH Results'!$A$3:$C$102,2,0),0)</f>
        <v>207.412308</v>
      </c>
    </row>
    <row r="5">
      <c r="A5" s="7" t="s">
        <v>5</v>
      </c>
      <c r="B5" s="6">
        <f>IFERROR(VLOOKUP(A5,'#8 IH Results'!$A$2:$C$302,2,0),0)+IFERROR(VLOOKUP(A5,'#7 IH Results'!$A$2:$C$302,2,0),0)+IFERROR(VLOOKUP(A5,'#6 IH Results'!$A$2:$C$302,2,0),0)+IFERROR(VLOOKUP(A5,'#5 IH Results'!$A$2:$C$303,2,0),0)+IFERROR(VLOOKUP(A5,'#4 IH Results'!$A$2:$C$301,2,0),0)+IFERROR(VLOOKUP(A5,'#3 IH Results'!$A$2:$C$101,2,0),0)+IFERROR(VLOOKUP(A5,'#2 IH Results'!$A$2:$C$101,2,0),0)+IFERROR(VLOOKUP(A5,'#1 IH Results'!$A$2:$C$101,2,0),0)+IFERROR(VLOOKUP(A5,'#0 IH Results'!$A$3:$C$102,2,0),0)</f>
        <v>160.483885</v>
      </c>
    </row>
    <row r="6">
      <c r="A6" s="5" t="s">
        <v>6</v>
      </c>
      <c r="B6" s="6">
        <f>IFERROR(VLOOKUP(A6,'#8 IH Results'!$A$2:$C$302,2,0),0)+IFERROR(VLOOKUP(A6,'#7 IH Results'!$A$2:$C$302,2,0),0)+IFERROR(VLOOKUP(A6,'#6 IH Results'!$A$2:$C$302,2,0),0)+IFERROR(VLOOKUP(A6,'#5 IH Results'!$A$2:$C$303,2,0),0)+IFERROR(VLOOKUP(A6,'#4 IH Results'!$A$2:$C$301,2,0),0)+IFERROR(VLOOKUP(A6,'#3 IH Results'!$A$2:$C$101,2,0),0)+IFERROR(VLOOKUP(A6,'#2 IH Results'!$A$2:$C$101,2,0),0)+IFERROR(VLOOKUP(A6,'#1 IH Results'!$A$2:$C$101,2,0),0)+IFERROR(VLOOKUP(A6,'#0 IH Results'!$A$3:$C$102,2,0),0)</f>
        <v>135.7603691</v>
      </c>
    </row>
    <row r="7">
      <c r="A7" s="5" t="s">
        <v>7</v>
      </c>
      <c r="B7" s="6">
        <f>IFERROR(VLOOKUP(A7,'#8 IH Results'!$A$2:$C$302,2,0),0)+IFERROR(VLOOKUP(A7,'#7 IH Results'!$A$2:$C$302,2,0),0)+IFERROR(VLOOKUP(A7,'#6 IH Results'!$A$2:$C$302,2,0),0)+IFERROR(VLOOKUP(A7,'#5 IH Results'!$A$2:$C$303,2,0),0)+IFERROR(VLOOKUP(A7,'#4 IH Results'!$A$2:$C$301,2,0),0)+IFERROR(VLOOKUP(A7,'#3 IH Results'!$A$2:$C$101,2,0),0)+IFERROR(VLOOKUP(A7,'#2 IH Results'!$A$2:$C$101,2,0),0)+IFERROR(VLOOKUP(A7,'#1 IH Results'!$A$2:$C$101,2,0),0)+IFERROR(VLOOKUP(A7,'#0 IH Results'!$A$3:$C$102,2,0),0)</f>
        <v>131.120931</v>
      </c>
    </row>
    <row r="8">
      <c r="A8" s="7" t="s">
        <v>8</v>
      </c>
      <c r="B8" s="6">
        <f>IFERROR(VLOOKUP(A8,'#8 IH Results'!$A$2:$C$302,2,0),0)+IFERROR(VLOOKUP(A8,'#7 IH Results'!$A$2:$C$302,2,0),0)+IFERROR(VLOOKUP(A8,'#6 IH Results'!$A$2:$C$302,2,0),0)+IFERROR(VLOOKUP(A8,'#5 IH Results'!$A$2:$C$303,2,0),0)+IFERROR(VLOOKUP(A8,'#4 IH Results'!$A$2:$C$301,2,0),0)+IFERROR(VLOOKUP(A8,'#3 IH Results'!$A$2:$C$101,2,0),0)+IFERROR(VLOOKUP(A8,'#2 IH Results'!$A$2:$C$101,2,0),0)+IFERROR(VLOOKUP(A8,'#1 IH Results'!$A$2:$C$101,2,0),0)+IFERROR(VLOOKUP(A8,'#0 IH Results'!$A$3:$C$102,2,0),0)</f>
        <v>118.4925333</v>
      </c>
    </row>
    <row r="9">
      <c r="A9" s="5" t="s">
        <v>9</v>
      </c>
      <c r="B9" s="6">
        <f>IFERROR(VLOOKUP(A9,'#8 IH Results'!$A$2:$C$302,2,0),0)+IFERROR(VLOOKUP(A9,'#7 IH Results'!$A$2:$C$302,2,0),0)+IFERROR(VLOOKUP(A9,'#6 IH Results'!$A$2:$C$302,2,0),0)+IFERROR(VLOOKUP(A9,'#5 IH Results'!$A$2:$C$303,2,0),0)+IFERROR(VLOOKUP(A9,'#4 IH Results'!$A$2:$C$301,2,0),0)+IFERROR(VLOOKUP(A9,'#3 IH Results'!$A$2:$C$101,2,0),0)+IFERROR(VLOOKUP(A9,'#2 IH Results'!$A$2:$C$101,2,0),0)+IFERROR(VLOOKUP(A9,'#1 IH Results'!$A$2:$C$101,2,0),0)+IFERROR(VLOOKUP(A9,'#0 IH Results'!$A$3:$C$102,2,0),0)</f>
        <v>110.5890514</v>
      </c>
    </row>
    <row r="10">
      <c r="A10" s="5" t="s">
        <v>10</v>
      </c>
      <c r="B10" s="6">
        <f>IFERROR(VLOOKUP(A10,'#8 IH Results'!$A$2:$C$302,2,0),0)+IFERROR(VLOOKUP(A10,'#7 IH Results'!$A$2:$C$302,2,0),0)+IFERROR(VLOOKUP(A10,'#6 IH Results'!$A$2:$C$302,2,0),0)+IFERROR(VLOOKUP(A10,'#5 IH Results'!$A$2:$C$303,2,0),0)+IFERROR(VLOOKUP(A10,'#4 IH Results'!$A$2:$C$301,2,0),0)+IFERROR(VLOOKUP(A10,'#3 IH Results'!$A$2:$C$101,2,0),0)+IFERROR(VLOOKUP(A10,'#2 IH Results'!$A$2:$C$101,2,0),0)+IFERROR(VLOOKUP(A10,'#1 IH Results'!$A$2:$C$101,2,0),0)+IFERROR(VLOOKUP(A10,'#0 IH Results'!$A$3:$C$102,2,0),0)</f>
        <v>97.40287359</v>
      </c>
    </row>
    <row r="11">
      <c r="A11" s="7" t="s">
        <v>11</v>
      </c>
      <c r="B11" s="6">
        <f>IFERROR(VLOOKUP(A11,'#8 IH Results'!$A$2:$C$302,2,0),0)+IFERROR(VLOOKUP(A11,'#7 IH Results'!$A$2:$C$302,2,0),0)+IFERROR(VLOOKUP(A11,'#6 IH Results'!$A$2:$C$302,2,0),0)+IFERROR(VLOOKUP(A11,'#5 IH Results'!$A$2:$C$303,2,0),0)+IFERROR(VLOOKUP(A11,'#4 IH Results'!$A$2:$C$301,2,0),0)+IFERROR(VLOOKUP(A11,'#3 IH Results'!$A$2:$C$101,2,0),0)+IFERROR(VLOOKUP(A11,'#2 IH Results'!$A$2:$C$101,2,0),0)+IFERROR(VLOOKUP(A11,'#1 IH Results'!$A$2:$C$101,2,0),0)+IFERROR(VLOOKUP(A11,'#0 IH Results'!$A$3:$C$102,2,0),0)</f>
        <v>84.54483655</v>
      </c>
    </row>
    <row r="12">
      <c r="A12" s="5" t="s">
        <v>12</v>
      </c>
      <c r="B12" s="6">
        <f>IFERROR(VLOOKUP(A12,'#8 IH Results'!$A$2:$C$302,2,0),0)+IFERROR(VLOOKUP(A12,'#7 IH Results'!$A$2:$C$302,2,0),0)+IFERROR(VLOOKUP(A12,'#6 IH Results'!$A$2:$C$302,2,0),0)+IFERROR(VLOOKUP(A12,'#5 IH Results'!$A$2:$C$303,2,0),0)+IFERROR(VLOOKUP(A12,'#4 IH Results'!$A$2:$C$301,2,0),0)+IFERROR(VLOOKUP(A12,'#3 IH Results'!$A$2:$C$101,2,0),0)+IFERROR(VLOOKUP(A12,'#2 IH Results'!$A$2:$C$101,2,0),0)+IFERROR(VLOOKUP(A12,'#1 IH Results'!$A$2:$C$101,2,0),0)+IFERROR(VLOOKUP(A12,'#0 IH Results'!$A$3:$C$102,2,0),0)</f>
        <v>76.91262244</v>
      </c>
    </row>
    <row r="13">
      <c r="A13" s="7" t="s">
        <v>13</v>
      </c>
      <c r="B13" s="6">
        <f>IFERROR(VLOOKUP(A13,'#8 IH Results'!$A$2:$C$302,2,0),0)+IFERROR(VLOOKUP(A13,'#7 IH Results'!$A$2:$C$302,2,0),0)+IFERROR(VLOOKUP(A13,'#6 IH Results'!$A$2:$C$302,2,0),0)+IFERROR(VLOOKUP(A13,'#5 IH Results'!$A$2:$C$303,2,0),0)+IFERROR(VLOOKUP(A13,'#4 IH Results'!$A$2:$C$301,2,0),0)+IFERROR(VLOOKUP(A13,'#3 IH Results'!$A$2:$C$101,2,0),0)+IFERROR(VLOOKUP(A13,'#2 IH Results'!$A$2:$C$101,2,0),0)+IFERROR(VLOOKUP(A13,'#1 IH Results'!$A$2:$C$101,2,0),0)+IFERROR(VLOOKUP(A13,'#0 IH Results'!$A$3:$C$102,2,0),0)</f>
        <v>61.73274535</v>
      </c>
    </row>
    <row r="14">
      <c r="A14" s="5" t="s">
        <v>14</v>
      </c>
      <c r="B14" s="6">
        <f>IFERROR(VLOOKUP(A14,'#8 IH Results'!$A$2:$C$302,2,0),0)+IFERROR(VLOOKUP(A14,'#7 IH Results'!$A$2:$C$302,2,0),0)+IFERROR(VLOOKUP(A14,'#6 IH Results'!$A$2:$C$302,2,0),0)+IFERROR(VLOOKUP(A14,'#5 IH Results'!$A$2:$C$303,2,0),0)+IFERROR(VLOOKUP(A14,'#4 IH Results'!$A$2:$C$301,2,0),0)+IFERROR(VLOOKUP(A14,'#3 IH Results'!$A$2:$C$101,2,0),0)+IFERROR(VLOOKUP(A14,'#2 IH Results'!$A$2:$C$101,2,0),0)+IFERROR(VLOOKUP(A14,'#1 IH Results'!$A$2:$C$101,2,0),0)+IFERROR(VLOOKUP(A14,'#0 IH Results'!$A$3:$C$102,2,0),0)</f>
        <v>57.82626336</v>
      </c>
    </row>
    <row r="15">
      <c r="A15" s="7" t="s">
        <v>15</v>
      </c>
      <c r="B15" s="6">
        <f>IFERROR(VLOOKUP(A15,'#8 IH Results'!$A$2:$C$302,2,0),0)+IFERROR(VLOOKUP(A15,'#7 IH Results'!$A$2:$C$302,2,0),0)+IFERROR(VLOOKUP(A15,'#6 IH Results'!$A$2:$C$302,2,0),0)+IFERROR(VLOOKUP(A15,'#5 IH Results'!$A$2:$C$303,2,0),0)+IFERROR(VLOOKUP(A15,'#4 IH Results'!$A$2:$C$301,2,0),0)+IFERROR(VLOOKUP(A15,'#3 IH Results'!$A$2:$C$101,2,0),0)+IFERROR(VLOOKUP(A15,'#2 IH Results'!$A$2:$C$101,2,0),0)+IFERROR(VLOOKUP(A15,'#1 IH Results'!$A$2:$C$101,2,0),0)+IFERROR(VLOOKUP(A15,'#0 IH Results'!$A$3:$C$102,2,0),0)</f>
        <v>51.05342254</v>
      </c>
    </row>
    <row r="16">
      <c r="A16" s="5" t="s">
        <v>16</v>
      </c>
      <c r="B16" s="6">
        <f>IFERROR(VLOOKUP(A16,'#8 IH Results'!$A$2:$C$302,2,0),0)+IFERROR(VLOOKUP(A16,'#7 IH Results'!$A$2:$C$302,2,0),0)+IFERROR(VLOOKUP(A16,'#6 IH Results'!$A$2:$C$302,2,0),0)+IFERROR(VLOOKUP(A16,'#5 IH Results'!$A$2:$C$303,2,0),0)+IFERROR(VLOOKUP(A16,'#4 IH Results'!$A$2:$C$301,2,0),0)+IFERROR(VLOOKUP(A16,'#3 IH Results'!$A$2:$C$101,2,0),0)+IFERROR(VLOOKUP(A16,'#2 IH Results'!$A$2:$C$101,2,0),0)+IFERROR(VLOOKUP(A16,'#1 IH Results'!$A$2:$C$101,2,0),0)+IFERROR(VLOOKUP(A16,'#0 IH Results'!$A$3:$C$102,2,0),0)</f>
        <v>44.30114256</v>
      </c>
    </row>
    <row r="17">
      <c r="A17" s="5" t="s">
        <v>17</v>
      </c>
      <c r="B17" s="6">
        <f>IFERROR(VLOOKUP(A17,'#8 IH Results'!$A$2:$C$302,2,0),0)+IFERROR(VLOOKUP(A17,'#7 IH Results'!$A$2:$C$302,2,0),0)+IFERROR(VLOOKUP(A17,'#6 IH Results'!$A$2:$C$302,2,0),0)+IFERROR(VLOOKUP(A17,'#5 IH Results'!$A$2:$C$303,2,0),0)+IFERROR(VLOOKUP(A17,'#4 IH Results'!$A$2:$C$301,2,0),0)+IFERROR(VLOOKUP(A17,'#3 IH Results'!$A$2:$C$101,2,0),0)+IFERROR(VLOOKUP(A17,'#2 IH Results'!$A$2:$C$101,2,0),0)+IFERROR(VLOOKUP(A17,'#1 IH Results'!$A$2:$C$101,2,0),0)+IFERROR(VLOOKUP(A17,'#0 IH Results'!$A$3:$C$102,2,0),0)</f>
        <v>40.25223325</v>
      </c>
    </row>
    <row r="18">
      <c r="A18" s="5" t="s">
        <v>18</v>
      </c>
      <c r="B18" s="6">
        <f>IFERROR(VLOOKUP(A18,'#8 IH Results'!$A$2:$C$302,2,0),0)+IFERROR(VLOOKUP(A18,'#7 IH Results'!$A$2:$C$302,2,0),0)+IFERROR(VLOOKUP(A18,'#6 IH Results'!$A$2:$C$302,2,0),0)+IFERROR(VLOOKUP(A18,'#5 IH Results'!$A$2:$C$303,2,0),0)+IFERROR(VLOOKUP(A18,'#4 IH Results'!$A$2:$C$301,2,0),0)+IFERROR(VLOOKUP(A18,'#3 IH Results'!$A$2:$C$101,2,0),0)+IFERROR(VLOOKUP(A18,'#2 IH Results'!$A$2:$C$101,2,0),0)+IFERROR(VLOOKUP(A18,'#1 IH Results'!$A$2:$C$101,2,0),0)+IFERROR(VLOOKUP(A18,'#0 IH Results'!$A$3:$C$102,2,0),0)</f>
        <v>38.72180197</v>
      </c>
    </row>
    <row r="19">
      <c r="A19" s="7" t="s">
        <v>19</v>
      </c>
      <c r="B19" s="6">
        <f>IFERROR(VLOOKUP(A19,'#8 IH Results'!$A$2:$C$302,2,0),0)+IFERROR(VLOOKUP(A19,'#7 IH Results'!$A$2:$C$302,2,0),0)+IFERROR(VLOOKUP(A19,'#6 IH Results'!$A$2:$C$302,2,0),0)+IFERROR(VLOOKUP(A19,'#5 IH Results'!$A$2:$C$303,2,0),0)+IFERROR(VLOOKUP(A19,'#4 IH Results'!$A$2:$C$301,2,0),0)+IFERROR(VLOOKUP(A19,'#3 IH Results'!$A$2:$C$101,2,0),0)+IFERROR(VLOOKUP(A19,'#2 IH Results'!$A$2:$C$101,2,0),0)+IFERROR(VLOOKUP(A19,'#1 IH Results'!$A$2:$C$101,2,0),0)+IFERROR(VLOOKUP(A19,'#0 IH Results'!$A$3:$C$102,2,0),0)</f>
        <v>32.34641786</v>
      </c>
    </row>
    <row r="20">
      <c r="A20" s="7" t="s">
        <v>20</v>
      </c>
      <c r="B20" s="6">
        <f>IFERROR(VLOOKUP(A20,'#8 IH Results'!$A$2:$C$302,2,0),0)+IFERROR(VLOOKUP(A20,'#7 IH Results'!$A$2:$C$302,2,0),0)+IFERROR(VLOOKUP(A20,'#6 IH Results'!$A$2:$C$302,2,0),0)+IFERROR(VLOOKUP(A20,'#5 IH Results'!$A$2:$C$303,2,0),0)+IFERROR(VLOOKUP(A20,'#4 IH Results'!$A$2:$C$301,2,0),0)+IFERROR(VLOOKUP(A20,'#3 IH Results'!$A$2:$C$101,2,0),0)+IFERROR(VLOOKUP(A20,'#2 IH Results'!$A$2:$C$101,2,0),0)+IFERROR(VLOOKUP(A20,'#1 IH Results'!$A$2:$C$101,2,0),0)+IFERROR(VLOOKUP(A20,'#0 IH Results'!$A$3:$C$102,2,0),0)</f>
        <v>31.98448626</v>
      </c>
    </row>
    <row r="21">
      <c r="A21" s="8" t="s">
        <v>21</v>
      </c>
      <c r="B21" s="6">
        <f>IFERROR(VLOOKUP(A21,'#8 IH Results'!$A$2:$C$302,2,0),0)+IFERROR(VLOOKUP(A21,'#7 IH Results'!$A$2:$C$302,2,0),0)+IFERROR(VLOOKUP(A21,'#6 IH Results'!$A$2:$C$302,2,0),0)+IFERROR(VLOOKUP(A21,'#5 IH Results'!$A$2:$C$303,2,0),0)+IFERROR(VLOOKUP(A21,'#4 IH Results'!$A$2:$C$301,2,0),0)+IFERROR(VLOOKUP(A21,'#3 IH Results'!$A$2:$C$101,2,0),0)+IFERROR(VLOOKUP(A21,'#2 IH Results'!$A$2:$C$101,2,0),0)+IFERROR(VLOOKUP(A21,'#1 IH Results'!$A$2:$C$101,2,0),0)+IFERROR(VLOOKUP(A21,'#0 IH Results'!$A$3:$C$102,2,0),0)</f>
        <v>31.78996191</v>
      </c>
    </row>
    <row r="22">
      <c r="A22" s="5" t="s">
        <v>22</v>
      </c>
      <c r="B22" s="6">
        <f>IFERROR(VLOOKUP(A22,'#8 IH Results'!$A$2:$C$302,2,0),0)+IFERROR(VLOOKUP(A22,'#7 IH Results'!$A$2:$C$302,2,0),0)+IFERROR(VLOOKUP(A22,'#6 IH Results'!$A$2:$C$302,2,0),0)+IFERROR(VLOOKUP(A22,'#5 IH Results'!$A$2:$C$303,2,0),0)+IFERROR(VLOOKUP(A22,'#4 IH Results'!$A$2:$C$301,2,0),0)+IFERROR(VLOOKUP(A22,'#3 IH Results'!$A$2:$C$101,2,0),0)+IFERROR(VLOOKUP(A22,'#2 IH Results'!$A$2:$C$101,2,0),0)+IFERROR(VLOOKUP(A22,'#1 IH Results'!$A$2:$C$101,2,0),0)+IFERROR(VLOOKUP(A22,'#0 IH Results'!$A$3:$C$102,2,0),0)</f>
        <v>31.78114608</v>
      </c>
    </row>
    <row r="23">
      <c r="A23" s="8" t="s">
        <v>23</v>
      </c>
      <c r="B23" s="6">
        <f>IFERROR(VLOOKUP(A23,'#8 IH Results'!$A$2:$C$302,2,0),0)+IFERROR(VLOOKUP(A23,'#7 IH Results'!$A$2:$C$302,2,0),0)+IFERROR(VLOOKUP(A23,'#6 IH Results'!$A$2:$C$302,2,0),0)+IFERROR(VLOOKUP(A23,'#5 IH Results'!$A$2:$C$303,2,0),0)+IFERROR(VLOOKUP(A23,'#4 IH Results'!$A$2:$C$301,2,0),0)+IFERROR(VLOOKUP(A23,'#3 IH Results'!$A$2:$C$101,2,0),0)+IFERROR(VLOOKUP(A23,'#2 IH Results'!$A$2:$C$101,2,0),0)+IFERROR(VLOOKUP(A23,'#1 IH Results'!$A$2:$C$101,2,0),0)+IFERROR(VLOOKUP(A23,'#0 IH Results'!$A$3:$C$102,2,0),0)</f>
        <v>31.70134193</v>
      </c>
    </row>
    <row r="24">
      <c r="A24" s="5" t="s">
        <v>24</v>
      </c>
      <c r="B24" s="6">
        <f>IFERROR(VLOOKUP(A24,'#8 IH Results'!$A$2:$C$302,2,0),0)+IFERROR(VLOOKUP(A24,'#7 IH Results'!$A$2:$C$302,2,0),0)+IFERROR(VLOOKUP(A24,'#6 IH Results'!$A$2:$C$302,2,0),0)+IFERROR(VLOOKUP(A24,'#5 IH Results'!$A$2:$C$303,2,0),0)+IFERROR(VLOOKUP(A24,'#4 IH Results'!$A$2:$C$301,2,0),0)+IFERROR(VLOOKUP(A24,'#3 IH Results'!$A$2:$C$101,2,0),0)+IFERROR(VLOOKUP(A24,'#2 IH Results'!$A$2:$C$101,2,0),0)+IFERROR(VLOOKUP(A24,'#1 IH Results'!$A$2:$C$101,2,0),0)+IFERROR(VLOOKUP(A24,'#0 IH Results'!$A$3:$C$102,2,0),0)</f>
        <v>30.18427044</v>
      </c>
    </row>
    <row r="25">
      <c r="A25" s="5" t="s">
        <v>25</v>
      </c>
      <c r="B25" s="6">
        <f>IFERROR(VLOOKUP(A25,'#8 IH Results'!$A$2:$C$302,2,0),0)+IFERROR(VLOOKUP(A25,'#7 IH Results'!$A$2:$C$302,2,0),0)+IFERROR(VLOOKUP(A25,'#6 IH Results'!$A$2:$C$302,2,0),0)+IFERROR(VLOOKUP(A25,'#5 IH Results'!$A$2:$C$303,2,0),0)+IFERROR(VLOOKUP(A25,'#4 IH Results'!$A$2:$C$301,2,0),0)+IFERROR(VLOOKUP(A25,'#3 IH Results'!$A$2:$C$101,2,0),0)+IFERROR(VLOOKUP(A25,'#2 IH Results'!$A$2:$C$101,2,0),0)+IFERROR(VLOOKUP(A25,'#1 IH Results'!$A$2:$C$101,2,0),0)+IFERROR(VLOOKUP(A25,'#0 IH Results'!$A$3:$C$102,2,0),0)</f>
        <v>29.69307778</v>
      </c>
    </row>
    <row r="26">
      <c r="A26" s="7" t="s">
        <v>26</v>
      </c>
      <c r="B26" s="6">
        <f>IFERROR(VLOOKUP(A26,'#8 IH Results'!$A$2:$C$302,2,0),0)+IFERROR(VLOOKUP(A26,'#7 IH Results'!$A$2:$C$302,2,0),0)+IFERROR(VLOOKUP(A26,'#6 IH Results'!$A$2:$C$302,2,0),0)+IFERROR(VLOOKUP(A26,'#5 IH Results'!$A$2:$C$303,2,0),0)+IFERROR(VLOOKUP(A26,'#4 IH Results'!$A$2:$C$301,2,0),0)+IFERROR(VLOOKUP(A26,'#3 IH Results'!$A$2:$C$101,2,0),0)+IFERROR(VLOOKUP(A26,'#2 IH Results'!$A$2:$C$101,2,0),0)+IFERROR(VLOOKUP(A26,'#1 IH Results'!$A$2:$C$101,2,0),0)+IFERROR(VLOOKUP(A26,'#0 IH Results'!$A$3:$C$102,2,0),0)</f>
        <v>29.33424101</v>
      </c>
    </row>
    <row r="27">
      <c r="A27" s="5" t="s">
        <v>27</v>
      </c>
      <c r="B27" s="6">
        <f>IFERROR(VLOOKUP(A27,'#8 IH Results'!$A$2:$C$302,2,0),0)+IFERROR(VLOOKUP(A27,'#7 IH Results'!$A$2:$C$302,2,0),0)+IFERROR(VLOOKUP(A27,'#6 IH Results'!$A$2:$C$302,2,0),0)+IFERROR(VLOOKUP(A27,'#5 IH Results'!$A$2:$C$303,2,0),0)+IFERROR(VLOOKUP(A27,'#4 IH Results'!$A$2:$C$301,2,0),0)+IFERROR(VLOOKUP(A27,'#3 IH Results'!$A$2:$C$101,2,0),0)+IFERROR(VLOOKUP(A27,'#2 IH Results'!$A$2:$C$101,2,0),0)+IFERROR(VLOOKUP(A27,'#1 IH Results'!$A$2:$C$101,2,0),0)+IFERROR(VLOOKUP(A27,'#0 IH Results'!$A$3:$C$102,2,0),0)</f>
        <v>28.27023747</v>
      </c>
    </row>
    <row r="28">
      <c r="A28" s="5" t="s">
        <v>28</v>
      </c>
      <c r="B28" s="6">
        <f>IFERROR(VLOOKUP(A28,'#8 IH Results'!$A$2:$C$302,2,0),0)+IFERROR(VLOOKUP(A28,'#7 IH Results'!$A$2:$C$302,2,0),0)+IFERROR(VLOOKUP(A28,'#6 IH Results'!$A$2:$C$302,2,0),0)+IFERROR(VLOOKUP(A28,'#5 IH Results'!$A$2:$C$303,2,0),0)+IFERROR(VLOOKUP(A28,'#4 IH Results'!$A$2:$C$301,2,0),0)+IFERROR(VLOOKUP(A28,'#3 IH Results'!$A$2:$C$101,2,0),0)+IFERROR(VLOOKUP(A28,'#2 IH Results'!$A$2:$C$101,2,0),0)+IFERROR(VLOOKUP(A28,'#1 IH Results'!$A$2:$C$101,2,0),0)+IFERROR(VLOOKUP(A28,'#0 IH Results'!$A$3:$C$102,2,0),0)</f>
        <v>26.6138314</v>
      </c>
    </row>
    <row r="29">
      <c r="A29" s="5" t="s">
        <v>29</v>
      </c>
      <c r="B29" s="6">
        <f>IFERROR(VLOOKUP(A29,'#8 IH Results'!$A$2:$C$302,2,0),0)+IFERROR(VLOOKUP(A29,'#7 IH Results'!$A$2:$C$302,2,0),0)+IFERROR(VLOOKUP(A29,'#6 IH Results'!$A$2:$C$302,2,0),0)+IFERROR(VLOOKUP(A29,'#5 IH Results'!$A$2:$C$303,2,0),0)+IFERROR(VLOOKUP(A29,'#4 IH Results'!$A$2:$C$301,2,0),0)+IFERROR(VLOOKUP(A29,'#3 IH Results'!$A$2:$C$101,2,0),0)+IFERROR(VLOOKUP(A29,'#2 IH Results'!$A$2:$C$101,2,0),0)+IFERROR(VLOOKUP(A29,'#1 IH Results'!$A$2:$C$101,2,0),0)+IFERROR(VLOOKUP(A29,'#0 IH Results'!$A$3:$C$102,2,0),0)</f>
        <v>26.30214246</v>
      </c>
    </row>
    <row r="30">
      <c r="A30" s="5" t="s">
        <v>30</v>
      </c>
      <c r="B30" s="6">
        <f>IFERROR(VLOOKUP(A30,'#8 IH Results'!$A$2:$C$302,2,0),0)+IFERROR(VLOOKUP(A30,'#7 IH Results'!$A$2:$C$302,2,0),0)+IFERROR(VLOOKUP(A30,'#6 IH Results'!$A$2:$C$302,2,0),0)+IFERROR(VLOOKUP(A30,'#5 IH Results'!$A$2:$C$303,2,0),0)+IFERROR(VLOOKUP(A30,'#4 IH Results'!$A$2:$C$301,2,0),0)+IFERROR(VLOOKUP(A30,'#3 IH Results'!$A$2:$C$101,2,0),0)+IFERROR(VLOOKUP(A30,'#2 IH Results'!$A$2:$C$101,2,0),0)+IFERROR(VLOOKUP(A30,'#1 IH Results'!$A$2:$C$101,2,0),0)+IFERROR(VLOOKUP(A30,'#0 IH Results'!$A$3:$C$102,2,0),0)</f>
        <v>26.20593312</v>
      </c>
    </row>
    <row r="31">
      <c r="A31" s="5" t="s">
        <v>31</v>
      </c>
      <c r="B31" s="6">
        <f>IFERROR(VLOOKUP(A31,'#8 IH Results'!$A$2:$C$302,2,0),0)+IFERROR(VLOOKUP(A31,'#7 IH Results'!$A$2:$C$302,2,0),0)+IFERROR(VLOOKUP(A31,'#6 IH Results'!$A$2:$C$302,2,0),0)+IFERROR(VLOOKUP(A31,'#5 IH Results'!$A$2:$C$303,2,0),0)+IFERROR(VLOOKUP(A31,'#4 IH Results'!$A$2:$C$301,2,0),0)+IFERROR(VLOOKUP(A31,'#3 IH Results'!$A$2:$C$101,2,0),0)+IFERROR(VLOOKUP(A31,'#2 IH Results'!$A$2:$C$101,2,0),0)+IFERROR(VLOOKUP(A31,'#1 IH Results'!$A$2:$C$101,2,0),0)+IFERROR(VLOOKUP(A31,'#0 IH Results'!$A$3:$C$102,2,0),0)</f>
        <v>25.52041183</v>
      </c>
    </row>
    <row r="32">
      <c r="A32" s="5" t="s">
        <v>32</v>
      </c>
      <c r="B32" s="6">
        <f>IFERROR(VLOOKUP(A32,'#8 IH Results'!$A$2:$C$302,2,0),0)+IFERROR(VLOOKUP(A32,'#7 IH Results'!$A$2:$C$302,2,0),0)+IFERROR(VLOOKUP(A32,'#6 IH Results'!$A$2:$C$302,2,0),0)+IFERROR(VLOOKUP(A32,'#5 IH Results'!$A$2:$C$303,2,0),0)+IFERROR(VLOOKUP(A32,'#4 IH Results'!$A$2:$C$301,2,0),0)+IFERROR(VLOOKUP(A32,'#3 IH Results'!$A$2:$C$101,2,0),0)+IFERROR(VLOOKUP(A32,'#2 IH Results'!$A$2:$C$101,2,0),0)+IFERROR(VLOOKUP(A32,'#1 IH Results'!$A$2:$C$101,2,0),0)+IFERROR(VLOOKUP(A32,'#0 IH Results'!$A$3:$C$102,2,0),0)</f>
        <v>24.65454535</v>
      </c>
    </row>
    <row r="33">
      <c r="A33" s="5" t="s">
        <v>33</v>
      </c>
      <c r="B33" s="6">
        <f>IFERROR(VLOOKUP(A33,'#8 IH Results'!$A$2:$C$302,2,0),0)+IFERROR(VLOOKUP(A33,'#7 IH Results'!$A$2:$C$302,2,0),0)+IFERROR(VLOOKUP(A33,'#6 IH Results'!$A$2:$C$302,2,0),0)+IFERROR(VLOOKUP(A33,'#5 IH Results'!$A$2:$C$303,2,0),0)+IFERROR(VLOOKUP(A33,'#4 IH Results'!$A$2:$C$301,2,0),0)+IFERROR(VLOOKUP(A33,'#3 IH Results'!$A$2:$C$101,2,0),0)+IFERROR(VLOOKUP(A33,'#2 IH Results'!$A$2:$C$101,2,0),0)+IFERROR(VLOOKUP(A33,'#1 IH Results'!$A$2:$C$101,2,0),0)+IFERROR(VLOOKUP(A33,'#0 IH Results'!$A$3:$C$102,2,0),0)</f>
        <v>23.79909615</v>
      </c>
    </row>
    <row r="34">
      <c r="A34" s="5" t="s">
        <v>34</v>
      </c>
      <c r="B34" s="6">
        <f>IFERROR(VLOOKUP(A34,'#8 IH Results'!$A$2:$C$302,2,0),0)+IFERROR(VLOOKUP(A34,'#7 IH Results'!$A$2:$C$302,2,0),0)+IFERROR(VLOOKUP(A34,'#6 IH Results'!$A$2:$C$302,2,0),0)+IFERROR(VLOOKUP(A34,'#5 IH Results'!$A$2:$C$303,2,0),0)+IFERROR(VLOOKUP(A34,'#4 IH Results'!$A$2:$C$301,2,0),0)+IFERROR(VLOOKUP(A34,'#3 IH Results'!$A$2:$C$101,2,0),0)+IFERROR(VLOOKUP(A34,'#2 IH Results'!$A$2:$C$101,2,0),0)+IFERROR(VLOOKUP(A34,'#1 IH Results'!$A$2:$C$101,2,0),0)+IFERROR(VLOOKUP(A34,'#0 IH Results'!$A$3:$C$102,2,0),0)</f>
        <v>23.52996742</v>
      </c>
    </row>
    <row r="35">
      <c r="A35" s="5" t="s">
        <v>35</v>
      </c>
      <c r="B35" s="6">
        <f>IFERROR(VLOOKUP(A35,'#8 IH Results'!$A$2:$C$302,2,0),0)+IFERROR(VLOOKUP(A35,'#7 IH Results'!$A$2:$C$302,2,0),0)+IFERROR(VLOOKUP(A35,'#6 IH Results'!$A$2:$C$302,2,0),0)+IFERROR(VLOOKUP(A35,'#5 IH Results'!$A$2:$C$303,2,0),0)+IFERROR(VLOOKUP(A35,'#4 IH Results'!$A$2:$C$301,2,0),0)+IFERROR(VLOOKUP(A35,'#3 IH Results'!$A$2:$C$101,2,0),0)+IFERROR(VLOOKUP(A35,'#2 IH Results'!$A$2:$C$101,2,0),0)+IFERROR(VLOOKUP(A35,'#1 IH Results'!$A$2:$C$101,2,0),0)+IFERROR(VLOOKUP(A35,'#0 IH Results'!$A$3:$C$102,2,0),0)</f>
        <v>22.18569198</v>
      </c>
    </row>
    <row r="36">
      <c r="A36" s="5" t="s">
        <v>36</v>
      </c>
      <c r="B36" s="6">
        <f>IFERROR(VLOOKUP(A36,'#8 IH Results'!$A$2:$C$302,2,0),0)+IFERROR(VLOOKUP(A36,'#7 IH Results'!$A$2:$C$302,2,0),0)+IFERROR(VLOOKUP(A36,'#6 IH Results'!$A$2:$C$302,2,0),0)+IFERROR(VLOOKUP(A36,'#5 IH Results'!$A$2:$C$303,2,0),0)+IFERROR(VLOOKUP(A36,'#4 IH Results'!$A$2:$C$301,2,0),0)+IFERROR(VLOOKUP(A36,'#3 IH Results'!$A$2:$C$101,2,0),0)+IFERROR(VLOOKUP(A36,'#2 IH Results'!$A$2:$C$101,2,0),0)+IFERROR(VLOOKUP(A36,'#1 IH Results'!$A$2:$C$101,2,0),0)+IFERROR(VLOOKUP(A36,'#0 IH Results'!$A$3:$C$102,2,0),0)</f>
        <v>20.56778398</v>
      </c>
    </row>
    <row r="37">
      <c r="A37" s="5" t="s">
        <v>37</v>
      </c>
      <c r="B37" s="6">
        <f>IFERROR(VLOOKUP(A37,'#8 IH Results'!$A$2:$C$302,2,0),0)+IFERROR(VLOOKUP(A37,'#7 IH Results'!$A$2:$C$302,2,0),0)+IFERROR(VLOOKUP(A37,'#6 IH Results'!$A$2:$C$302,2,0),0)+IFERROR(VLOOKUP(A37,'#5 IH Results'!$A$2:$C$303,2,0),0)+IFERROR(VLOOKUP(A37,'#4 IH Results'!$A$2:$C$301,2,0),0)+IFERROR(VLOOKUP(A37,'#3 IH Results'!$A$2:$C$101,2,0),0)+IFERROR(VLOOKUP(A37,'#2 IH Results'!$A$2:$C$101,2,0),0)+IFERROR(VLOOKUP(A37,'#1 IH Results'!$A$2:$C$101,2,0),0)+IFERROR(VLOOKUP(A37,'#0 IH Results'!$A$3:$C$102,2,0),0)</f>
        <v>20.27217044</v>
      </c>
    </row>
    <row r="38">
      <c r="A38" s="7" t="s">
        <v>38</v>
      </c>
      <c r="B38" s="6">
        <f>IFERROR(VLOOKUP(A38,'#8 IH Results'!$A$2:$C$302,2,0),0)+IFERROR(VLOOKUP(A38,'#7 IH Results'!$A$2:$C$302,2,0),0)+IFERROR(VLOOKUP(A38,'#6 IH Results'!$A$2:$C$302,2,0),0)+IFERROR(VLOOKUP(A38,'#5 IH Results'!$A$2:$C$303,2,0),0)+IFERROR(VLOOKUP(A38,'#4 IH Results'!$A$2:$C$301,2,0),0)+IFERROR(VLOOKUP(A38,'#3 IH Results'!$A$2:$C$101,2,0),0)+IFERROR(VLOOKUP(A38,'#2 IH Results'!$A$2:$C$101,2,0),0)+IFERROR(VLOOKUP(A38,'#1 IH Results'!$A$2:$C$101,2,0),0)+IFERROR(VLOOKUP(A38,'#0 IH Results'!$A$3:$C$102,2,0),0)</f>
        <v>19.11435414</v>
      </c>
    </row>
    <row r="39">
      <c r="A39" s="7" t="s">
        <v>39</v>
      </c>
      <c r="B39" s="6">
        <f>IFERROR(VLOOKUP(A39,'#8 IH Results'!$A$2:$C$302,2,0),0)+IFERROR(VLOOKUP(A39,'#7 IH Results'!$A$2:$C$302,2,0),0)+IFERROR(VLOOKUP(A39,'#6 IH Results'!$A$2:$C$302,2,0),0)+IFERROR(VLOOKUP(A39,'#5 IH Results'!$A$2:$C$303,2,0),0)+IFERROR(VLOOKUP(A39,'#4 IH Results'!$A$2:$C$301,2,0),0)+IFERROR(VLOOKUP(A39,'#3 IH Results'!$A$2:$C$101,2,0),0)+IFERROR(VLOOKUP(A39,'#2 IH Results'!$A$2:$C$101,2,0),0)+IFERROR(VLOOKUP(A39,'#1 IH Results'!$A$2:$C$101,2,0),0)+IFERROR(VLOOKUP(A39,'#0 IH Results'!$A$3:$C$102,2,0),0)</f>
        <v>19.05824895</v>
      </c>
    </row>
    <row r="40">
      <c r="A40" s="7" t="s">
        <v>40</v>
      </c>
      <c r="B40" s="6">
        <f>IFERROR(VLOOKUP(A40,'#8 IH Results'!$A$2:$C$302,2,0),0)+IFERROR(VLOOKUP(A40,'#7 IH Results'!$A$2:$C$302,2,0),0)+IFERROR(VLOOKUP(A40,'#6 IH Results'!$A$2:$C$302,2,0),0)+IFERROR(VLOOKUP(A40,'#5 IH Results'!$A$2:$C$303,2,0),0)+IFERROR(VLOOKUP(A40,'#4 IH Results'!$A$2:$C$301,2,0),0)+IFERROR(VLOOKUP(A40,'#3 IH Results'!$A$2:$C$101,2,0),0)+IFERROR(VLOOKUP(A40,'#2 IH Results'!$A$2:$C$101,2,0),0)+IFERROR(VLOOKUP(A40,'#1 IH Results'!$A$2:$C$101,2,0),0)+IFERROR(VLOOKUP(A40,'#0 IH Results'!$A$3:$C$102,2,0),0)</f>
        <v>18.65777263</v>
      </c>
    </row>
    <row r="41">
      <c r="A41" s="5" t="s">
        <v>41</v>
      </c>
      <c r="B41" s="6">
        <f>IFERROR(VLOOKUP(A41,'#8 IH Results'!$A$2:$C$302,2,0),0)+IFERROR(VLOOKUP(A41,'#7 IH Results'!$A$2:$C$302,2,0),0)+IFERROR(VLOOKUP(A41,'#6 IH Results'!$A$2:$C$302,2,0),0)+IFERROR(VLOOKUP(A41,'#5 IH Results'!$A$2:$C$303,2,0),0)+IFERROR(VLOOKUP(A41,'#4 IH Results'!$A$2:$C$301,2,0),0)+IFERROR(VLOOKUP(A41,'#3 IH Results'!$A$2:$C$101,2,0),0)+IFERROR(VLOOKUP(A41,'#2 IH Results'!$A$2:$C$101,2,0),0)+IFERROR(VLOOKUP(A41,'#1 IH Results'!$A$2:$C$101,2,0),0)+IFERROR(VLOOKUP(A41,'#0 IH Results'!$A$3:$C$102,2,0),0)</f>
        <v>18.61490061</v>
      </c>
    </row>
    <row r="42">
      <c r="A42" s="5" t="s">
        <v>42</v>
      </c>
      <c r="B42" s="6">
        <f>IFERROR(VLOOKUP(A42,'#8 IH Results'!$A$2:$C$302,2,0),0)+IFERROR(VLOOKUP(A42,'#7 IH Results'!$A$2:$C$302,2,0),0)+IFERROR(VLOOKUP(A42,'#6 IH Results'!$A$2:$C$302,2,0),0)+IFERROR(VLOOKUP(A42,'#5 IH Results'!$A$2:$C$303,2,0),0)+IFERROR(VLOOKUP(A42,'#4 IH Results'!$A$2:$C$301,2,0),0)+IFERROR(VLOOKUP(A42,'#3 IH Results'!$A$2:$C$101,2,0),0)+IFERROR(VLOOKUP(A42,'#2 IH Results'!$A$2:$C$101,2,0),0)+IFERROR(VLOOKUP(A42,'#1 IH Results'!$A$2:$C$101,2,0),0)+IFERROR(VLOOKUP(A42,'#0 IH Results'!$A$3:$C$102,2,0),0)</f>
        <v>18.59877997</v>
      </c>
    </row>
    <row r="43">
      <c r="A43" s="5" t="s">
        <v>43</v>
      </c>
      <c r="B43" s="6">
        <f>IFERROR(VLOOKUP(A43,'#8 IH Results'!$A$2:$C$302,2,0),0)+IFERROR(VLOOKUP(A43,'#7 IH Results'!$A$2:$C$302,2,0),0)+IFERROR(VLOOKUP(A43,'#6 IH Results'!$A$2:$C$302,2,0),0)+IFERROR(VLOOKUP(A43,'#5 IH Results'!$A$2:$C$303,2,0),0)+IFERROR(VLOOKUP(A43,'#4 IH Results'!$A$2:$C$301,2,0),0)+IFERROR(VLOOKUP(A43,'#3 IH Results'!$A$2:$C$101,2,0),0)+IFERROR(VLOOKUP(A43,'#2 IH Results'!$A$2:$C$101,2,0),0)+IFERROR(VLOOKUP(A43,'#1 IH Results'!$A$2:$C$101,2,0),0)+IFERROR(VLOOKUP(A43,'#0 IH Results'!$A$3:$C$102,2,0),0)</f>
        <v>18.54009801</v>
      </c>
    </row>
    <row r="44">
      <c r="A44" s="5" t="s">
        <v>44</v>
      </c>
      <c r="B44" s="6">
        <f>IFERROR(VLOOKUP(A44,'#8 IH Results'!$A$2:$C$302,2,0),0)+IFERROR(VLOOKUP(A44,'#7 IH Results'!$A$2:$C$302,2,0),0)+IFERROR(VLOOKUP(A44,'#6 IH Results'!$A$2:$C$302,2,0),0)+IFERROR(VLOOKUP(A44,'#5 IH Results'!$A$2:$C$303,2,0),0)+IFERROR(VLOOKUP(A44,'#4 IH Results'!$A$2:$C$301,2,0),0)+IFERROR(VLOOKUP(A44,'#3 IH Results'!$A$2:$C$101,2,0),0)+IFERROR(VLOOKUP(A44,'#2 IH Results'!$A$2:$C$101,2,0),0)+IFERROR(VLOOKUP(A44,'#1 IH Results'!$A$2:$C$101,2,0),0)+IFERROR(VLOOKUP(A44,'#0 IH Results'!$A$3:$C$102,2,0),0)</f>
        <v>17.8501677</v>
      </c>
    </row>
    <row r="45">
      <c r="A45" s="5" t="s">
        <v>45</v>
      </c>
      <c r="B45" s="6">
        <f>IFERROR(VLOOKUP(A45,'#8 IH Results'!$A$2:$C$302,2,0),0)+IFERROR(VLOOKUP(A45,'#7 IH Results'!$A$2:$C$302,2,0),0)+IFERROR(VLOOKUP(A45,'#6 IH Results'!$A$2:$C$302,2,0),0)+IFERROR(VLOOKUP(A45,'#5 IH Results'!$A$2:$C$303,2,0),0)+IFERROR(VLOOKUP(A45,'#4 IH Results'!$A$2:$C$301,2,0),0)+IFERROR(VLOOKUP(A45,'#3 IH Results'!$A$2:$C$101,2,0),0)+IFERROR(VLOOKUP(A45,'#2 IH Results'!$A$2:$C$101,2,0),0)+IFERROR(VLOOKUP(A45,'#1 IH Results'!$A$2:$C$101,2,0),0)+IFERROR(VLOOKUP(A45,'#0 IH Results'!$A$3:$C$102,2,0),0)</f>
        <v>17.68888075</v>
      </c>
    </row>
    <row r="46">
      <c r="A46" s="5" t="s">
        <v>46</v>
      </c>
      <c r="B46" s="6">
        <f>IFERROR(VLOOKUP(A46,'#8 IH Results'!$A$2:$C$302,2,0),0)+IFERROR(VLOOKUP(A46,'#7 IH Results'!$A$2:$C$302,2,0),0)+IFERROR(VLOOKUP(A46,'#6 IH Results'!$A$2:$C$302,2,0),0)+IFERROR(VLOOKUP(A46,'#5 IH Results'!$A$2:$C$303,2,0),0)+IFERROR(VLOOKUP(A46,'#4 IH Results'!$A$2:$C$301,2,0),0)+IFERROR(VLOOKUP(A46,'#3 IH Results'!$A$2:$C$101,2,0),0)+IFERROR(VLOOKUP(A46,'#2 IH Results'!$A$2:$C$101,2,0),0)+IFERROR(VLOOKUP(A46,'#1 IH Results'!$A$2:$C$101,2,0),0)+IFERROR(VLOOKUP(A46,'#0 IH Results'!$A$3:$C$102,2,0),0)</f>
        <v>17.46088173</v>
      </c>
    </row>
    <row r="47">
      <c r="A47" s="5" t="s">
        <v>47</v>
      </c>
      <c r="B47" s="6">
        <f>IFERROR(VLOOKUP(A47,'#8 IH Results'!$A$2:$C$302,2,0),0)+IFERROR(VLOOKUP(A47,'#7 IH Results'!$A$2:$C$302,2,0),0)+IFERROR(VLOOKUP(A47,'#6 IH Results'!$A$2:$C$302,2,0),0)+IFERROR(VLOOKUP(A47,'#5 IH Results'!$A$2:$C$303,2,0),0)+IFERROR(VLOOKUP(A47,'#4 IH Results'!$A$2:$C$301,2,0),0)+IFERROR(VLOOKUP(A47,'#3 IH Results'!$A$2:$C$101,2,0),0)+IFERROR(VLOOKUP(A47,'#2 IH Results'!$A$2:$C$101,2,0),0)+IFERROR(VLOOKUP(A47,'#1 IH Results'!$A$2:$C$101,2,0),0)+IFERROR(VLOOKUP(A47,'#0 IH Results'!$A$3:$C$102,2,0),0)</f>
        <v>16.0062369</v>
      </c>
    </row>
    <row r="48">
      <c r="A48" s="5" t="s">
        <v>48</v>
      </c>
      <c r="B48" s="6">
        <f>IFERROR(VLOOKUP(A48,'#8 IH Results'!$A$2:$C$302,2,0),0)+IFERROR(VLOOKUP(A48,'#7 IH Results'!$A$2:$C$302,2,0),0)+IFERROR(VLOOKUP(A48,'#6 IH Results'!$A$2:$C$302,2,0),0)+IFERROR(VLOOKUP(A48,'#5 IH Results'!$A$2:$C$303,2,0),0)+IFERROR(VLOOKUP(A48,'#4 IH Results'!$A$2:$C$301,2,0),0)+IFERROR(VLOOKUP(A48,'#3 IH Results'!$A$2:$C$101,2,0),0)+IFERROR(VLOOKUP(A48,'#2 IH Results'!$A$2:$C$101,2,0),0)+IFERROR(VLOOKUP(A48,'#1 IH Results'!$A$2:$C$101,2,0),0)+IFERROR(VLOOKUP(A48,'#0 IH Results'!$A$3:$C$102,2,0),0)</f>
        <v>15.98687027</v>
      </c>
    </row>
    <row r="49">
      <c r="A49" s="7" t="s">
        <v>49</v>
      </c>
      <c r="B49" s="6">
        <f>IFERROR(VLOOKUP(A49,'#8 IH Results'!$A$2:$C$302,2,0),0)+IFERROR(VLOOKUP(A49,'#7 IH Results'!$A$2:$C$302,2,0),0)+IFERROR(VLOOKUP(A49,'#6 IH Results'!$A$2:$C$302,2,0),0)+IFERROR(VLOOKUP(A49,'#5 IH Results'!$A$2:$C$303,2,0),0)+IFERROR(VLOOKUP(A49,'#4 IH Results'!$A$2:$C$301,2,0),0)+IFERROR(VLOOKUP(A49,'#3 IH Results'!$A$2:$C$101,2,0),0)+IFERROR(VLOOKUP(A49,'#2 IH Results'!$A$2:$C$101,2,0),0)+IFERROR(VLOOKUP(A49,'#1 IH Results'!$A$2:$C$101,2,0),0)+IFERROR(VLOOKUP(A49,'#0 IH Results'!$A$3:$C$102,2,0),0)</f>
        <v>15.8725708</v>
      </c>
    </row>
    <row r="50">
      <c r="A50" s="7" t="s">
        <v>50</v>
      </c>
      <c r="B50" s="6">
        <f>IFERROR(VLOOKUP(A50,'#8 IH Results'!$A$2:$C$302,2,0),0)+IFERROR(VLOOKUP(A50,'#7 IH Results'!$A$2:$C$302,2,0),0)+IFERROR(VLOOKUP(A50,'#6 IH Results'!$A$2:$C$302,2,0),0)+IFERROR(VLOOKUP(A50,'#5 IH Results'!$A$2:$C$303,2,0),0)+IFERROR(VLOOKUP(A50,'#4 IH Results'!$A$2:$C$301,2,0),0)+IFERROR(VLOOKUP(A50,'#3 IH Results'!$A$2:$C$101,2,0),0)+IFERROR(VLOOKUP(A50,'#2 IH Results'!$A$2:$C$101,2,0),0)+IFERROR(VLOOKUP(A50,'#1 IH Results'!$A$2:$C$101,2,0),0)+IFERROR(VLOOKUP(A50,'#0 IH Results'!$A$3:$C$102,2,0),0)</f>
        <v>15.46176208</v>
      </c>
    </row>
    <row r="51">
      <c r="A51" s="5" t="s">
        <v>51</v>
      </c>
      <c r="B51" s="6">
        <f>IFERROR(VLOOKUP(A51,'#8 IH Results'!$A$2:$C$302,2,0),0)+IFERROR(VLOOKUP(A51,'#7 IH Results'!$A$2:$C$302,2,0),0)+IFERROR(VLOOKUP(A51,'#6 IH Results'!$A$2:$C$302,2,0),0)+IFERROR(VLOOKUP(A51,'#5 IH Results'!$A$2:$C$303,2,0),0)+IFERROR(VLOOKUP(A51,'#4 IH Results'!$A$2:$C$301,2,0),0)+IFERROR(VLOOKUP(A51,'#3 IH Results'!$A$2:$C$101,2,0),0)+IFERROR(VLOOKUP(A51,'#2 IH Results'!$A$2:$C$101,2,0),0)+IFERROR(VLOOKUP(A51,'#1 IH Results'!$A$2:$C$101,2,0),0)+IFERROR(VLOOKUP(A51,'#0 IH Results'!$A$3:$C$102,2,0),0)</f>
        <v>14.82624906</v>
      </c>
    </row>
    <row r="52">
      <c r="A52" s="7" t="s">
        <v>52</v>
      </c>
      <c r="B52" s="6">
        <f>IFERROR(VLOOKUP(A52,'#8 IH Results'!$A$2:$C$302,2,0),0)+IFERROR(VLOOKUP(A52,'#7 IH Results'!$A$2:$C$302,2,0),0)+IFERROR(VLOOKUP(A52,'#6 IH Results'!$A$2:$C$302,2,0),0)+IFERROR(VLOOKUP(A52,'#5 IH Results'!$A$2:$C$303,2,0),0)+IFERROR(VLOOKUP(A52,'#4 IH Results'!$A$2:$C$301,2,0),0)+IFERROR(VLOOKUP(A52,'#3 IH Results'!$A$2:$C$101,2,0),0)+IFERROR(VLOOKUP(A52,'#2 IH Results'!$A$2:$C$101,2,0),0)+IFERROR(VLOOKUP(A52,'#1 IH Results'!$A$2:$C$101,2,0),0)+IFERROR(VLOOKUP(A52,'#0 IH Results'!$A$3:$C$102,2,0),0)</f>
        <v>14.6466846</v>
      </c>
    </row>
    <row r="53">
      <c r="A53" s="7" t="s">
        <v>53</v>
      </c>
      <c r="B53" s="6">
        <f>IFERROR(VLOOKUP(A53,'#8 IH Results'!$A$2:$C$302,2,0),0)+IFERROR(VLOOKUP(A53,'#7 IH Results'!$A$2:$C$302,2,0),0)+IFERROR(VLOOKUP(A53,'#6 IH Results'!$A$2:$C$302,2,0),0)+IFERROR(VLOOKUP(A53,'#5 IH Results'!$A$2:$C$303,2,0),0)+IFERROR(VLOOKUP(A53,'#4 IH Results'!$A$2:$C$301,2,0),0)+IFERROR(VLOOKUP(A53,'#3 IH Results'!$A$2:$C$101,2,0),0)+IFERROR(VLOOKUP(A53,'#2 IH Results'!$A$2:$C$101,2,0),0)+IFERROR(VLOOKUP(A53,'#1 IH Results'!$A$2:$C$101,2,0),0)+IFERROR(VLOOKUP(A53,'#0 IH Results'!$A$3:$C$102,2,0),0)</f>
        <v>14.53618606</v>
      </c>
    </row>
    <row r="54">
      <c r="A54" s="5" t="s">
        <v>54</v>
      </c>
      <c r="B54" s="6">
        <f>IFERROR(VLOOKUP(A54,'#8 IH Results'!$A$2:$C$302,2,0),0)+IFERROR(VLOOKUP(A54,'#7 IH Results'!$A$2:$C$302,2,0),0)+IFERROR(VLOOKUP(A54,'#6 IH Results'!$A$2:$C$302,2,0),0)+IFERROR(VLOOKUP(A54,'#5 IH Results'!$A$2:$C$303,2,0),0)+IFERROR(VLOOKUP(A54,'#4 IH Results'!$A$2:$C$301,2,0),0)+IFERROR(VLOOKUP(A54,'#3 IH Results'!$A$2:$C$101,2,0),0)+IFERROR(VLOOKUP(A54,'#2 IH Results'!$A$2:$C$101,2,0),0)+IFERROR(VLOOKUP(A54,'#1 IH Results'!$A$2:$C$101,2,0),0)+IFERROR(VLOOKUP(A54,'#0 IH Results'!$A$3:$C$102,2,0),0)</f>
        <v>14.44079181</v>
      </c>
    </row>
    <row r="55">
      <c r="A55" s="7" t="s">
        <v>55</v>
      </c>
      <c r="B55" s="6">
        <f>IFERROR(VLOOKUP(A55,'#8 IH Results'!$A$2:$C$302,2,0),0)+IFERROR(VLOOKUP(A55,'#7 IH Results'!$A$2:$C$302,2,0),0)+IFERROR(VLOOKUP(A55,'#6 IH Results'!$A$2:$C$302,2,0),0)+IFERROR(VLOOKUP(A55,'#5 IH Results'!$A$2:$C$303,2,0),0)+IFERROR(VLOOKUP(A55,'#4 IH Results'!$A$2:$C$301,2,0),0)+IFERROR(VLOOKUP(A55,'#3 IH Results'!$A$2:$C$101,2,0),0)+IFERROR(VLOOKUP(A55,'#2 IH Results'!$A$2:$C$101,2,0),0)+IFERROR(VLOOKUP(A55,'#1 IH Results'!$A$2:$C$101,2,0),0)+IFERROR(VLOOKUP(A55,'#0 IH Results'!$A$3:$C$102,2,0),0)</f>
        <v>13.99265037</v>
      </c>
    </row>
    <row r="56">
      <c r="A56" s="7" t="s">
        <v>56</v>
      </c>
      <c r="B56" s="6">
        <f>IFERROR(VLOOKUP(A56,'#8 IH Results'!$A$2:$C$302,2,0),0)+IFERROR(VLOOKUP(A56,'#7 IH Results'!$A$2:$C$302,2,0),0)+IFERROR(VLOOKUP(A56,'#6 IH Results'!$A$2:$C$302,2,0),0)+IFERROR(VLOOKUP(A56,'#5 IH Results'!$A$2:$C$303,2,0),0)+IFERROR(VLOOKUP(A56,'#4 IH Results'!$A$2:$C$301,2,0),0)+IFERROR(VLOOKUP(A56,'#3 IH Results'!$A$2:$C$101,2,0),0)+IFERROR(VLOOKUP(A56,'#2 IH Results'!$A$2:$C$101,2,0),0)+IFERROR(VLOOKUP(A56,'#1 IH Results'!$A$2:$C$101,2,0),0)+IFERROR(VLOOKUP(A56,'#0 IH Results'!$A$3:$C$102,2,0),0)</f>
        <v>13.45676808</v>
      </c>
    </row>
    <row r="57">
      <c r="A57" s="7" t="s">
        <v>57</v>
      </c>
      <c r="B57" s="6">
        <f>IFERROR(VLOOKUP(A57,'#8 IH Results'!$A$2:$C$302,2,0),0)+IFERROR(VLOOKUP(A57,'#7 IH Results'!$A$2:$C$302,2,0),0)+IFERROR(VLOOKUP(A57,'#6 IH Results'!$A$2:$C$302,2,0),0)+IFERROR(VLOOKUP(A57,'#5 IH Results'!$A$2:$C$303,2,0),0)+IFERROR(VLOOKUP(A57,'#4 IH Results'!$A$2:$C$301,2,0),0)+IFERROR(VLOOKUP(A57,'#3 IH Results'!$A$2:$C$101,2,0),0)+IFERROR(VLOOKUP(A57,'#2 IH Results'!$A$2:$C$101,2,0),0)+IFERROR(VLOOKUP(A57,'#1 IH Results'!$A$2:$C$101,2,0),0)+IFERROR(VLOOKUP(A57,'#0 IH Results'!$A$3:$C$102,2,0),0)</f>
        <v>13.31374925</v>
      </c>
    </row>
    <row r="58">
      <c r="A58" s="7" t="s">
        <v>58</v>
      </c>
      <c r="B58" s="6">
        <f>IFERROR(VLOOKUP(A58,'#8 IH Results'!$A$2:$C$302,2,0),0)+IFERROR(VLOOKUP(A58,'#7 IH Results'!$A$2:$C$302,2,0),0)+IFERROR(VLOOKUP(A58,'#6 IH Results'!$A$2:$C$302,2,0),0)+IFERROR(VLOOKUP(A58,'#5 IH Results'!$A$2:$C$303,2,0),0)+IFERROR(VLOOKUP(A58,'#4 IH Results'!$A$2:$C$301,2,0),0)+IFERROR(VLOOKUP(A58,'#3 IH Results'!$A$2:$C$101,2,0),0)+IFERROR(VLOOKUP(A58,'#2 IH Results'!$A$2:$C$101,2,0),0)+IFERROR(VLOOKUP(A58,'#1 IH Results'!$A$2:$C$101,2,0),0)+IFERROR(VLOOKUP(A58,'#0 IH Results'!$A$3:$C$102,2,0),0)</f>
        <v>13.2391576</v>
      </c>
    </row>
    <row r="59">
      <c r="A59" s="9" t="s">
        <v>59</v>
      </c>
      <c r="B59" s="6">
        <f>IFERROR(VLOOKUP(A59,'#8 IH Results'!$A$2:$C$302,2,0),0)+IFERROR(VLOOKUP(A59,'#7 IH Results'!$A$2:$C$302,2,0),0)+IFERROR(VLOOKUP(A59,'#6 IH Results'!$A$2:$C$302,2,0),0)+IFERROR(VLOOKUP(A59,'#5 IH Results'!$A$2:$C$303,2,0),0)+IFERROR(VLOOKUP(A59,'#4 IH Results'!$A$2:$C$301,2,0),0)+IFERROR(VLOOKUP(A59,'#3 IH Results'!$A$2:$C$101,2,0),0)+IFERROR(VLOOKUP(A59,'#2 IH Results'!$A$2:$C$101,2,0),0)+IFERROR(VLOOKUP(A59,'#1 IH Results'!$A$2:$C$101,2,0),0)+IFERROR(VLOOKUP(A59,'#0 IH Results'!$A$3:$C$102,2,0),0)</f>
        <v>12.46365575</v>
      </c>
    </row>
    <row r="60">
      <c r="A60" s="7" t="s">
        <v>60</v>
      </c>
      <c r="B60" s="6">
        <f>IFERROR(VLOOKUP(A60,'#8 IH Results'!$A$2:$C$302,2,0),0)+IFERROR(VLOOKUP(A60,'#7 IH Results'!$A$2:$C$302,2,0),0)+IFERROR(VLOOKUP(A60,'#6 IH Results'!$A$2:$C$302,2,0),0)+IFERROR(VLOOKUP(A60,'#5 IH Results'!$A$2:$C$303,2,0),0)+IFERROR(VLOOKUP(A60,'#4 IH Results'!$A$2:$C$301,2,0),0)+IFERROR(VLOOKUP(A60,'#3 IH Results'!$A$2:$C$101,2,0),0)+IFERROR(VLOOKUP(A60,'#2 IH Results'!$A$2:$C$101,2,0),0)+IFERROR(VLOOKUP(A60,'#1 IH Results'!$A$2:$C$101,2,0),0)+IFERROR(VLOOKUP(A60,'#0 IH Results'!$A$3:$C$102,2,0),0)</f>
        <v>12.22200421</v>
      </c>
    </row>
    <row r="61">
      <c r="A61" s="7" t="s">
        <v>61</v>
      </c>
      <c r="B61" s="6">
        <f>IFERROR(VLOOKUP(A61,'#8 IH Results'!$A$2:$C$302,2,0),0)+IFERROR(VLOOKUP(A61,'#7 IH Results'!$A$2:$C$302,2,0),0)+IFERROR(VLOOKUP(A61,'#6 IH Results'!$A$2:$C$302,2,0),0)+IFERROR(VLOOKUP(A61,'#5 IH Results'!$A$2:$C$303,2,0),0)+IFERROR(VLOOKUP(A61,'#4 IH Results'!$A$2:$C$301,2,0),0)+IFERROR(VLOOKUP(A61,'#3 IH Results'!$A$2:$C$101,2,0),0)+IFERROR(VLOOKUP(A61,'#2 IH Results'!$A$2:$C$101,2,0),0)+IFERROR(VLOOKUP(A61,'#1 IH Results'!$A$2:$C$101,2,0),0)+IFERROR(VLOOKUP(A61,'#0 IH Results'!$A$3:$C$102,2,0),0)</f>
        <v>12.14953146</v>
      </c>
    </row>
    <row r="62">
      <c r="A62" s="7" t="s">
        <v>62</v>
      </c>
      <c r="B62" s="6">
        <f>IFERROR(VLOOKUP(A62,'#8 IH Results'!$A$2:$C$302,2,0),0)+IFERROR(VLOOKUP(A62,'#7 IH Results'!$A$2:$C$302,2,0),0)+IFERROR(VLOOKUP(A62,'#6 IH Results'!$A$2:$C$302,2,0),0)+IFERROR(VLOOKUP(A62,'#5 IH Results'!$A$2:$C$303,2,0),0)+IFERROR(VLOOKUP(A62,'#4 IH Results'!$A$2:$C$301,2,0),0)+IFERROR(VLOOKUP(A62,'#3 IH Results'!$A$2:$C$101,2,0),0)+IFERROR(VLOOKUP(A62,'#2 IH Results'!$A$2:$C$101,2,0),0)+IFERROR(VLOOKUP(A62,'#1 IH Results'!$A$2:$C$101,2,0),0)+IFERROR(VLOOKUP(A62,'#0 IH Results'!$A$3:$C$102,2,0),0)</f>
        <v>11.44229753</v>
      </c>
    </row>
    <row r="63">
      <c r="A63" s="5" t="s">
        <v>63</v>
      </c>
      <c r="B63" s="6">
        <f>IFERROR(VLOOKUP(A63,'#8 IH Results'!$A$2:$C$302,2,0),0)+IFERROR(VLOOKUP(A63,'#7 IH Results'!$A$2:$C$302,2,0),0)+IFERROR(VLOOKUP(A63,'#6 IH Results'!$A$2:$C$302,2,0),0)+IFERROR(VLOOKUP(A63,'#5 IH Results'!$A$2:$C$303,2,0),0)+IFERROR(VLOOKUP(A63,'#4 IH Results'!$A$2:$C$301,2,0),0)+IFERROR(VLOOKUP(A63,'#3 IH Results'!$A$2:$C$101,2,0),0)+IFERROR(VLOOKUP(A63,'#2 IH Results'!$A$2:$C$101,2,0),0)+IFERROR(VLOOKUP(A63,'#1 IH Results'!$A$2:$C$101,2,0),0)+IFERROR(VLOOKUP(A63,'#0 IH Results'!$A$3:$C$102,2,0),0)</f>
        <v>11.19770641</v>
      </c>
    </row>
    <row r="64">
      <c r="A64" s="7" t="s">
        <v>64</v>
      </c>
      <c r="B64" s="6">
        <f>IFERROR(VLOOKUP(A64,'#8 IH Results'!$A$2:$C$302,2,0),0)+IFERROR(VLOOKUP(A64,'#7 IH Results'!$A$2:$C$302,2,0),0)+IFERROR(VLOOKUP(A64,'#6 IH Results'!$A$2:$C$302,2,0),0)+IFERROR(VLOOKUP(A64,'#5 IH Results'!$A$2:$C$303,2,0),0)+IFERROR(VLOOKUP(A64,'#4 IH Results'!$A$2:$C$301,2,0),0)+IFERROR(VLOOKUP(A64,'#3 IH Results'!$A$2:$C$101,2,0),0)+IFERROR(VLOOKUP(A64,'#2 IH Results'!$A$2:$C$101,2,0),0)+IFERROR(VLOOKUP(A64,'#1 IH Results'!$A$2:$C$101,2,0),0)+IFERROR(VLOOKUP(A64,'#0 IH Results'!$A$3:$C$102,2,0),0)</f>
        <v>10.71019007</v>
      </c>
    </row>
    <row r="65">
      <c r="A65" s="5" t="s">
        <v>65</v>
      </c>
      <c r="B65" s="6">
        <f>IFERROR(VLOOKUP(A65,'#8 IH Results'!$A$2:$C$302,2,0),0)+IFERROR(VLOOKUP(A65,'#7 IH Results'!$A$2:$C$302,2,0),0)+IFERROR(VLOOKUP(A65,'#6 IH Results'!$A$2:$C$302,2,0),0)+IFERROR(VLOOKUP(A65,'#5 IH Results'!$A$2:$C$303,2,0),0)+IFERROR(VLOOKUP(A65,'#4 IH Results'!$A$2:$C$301,2,0),0)+IFERROR(VLOOKUP(A65,'#3 IH Results'!$A$2:$C$101,2,0),0)+IFERROR(VLOOKUP(A65,'#2 IH Results'!$A$2:$C$101,2,0),0)+IFERROR(VLOOKUP(A65,'#1 IH Results'!$A$2:$C$101,2,0),0)+IFERROR(VLOOKUP(A65,'#0 IH Results'!$A$3:$C$102,2,0),0)</f>
        <v>10.22100549</v>
      </c>
    </row>
    <row r="66">
      <c r="A66" s="7" t="s">
        <v>66</v>
      </c>
      <c r="B66" s="6">
        <f>IFERROR(VLOOKUP(A66,'#8 IH Results'!$A$2:$C$302,2,0),0)+IFERROR(VLOOKUP(A66,'#7 IH Results'!$A$2:$C$302,2,0),0)+IFERROR(VLOOKUP(A66,'#6 IH Results'!$A$2:$C$302,2,0),0)+IFERROR(VLOOKUP(A66,'#5 IH Results'!$A$2:$C$303,2,0),0)+IFERROR(VLOOKUP(A66,'#4 IH Results'!$A$2:$C$301,2,0),0)+IFERROR(VLOOKUP(A66,'#3 IH Results'!$A$2:$C$101,2,0),0)+IFERROR(VLOOKUP(A66,'#2 IH Results'!$A$2:$C$101,2,0),0)+IFERROR(VLOOKUP(A66,'#1 IH Results'!$A$2:$C$101,2,0),0)+IFERROR(VLOOKUP(A66,'#0 IH Results'!$A$3:$C$102,2,0),0)</f>
        <v>10.07305047</v>
      </c>
    </row>
    <row r="67">
      <c r="A67" s="7" t="s">
        <v>67</v>
      </c>
      <c r="B67" s="6">
        <f>IFERROR(VLOOKUP(A67,'#8 IH Results'!$A$2:$C$302,2,0),0)+IFERROR(VLOOKUP(A67,'#7 IH Results'!$A$2:$C$302,2,0),0)+IFERROR(VLOOKUP(A67,'#6 IH Results'!$A$2:$C$302,2,0),0)+IFERROR(VLOOKUP(A67,'#5 IH Results'!$A$2:$C$303,2,0),0)+IFERROR(VLOOKUP(A67,'#4 IH Results'!$A$2:$C$301,2,0),0)+IFERROR(VLOOKUP(A67,'#3 IH Results'!$A$2:$C$101,2,0),0)+IFERROR(VLOOKUP(A67,'#2 IH Results'!$A$2:$C$101,2,0),0)+IFERROR(VLOOKUP(A67,'#1 IH Results'!$A$2:$C$101,2,0),0)+IFERROR(VLOOKUP(A67,'#0 IH Results'!$A$3:$C$102,2,0),0)</f>
        <v>9.884198827</v>
      </c>
    </row>
    <row r="68">
      <c r="A68" s="5" t="s">
        <v>68</v>
      </c>
      <c r="B68" s="6">
        <f>IFERROR(VLOOKUP(A68,'#8 IH Results'!$A$2:$C$302,2,0),0)+IFERROR(VLOOKUP(A68,'#7 IH Results'!$A$2:$C$302,2,0),0)+IFERROR(VLOOKUP(A68,'#6 IH Results'!$A$2:$C$302,2,0),0)+IFERROR(VLOOKUP(A68,'#5 IH Results'!$A$2:$C$303,2,0),0)+IFERROR(VLOOKUP(A68,'#4 IH Results'!$A$2:$C$301,2,0),0)+IFERROR(VLOOKUP(A68,'#3 IH Results'!$A$2:$C$101,2,0),0)+IFERROR(VLOOKUP(A68,'#2 IH Results'!$A$2:$C$101,2,0),0)+IFERROR(VLOOKUP(A68,'#1 IH Results'!$A$2:$C$101,2,0),0)+IFERROR(VLOOKUP(A68,'#0 IH Results'!$A$3:$C$102,2,0),0)</f>
        <v>9.61714332</v>
      </c>
    </row>
    <row r="69">
      <c r="A69" s="5" t="s">
        <v>69</v>
      </c>
      <c r="B69" s="6">
        <f>IFERROR(VLOOKUP(A69,'#8 IH Results'!$A$2:$C$302,2,0),0)+IFERROR(VLOOKUP(A69,'#7 IH Results'!$A$2:$C$302,2,0),0)+IFERROR(VLOOKUP(A69,'#6 IH Results'!$A$2:$C$302,2,0),0)+IFERROR(VLOOKUP(A69,'#5 IH Results'!$A$2:$C$303,2,0),0)+IFERROR(VLOOKUP(A69,'#4 IH Results'!$A$2:$C$301,2,0),0)+IFERROR(VLOOKUP(A69,'#3 IH Results'!$A$2:$C$101,2,0),0)+IFERROR(VLOOKUP(A69,'#2 IH Results'!$A$2:$C$101,2,0),0)+IFERROR(VLOOKUP(A69,'#1 IH Results'!$A$2:$C$101,2,0),0)+IFERROR(VLOOKUP(A69,'#0 IH Results'!$A$3:$C$102,2,0),0)</f>
        <v>9.249173317</v>
      </c>
    </row>
    <row r="70">
      <c r="A70" s="7" t="s">
        <v>70</v>
      </c>
      <c r="B70" s="6">
        <f>IFERROR(VLOOKUP(A70,'#8 IH Results'!$A$2:$C$302,2,0),0)+IFERROR(VLOOKUP(A70,'#7 IH Results'!$A$2:$C$302,2,0),0)+IFERROR(VLOOKUP(A70,'#6 IH Results'!$A$2:$C$302,2,0),0)+IFERROR(VLOOKUP(A70,'#5 IH Results'!$A$2:$C$303,2,0),0)+IFERROR(VLOOKUP(A70,'#4 IH Results'!$A$2:$C$301,2,0),0)+IFERROR(VLOOKUP(A70,'#3 IH Results'!$A$2:$C$101,2,0),0)+IFERROR(VLOOKUP(A70,'#2 IH Results'!$A$2:$C$101,2,0),0)+IFERROR(VLOOKUP(A70,'#1 IH Results'!$A$2:$C$101,2,0),0)+IFERROR(VLOOKUP(A70,'#0 IH Results'!$A$3:$C$102,2,0),0)</f>
        <v>8.958033821</v>
      </c>
    </row>
    <row r="71">
      <c r="A71" s="7" t="s">
        <v>71</v>
      </c>
      <c r="B71" s="6">
        <f>IFERROR(VLOOKUP(A71,'#8 IH Results'!$A$2:$C$302,2,0),0)+IFERROR(VLOOKUP(A71,'#7 IH Results'!$A$2:$C$302,2,0),0)+IFERROR(VLOOKUP(A71,'#6 IH Results'!$A$2:$C$302,2,0),0)+IFERROR(VLOOKUP(A71,'#5 IH Results'!$A$2:$C$303,2,0),0)+IFERROR(VLOOKUP(A71,'#4 IH Results'!$A$2:$C$301,2,0),0)+IFERROR(VLOOKUP(A71,'#3 IH Results'!$A$2:$C$101,2,0),0)+IFERROR(VLOOKUP(A71,'#2 IH Results'!$A$2:$C$101,2,0),0)+IFERROR(VLOOKUP(A71,'#1 IH Results'!$A$2:$C$101,2,0),0)+IFERROR(VLOOKUP(A71,'#0 IH Results'!$A$3:$C$102,2,0),0)</f>
        <v>8.896925236</v>
      </c>
    </row>
    <row r="72">
      <c r="A72" s="7" t="s">
        <v>72</v>
      </c>
      <c r="B72" s="6">
        <f>IFERROR(VLOOKUP(A72,'#8 IH Results'!$A$2:$C$302,2,0),0)+IFERROR(VLOOKUP(A72,'#7 IH Results'!$A$2:$C$302,2,0),0)+IFERROR(VLOOKUP(A72,'#6 IH Results'!$A$2:$C$302,2,0),0)+IFERROR(VLOOKUP(A72,'#5 IH Results'!$A$2:$C$303,2,0),0)+IFERROR(VLOOKUP(A72,'#4 IH Results'!$A$2:$C$301,2,0),0)+IFERROR(VLOOKUP(A72,'#3 IH Results'!$A$2:$C$101,2,0),0)+IFERROR(VLOOKUP(A72,'#2 IH Results'!$A$2:$C$101,2,0),0)+IFERROR(VLOOKUP(A72,'#1 IH Results'!$A$2:$C$101,2,0),0)+IFERROR(VLOOKUP(A72,'#0 IH Results'!$A$3:$C$102,2,0),0)</f>
        <v>8.255597434</v>
      </c>
    </row>
    <row r="73">
      <c r="A73" s="7" t="s">
        <v>73</v>
      </c>
      <c r="B73" s="6">
        <f>IFERROR(VLOOKUP(A73,'#8 IH Results'!$A$2:$C$302,2,0),0)+IFERROR(VLOOKUP(A73,'#7 IH Results'!$A$2:$C$302,2,0),0)+IFERROR(VLOOKUP(A73,'#6 IH Results'!$A$2:$C$302,2,0),0)+IFERROR(VLOOKUP(A73,'#5 IH Results'!$A$2:$C$303,2,0),0)+IFERROR(VLOOKUP(A73,'#4 IH Results'!$A$2:$C$301,2,0),0)+IFERROR(VLOOKUP(A73,'#3 IH Results'!$A$2:$C$101,2,0),0)+IFERROR(VLOOKUP(A73,'#2 IH Results'!$A$2:$C$101,2,0),0)+IFERROR(VLOOKUP(A73,'#1 IH Results'!$A$2:$C$101,2,0),0)+IFERROR(VLOOKUP(A73,'#0 IH Results'!$A$3:$C$102,2,0),0)</f>
        <v>7.584524125</v>
      </c>
    </row>
    <row r="74">
      <c r="A74" s="9" t="s">
        <v>74</v>
      </c>
      <c r="B74" s="6">
        <f>IFERROR(VLOOKUP(A74,'#8 IH Results'!$A$2:$C$302,2,0),0)+IFERROR(VLOOKUP(A74,'#7 IH Results'!$A$2:$C$302,2,0),0)+IFERROR(VLOOKUP(A74,'#6 IH Results'!$A$2:$C$302,2,0),0)+IFERROR(VLOOKUP(A74,'#5 IH Results'!$A$2:$C$303,2,0),0)+IFERROR(VLOOKUP(A74,'#4 IH Results'!$A$2:$C$301,2,0),0)+IFERROR(VLOOKUP(A74,'#3 IH Results'!$A$2:$C$101,2,0),0)+IFERROR(VLOOKUP(A74,'#2 IH Results'!$A$2:$C$101,2,0),0)+IFERROR(VLOOKUP(A74,'#1 IH Results'!$A$2:$C$101,2,0),0)+IFERROR(VLOOKUP(A74,'#0 IH Results'!$A$3:$C$102,2,0),0)</f>
        <v>7.438111576</v>
      </c>
    </row>
    <row r="75">
      <c r="A75" s="5" t="s">
        <v>75</v>
      </c>
      <c r="B75" s="6">
        <f>IFERROR(VLOOKUP(A75,'#8 IH Results'!$A$2:$C$302,2,0),0)+IFERROR(VLOOKUP(A75,'#7 IH Results'!$A$2:$C$302,2,0),0)+IFERROR(VLOOKUP(A75,'#6 IH Results'!$A$2:$C$302,2,0),0)+IFERROR(VLOOKUP(A75,'#5 IH Results'!$A$2:$C$303,2,0),0)+IFERROR(VLOOKUP(A75,'#4 IH Results'!$A$2:$C$301,2,0),0)+IFERROR(VLOOKUP(A75,'#3 IH Results'!$A$2:$C$101,2,0),0)+IFERROR(VLOOKUP(A75,'#2 IH Results'!$A$2:$C$101,2,0),0)+IFERROR(VLOOKUP(A75,'#1 IH Results'!$A$2:$C$101,2,0),0)+IFERROR(VLOOKUP(A75,'#0 IH Results'!$A$3:$C$102,2,0),0)</f>
        <v>7.298824627</v>
      </c>
    </row>
    <row r="76">
      <c r="A76" s="7" t="s">
        <v>76</v>
      </c>
      <c r="B76" s="6">
        <f>IFERROR(VLOOKUP(A76,'#8 IH Results'!$A$2:$C$302,2,0),0)+IFERROR(VLOOKUP(A76,'#7 IH Results'!$A$2:$C$302,2,0),0)+IFERROR(VLOOKUP(A76,'#6 IH Results'!$A$2:$C$302,2,0),0)+IFERROR(VLOOKUP(A76,'#5 IH Results'!$A$2:$C$303,2,0),0)+IFERROR(VLOOKUP(A76,'#4 IH Results'!$A$2:$C$301,2,0),0)+IFERROR(VLOOKUP(A76,'#3 IH Results'!$A$2:$C$101,2,0),0)+IFERROR(VLOOKUP(A76,'#2 IH Results'!$A$2:$C$101,2,0),0)+IFERROR(VLOOKUP(A76,'#1 IH Results'!$A$2:$C$101,2,0),0)+IFERROR(VLOOKUP(A76,'#0 IH Results'!$A$3:$C$102,2,0),0)</f>
        <v>7.096571612</v>
      </c>
    </row>
    <row r="77">
      <c r="A77" s="5" t="s">
        <v>77</v>
      </c>
      <c r="B77" s="6">
        <f>IFERROR(VLOOKUP(A77,'#8 IH Results'!$A$2:$C$302,2,0),0)+IFERROR(VLOOKUP(A77,'#7 IH Results'!$A$2:$C$302,2,0),0)+IFERROR(VLOOKUP(A77,'#6 IH Results'!$A$2:$C$302,2,0),0)+IFERROR(VLOOKUP(A77,'#5 IH Results'!$A$2:$C$303,2,0),0)+IFERROR(VLOOKUP(A77,'#4 IH Results'!$A$2:$C$301,2,0),0)+IFERROR(VLOOKUP(A77,'#3 IH Results'!$A$2:$C$101,2,0),0)+IFERROR(VLOOKUP(A77,'#2 IH Results'!$A$2:$C$101,2,0),0)+IFERROR(VLOOKUP(A77,'#1 IH Results'!$A$2:$C$101,2,0),0)+IFERROR(VLOOKUP(A77,'#0 IH Results'!$A$3:$C$102,2,0),0)</f>
        <v>7.078186392</v>
      </c>
    </row>
    <row r="78">
      <c r="A78" s="7" t="s">
        <v>78</v>
      </c>
      <c r="B78" s="6">
        <f>IFERROR(VLOOKUP(A78,'#8 IH Results'!$A$2:$C$302,2,0),0)+IFERROR(VLOOKUP(A78,'#7 IH Results'!$A$2:$C$302,2,0),0)+IFERROR(VLOOKUP(A78,'#6 IH Results'!$A$2:$C$302,2,0),0)+IFERROR(VLOOKUP(A78,'#5 IH Results'!$A$2:$C$303,2,0),0)+IFERROR(VLOOKUP(A78,'#4 IH Results'!$A$2:$C$301,2,0),0)+IFERROR(VLOOKUP(A78,'#3 IH Results'!$A$2:$C$101,2,0),0)+IFERROR(VLOOKUP(A78,'#2 IH Results'!$A$2:$C$101,2,0),0)+IFERROR(VLOOKUP(A78,'#1 IH Results'!$A$2:$C$101,2,0),0)+IFERROR(VLOOKUP(A78,'#0 IH Results'!$A$3:$C$102,2,0),0)</f>
        <v>6.879181757</v>
      </c>
    </row>
    <row r="79">
      <c r="A79" s="5" t="s">
        <v>79</v>
      </c>
      <c r="B79" s="6">
        <f>IFERROR(VLOOKUP(A79,'#8 IH Results'!$A$2:$C$302,2,0),0)+IFERROR(VLOOKUP(A79,'#7 IH Results'!$A$2:$C$302,2,0),0)+IFERROR(VLOOKUP(A79,'#6 IH Results'!$A$2:$C$302,2,0),0)+IFERROR(VLOOKUP(A79,'#5 IH Results'!$A$2:$C$303,2,0),0)+IFERROR(VLOOKUP(A79,'#4 IH Results'!$A$2:$C$301,2,0),0)+IFERROR(VLOOKUP(A79,'#3 IH Results'!$A$2:$C$101,2,0),0)+IFERROR(VLOOKUP(A79,'#2 IH Results'!$A$2:$C$101,2,0),0)+IFERROR(VLOOKUP(A79,'#1 IH Results'!$A$2:$C$101,2,0),0)+IFERROR(VLOOKUP(A79,'#0 IH Results'!$A$3:$C$102,2,0),0)</f>
        <v>6.668835884</v>
      </c>
    </row>
    <row r="80">
      <c r="A80" s="7" t="s">
        <v>80</v>
      </c>
      <c r="B80" s="6">
        <f>IFERROR(VLOOKUP(A80,'#8 IH Results'!$A$2:$C$302,2,0),0)+IFERROR(VLOOKUP(A80,'#7 IH Results'!$A$2:$C$302,2,0),0)+IFERROR(VLOOKUP(A80,'#6 IH Results'!$A$2:$C$302,2,0),0)+IFERROR(VLOOKUP(A80,'#5 IH Results'!$A$2:$C$303,2,0),0)+IFERROR(VLOOKUP(A80,'#4 IH Results'!$A$2:$C$301,2,0),0)+IFERROR(VLOOKUP(A80,'#3 IH Results'!$A$2:$C$101,2,0),0)+IFERROR(VLOOKUP(A80,'#2 IH Results'!$A$2:$C$101,2,0),0)+IFERROR(VLOOKUP(A80,'#1 IH Results'!$A$2:$C$101,2,0),0)+IFERROR(VLOOKUP(A80,'#0 IH Results'!$A$3:$C$102,2,0),0)</f>
        <v>6.503418603</v>
      </c>
    </row>
    <row r="81">
      <c r="A81" s="7" t="s">
        <v>81</v>
      </c>
      <c r="B81" s="6">
        <f>IFERROR(VLOOKUP(A81,'#8 IH Results'!$A$2:$C$302,2,0),0)+IFERROR(VLOOKUP(A81,'#7 IH Results'!$A$2:$C$302,2,0),0)+IFERROR(VLOOKUP(A81,'#6 IH Results'!$A$2:$C$302,2,0),0)+IFERROR(VLOOKUP(A81,'#5 IH Results'!$A$2:$C$303,2,0),0)+IFERROR(VLOOKUP(A81,'#4 IH Results'!$A$2:$C$301,2,0),0)+IFERROR(VLOOKUP(A81,'#3 IH Results'!$A$2:$C$101,2,0),0)+IFERROR(VLOOKUP(A81,'#2 IH Results'!$A$2:$C$101,2,0),0)+IFERROR(VLOOKUP(A81,'#1 IH Results'!$A$2:$C$101,2,0),0)+IFERROR(VLOOKUP(A81,'#0 IH Results'!$A$3:$C$102,2,0),0)</f>
        <v>6.262482599</v>
      </c>
    </row>
    <row r="82">
      <c r="A82" s="7" t="s">
        <v>82</v>
      </c>
      <c r="B82" s="6">
        <f>IFERROR(VLOOKUP(A82,'#8 IH Results'!$A$2:$C$302,2,0),0)+IFERROR(VLOOKUP(A82,'#7 IH Results'!$A$2:$C$302,2,0),0)+IFERROR(VLOOKUP(A82,'#6 IH Results'!$A$2:$C$302,2,0),0)+IFERROR(VLOOKUP(A82,'#5 IH Results'!$A$2:$C$303,2,0),0)+IFERROR(VLOOKUP(A82,'#4 IH Results'!$A$2:$C$301,2,0),0)+IFERROR(VLOOKUP(A82,'#3 IH Results'!$A$2:$C$101,2,0),0)+IFERROR(VLOOKUP(A82,'#2 IH Results'!$A$2:$C$101,2,0),0)+IFERROR(VLOOKUP(A82,'#1 IH Results'!$A$2:$C$101,2,0),0)+IFERROR(VLOOKUP(A82,'#0 IH Results'!$A$3:$C$102,2,0),0)</f>
        <v>5.951326884</v>
      </c>
    </row>
    <row r="83">
      <c r="A83" s="5" t="s">
        <v>83</v>
      </c>
      <c r="B83" s="6">
        <f>IFERROR(VLOOKUP(A83,'#8 IH Results'!$A$2:$C$302,2,0),0)+IFERROR(VLOOKUP(A83,'#7 IH Results'!$A$2:$C$302,2,0),0)+IFERROR(VLOOKUP(A83,'#6 IH Results'!$A$2:$C$302,2,0),0)+IFERROR(VLOOKUP(A83,'#5 IH Results'!$A$2:$C$303,2,0),0)+IFERROR(VLOOKUP(A83,'#4 IH Results'!$A$2:$C$301,2,0),0)+IFERROR(VLOOKUP(A83,'#3 IH Results'!$A$2:$C$101,2,0),0)+IFERROR(VLOOKUP(A83,'#2 IH Results'!$A$2:$C$101,2,0),0)+IFERROR(VLOOKUP(A83,'#1 IH Results'!$A$2:$C$101,2,0),0)+IFERROR(VLOOKUP(A83,'#0 IH Results'!$A$3:$C$102,2,0),0)</f>
        <v>5.858321624</v>
      </c>
    </row>
    <row r="84">
      <c r="A84" s="7" t="s">
        <v>84</v>
      </c>
      <c r="B84" s="6">
        <f>IFERROR(VLOOKUP(A84,'#8 IH Results'!$A$2:$C$302,2,0),0)+IFERROR(VLOOKUP(A84,'#7 IH Results'!$A$2:$C$302,2,0),0)+IFERROR(VLOOKUP(A84,'#6 IH Results'!$A$2:$C$302,2,0),0)+IFERROR(VLOOKUP(A84,'#5 IH Results'!$A$2:$C$303,2,0),0)+IFERROR(VLOOKUP(A84,'#4 IH Results'!$A$2:$C$301,2,0),0)+IFERROR(VLOOKUP(A84,'#3 IH Results'!$A$2:$C$101,2,0),0)+IFERROR(VLOOKUP(A84,'#2 IH Results'!$A$2:$C$101,2,0),0)+IFERROR(VLOOKUP(A84,'#1 IH Results'!$A$2:$C$101,2,0),0)+IFERROR(VLOOKUP(A84,'#0 IH Results'!$A$3:$C$102,2,0),0)</f>
        <v>5.713461445</v>
      </c>
    </row>
    <row r="85">
      <c r="A85" s="5" t="s">
        <v>85</v>
      </c>
      <c r="B85" s="6">
        <f>IFERROR(VLOOKUP(A85,'#8 IH Results'!$A$2:$C$302,2,0),0)+IFERROR(VLOOKUP(A85,'#7 IH Results'!$A$2:$C$302,2,0),0)+IFERROR(VLOOKUP(A85,'#6 IH Results'!$A$2:$C$302,2,0),0)+IFERROR(VLOOKUP(A85,'#5 IH Results'!$A$2:$C$303,2,0),0)+IFERROR(VLOOKUP(A85,'#4 IH Results'!$A$2:$C$301,2,0),0)+IFERROR(VLOOKUP(A85,'#3 IH Results'!$A$2:$C$101,2,0),0)+IFERROR(VLOOKUP(A85,'#2 IH Results'!$A$2:$C$101,2,0),0)+IFERROR(VLOOKUP(A85,'#1 IH Results'!$A$2:$C$101,2,0),0)+IFERROR(VLOOKUP(A85,'#0 IH Results'!$A$3:$C$102,2,0),0)</f>
        <v>5.287854216</v>
      </c>
    </row>
    <row r="86">
      <c r="A86" s="5" t="s">
        <v>86</v>
      </c>
      <c r="B86" s="6">
        <f>IFERROR(VLOOKUP(A86,'#8 IH Results'!$A$2:$C$302,2,0),0)+IFERROR(VLOOKUP(A86,'#7 IH Results'!$A$2:$C$302,2,0),0)+IFERROR(VLOOKUP(A86,'#6 IH Results'!$A$2:$C$302,2,0),0)+IFERROR(VLOOKUP(A86,'#5 IH Results'!$A$2:$C$303,2,0),0)+IFERROR(VLOOKUP(A86,'#4 IH Results'!$A$2:$C$301,2,0),0)+IFERROR(VLOOKUP(A86,'#3 IH Results'!$A$2:$C$101,2,0),0)+IFERROR(VLOOKUP(A86,'#2 IH Results'!$A$2:$C$101,2,0),0)+IFERROR(VLOOKUP(A86,'#1 IH Results'!$A$2:$C$101,2,0),0)+IFERROR(VLOOKUP(A86,'#0 IH Results'!$A$3:$C$102,2,0),0)</f>
        <v>5.139875431</v>
      </c>
    </row>
    <row r="87">
      <c r="A87" s="7" t="s">
        <v>87</v>
      </c>
      <c r="B87" s="6">
        <f>IFERROR(VLOOKUP(A87,'#8 IH Results'!$A$2:$C$302,2,0),0)+IFERROR(VLOOKUP(A87,'#7 IH Results'!$A$2:$C$302,2,0),0)+IFERROR(VLOOKUP(A87,'#6 IH Results'!$A$2:$C$302,2,0),0)+IFERROR(VLOOKUP(A87,'#5 IH Results'!$A$2:$C$303,2,0),0)+IFERROR(VLOOKUP(A87,'#4 IH Results'!$A$2:$C$301,2,0),0)+IFERROR(VLOOKUP(A87,'#3 IH Results'!$A$2:$C$101,2,0),0)+IFERROR(VLOOKUP(A87,'#2 IH Results'!$A$2:$C$101,2,0),0)+IFERROR(VLOOKUP(A87,'#1 IH Results'!$A$2:$C$101,2,0),0)+IFERROR(VLOOKUP(A87,'#0 IH Results'!$A$3:$C$102,2,0),0)</f>
        <v>5.061925624</v>
      </c>
    </row>
    <row r="88">
      <c r="A88" s="5" t="s">
        <v>88</v>
      </c>
      <c r="B88" s="6">
        <f>IFERROR(VLOOKUP(A88,'#8 IH Results'!$A$2:$C$302,2,0),0)+IFERROR(VLOOKUP(A88,'#7 IH Results'!$A$2:$C$302,2,0),0)+IFERROR(VLOOKUP(A88,'#6 IH Results'!$A$2:$C$302,2,0),0)+IFERROR(VLOOKUP(A88,'#5 IH Results'!$A$2:$C$303,2,0),0)+IFERROR(VLOOKUP(A88,'#4 IH Results'!$A$2:$C$301,2,0),0)+IFERROR(VLOOKUP(A88,'#3 IH Results'!$A$2:$C$101,2,0),0)+IFERROR(VLOOKUP(A88,'#2 IH Results'!$A$2:$C$101,2,0),0)+IFERROR(VLOOKUP(A88,'#1 IH Results'!$A$2:$C$101,2,0),0)+IFERROR(VLOOKUP(A88,'#0 IH Results'!$A$3:$C$102,2,0),0)</f>
        <v>4.606964555</v>
      </c>
    </row>
    <row r="89">
      <c r="A89" s="9" t="s">
        <v>89</v>
      </c>
      <c r="B89" s="6">
        <f>IFERROR(VLOOKUP(A89,'#8 IH Results'!$A$2:$C$302,2,0),0)+IFERROR(VLOOKUP(A89,'#7 IH Results'!$A$2:$C$302,2,0),0)+IFERROR(VLOOKUP(A89,'#6 IH Results'!$A$2:$C$302,2,0),0)+IFERROR(VLOOKUP(A89,'#5 IH Results'!$A$2:$C$303,2,0),0)+IFERROR(VLOOKUP(A89,'#4 IH Results'!$A$2:$C$301,2,0),0)+IFERROR(VLOOKUP(A89,'#3 IH Results'!$A$2:$C$101,2,0),0)+IFERROR(VLOOKUP(A89,'#2 IH Results'!$A$2:$C$101,2,0),0)+IFERROR(VLOOKUP(A89,'#1 IH Results'!$A$2:$C$101,2,0),0)+IFERROR(VLOOKUP(A89,'#0 IH Results'!$A$3:$C$102,2,0),0)</f>
        <v>4.403308135</v>
      </c>
    </row>
    <row r="90">
      <c r="A90" s="5" t="s">
        <v>90</v>
      </c>
      <c r="B90" s="6">
        <f>IFERROR(VLOOKUP(A90,'#8 IH Results'!$A$2:$C$302,2,0),0)+IFERROR(VLOOKUP(A90,'#7 IH Results'!$A$2:$C$302,2,0),0)+IFERROR(VLOOKUP(A90,'#6 IH Results'!$A$2:$C$302,2,0),0)+IFERROR(VLOOKUP(A90,'#5 IH Results'!$A$2:$C$303,2,0),0)+IFERROR(VLOOKUP(A90,'#4 IH Results'!$A$2:$C$301,2,0),0)+IFERROR(VLOOKUP(A90,'#3 IH Results'!$A$2:$C$101,2,0),0)+IFERROR(VLOOKUP(A90,'#2 IH Results'!$A$2:$C$101,2,0),0)+IFERROR(VLOOKUP(A90,'#1 IH Results'!$A$2:$C$101,2,0),0)+IFERROR(VLOOKUP(A90,'#0 IH Results'!$A$3:$C$102,2,0),0)</f>
        <v>4.270146094</v>
      </c>
    </row>
    <row r="91">
      <c r="A91" s="9" t="s">
        <v>91</v>
      </c>
      <c r="B91" s="6">
        <f>IFERROR(VLOOKUP(A91,'#8 IH Results'!$A$2:$C$302,2,0),0)+IFERROR(VLOOKUP(A91,'#7 IH Results'!$A$2:$C$302,2,0),0)+IFERROR(VLOOKUP(A91,'#6 IH Results'!$A$2:$C$302,2,0),0)+IFERROR(VLOOKUP(A91,'#5 IH Results'!$A$2:$C$303,2,0),0)+IFERROR(VLOOKUP(A91,'#4 IH Results'!$A$2:$C$301,2,0),0)+IFERROR(VLOOKUP(A91,'#3 IH Results'!$A$2:$C$101,2,0),0)+IFERROR(VLOOKUP(A91,'#2 IH Results'!$A$2:$C$101,2,0),0)+IFERROR(VLOOKUP(A91,'#1 IH Results'!$A$2:$C$101,2,0),0)+IFERROR(VLOOKUP(A91,'#0 IH Results'!$A$3:$C$102,2,0),0)</f>
        <v>4.016675959</v>
      </c>
    </row>
    <row r="92">
      <c r="A92" s="9" t="s">
        <v>92</v>
      </c>
      <c r="B92" s="6">
        <f>IFERROR(VLOOKUP(A92,'#8 IH Results'!$A$2:$C$302,2,0),0)+IFERROR(VLOOKUP(A92,'#7 IH Results'!$A$2:$C$302,2,0),0)+IFERROR(VLOOKUP(A92,'#6 IH Results'!$A$2:$C$302,2,0),0)+IFERROR(VLOOKUP(A92,'#5 IH Results'!$A$2:$C$303,2,0),0)+IFERROR(VLOOKUP(A92,'#4 IH Results'!$A$2:$C$301,2,0),0)+IFERROR(VLOOKUP(A92,'#3 IH Results'!$A$2:$C$101,2,0),0)+IFERROR(VLOOKUP(A92,'#2 IH Results'!$A$2:$C$101,2,0),0)+IFERROR(VLOOKUP(A92,'#1 IH Results'!$A$2:$C$101,2,0),0)+IFERROR(VLOOKUP(A92,'#0 IH Results'!$A$3:$C$102,2,0),0)</f>
        <v>3.920019712</v>
      </c>
    </row>
    <row r="93">
      <c r="A93" s="7" t="s">
        <v>93</v>
      </c>
      <c r="B93" s="6">
        <f>IFERROR(VLOOKUP(A93,'#8 IH Results'!$A$2:$C$302,2,0),0)+IFERROR(VLOOKUP(A93,'#7 IH Results'!$A$2:$C$302,2,0),0)+IFERROR(VLOOKUP(A93,'#6 IH Results'!$A$2:$C$302,2,0),0)+IFERROR(VLOOKUP(A93,'#5 IH Results'!$A$2:$C$303,2,0),0)+IFERROR(VLOOKUP(A93,'#4 IH Results'!$A$2:$C$301,2,0),0)+IFERROR(VLOOKUP(A93,'#3 IH Results'!$A$2:$C$101,2,0),0)+IFERROR(VLOOKUP(A93,'#2 IH Results'!$A$2:$C$101,2,0),0)+IFERROR(VLOOKUP(A93,'#1 IH Results'!$A$2:$C$101,2,0),0)+IFERROR(VLOOKUP(A93,'#0 IH Results'!$A$3:$C$102,2,0),0)</f>
        <v>3.720792078</v>
      </c>
    </row>
    <row r="94">
      <c r="A94" s="7" t="s">
        <v>94</v>
      </c>
      <c r="B94" s="6">
        <f>IFERROR(VLOOKUP(A94,'#8 IH Results'!$A$2:$C$302,2,0),0)+IFERROR(VLOOKUP(A94,'#7 IH Results'!$A$2:$C$302,2,0),0)+IFERROR(VLOOKUP(A94,'#6 IH Results'!$A$2:$C$302,2,0),0)+IFERROR(VLOOKUP(A94,'#5 IH Results'!$A$2:$C$303,2,0),0)+IFERROR(VLOOKUP(A94,'#4 IH Results'!$A$2:$C$301,2,0),0)+IFERROR(VLOOKUP(A94,'#3 IH Results'!$A$2:$C$101,2,0),0)+IFERROR(VLOOKUP(A94,'#2 IH Results'!$A$2:$C$101,2,0),0)+IFERROR(VLOOKUP(A94,'#1 IH Results'!$A$2:$C$101,2,0),0)+IFERROR(VLOOKUP(A94,'#0 IH Results'!$A$3:$C$102,2,0),0)</f>
        <v>3.687570442</v>
      </c>
    </row>
    <row r="95">
      <c r="A95" s="7" t="s">
        <v>95</v>
      </c>
      <c r="B95" s="6">
        <f>IFERROR(VLOOKUP(A95,'#8 IH Results'!$A$2:$C$302,2,0),0)+IFERROR(VLOOKUP(A95,'#7 IH Results'!$A$2:$C$302,2,0),0)+IFERROR(VLOOKUP(A95,'#6 IH Results'!$A$2:$C$302,2,0),0)+IFERROR(VLOOKUP(A95,'#5 IH Results'!$A$2:$C$303,2,0),0)+IFERROR(VLOOKUP(A95,'#4 IH Results'!$A$2:$C$301,2,0),0)+IFERROR(VLOOKUP(A95,'#3 IH Results'!$A$2:$C$101,2,0),0)+IFERROR(VLOOKUP(A95,'#2 IH Results'!$A$2:$C$101,2,0),0)+IFERROR(VLOOKUP(A95,'#1 IH Results'!$A$2:$C$101,2,0),0)+IFERROR(VLOOKUP(A95,'#0 IH Results'!$A$3:$C$102,2,0),0)</f>
        <v>3.29604559</v>
      </c>
    </row>
    <row r="96">
      <c r="A96" s="7" t="s">
        <v>96</v>
      </c>
      <c r="B96" s="6">
        <f>IFERROR(VLOOKUP(A96,'#8 IH Results'!$A$2:$C$302,2,0),0)+IFERROR(VLOOKUP(A96,'#7 IH Results'!$A$2:$C$302,2,0),0)+IFERROR(VLOOKUP(A96,'#6 IH Results'!$A$2:$C$302,2,0),0)+IFERROR(VLOOKUP(A96,'#5 IH Results'!$A$2:$C$303,2,0),0)+IFERROR(VLOOKUP(A96,'#4 IH Results'!$A$2:$C$301,2,0),0)+IFERROR(VLOOKUP(A96,'#3 IH Results'!$A$2:$C$101,2,0),0)+IFERROR(VLOOKUP(A96,'#2 IH Results'!$A$2:$C$101,2,0),0)+IFERROR(VLOOKUP(A96,'#1 IH Results'!$A$2:$C$101,2,0),0)+IFERROR(VLOOKUP(A96,'#0 IH Results'!$A$3:$C$102,2,0),0)</f>
        <v>3.268732365</v>
      </c>
    </row>
    <row r="97">
      <c r="A97" s="5" t="s">
        <v>97</v>
      </c>
      <c r="B97" s="6">
        <f>IFERROR(VLOOKUP(A97,'#8 IH Results'!$A$2:$C$302,2,0),0)+IFERROR(VLOOKUP(A97,'#7 IH Results'!$A$2:$C$302,2,0),0)+IFERROR(VLOOKUP(A97,'#6 IH Results'!$A$2:$C$302,2,0),0)+IFERROR(VLOOKUP(A97,'#5 IH Results'!$A$2:$C$303,2,0),0)+IFERROR(VLOOKUP(A97,'#4 IH Results'!$A$2:$C$301,2,0),0)+IFERROR(VLOOKUP(A97,'#3 IH Results'!$A$2:$C$101,2,0),0)+IFERROR(VLOOKUP(A97,'#2 IH Results'!$A$2:$C$101,2,0),0)+IFERROR(VLOOKUP(A97,'#1 IH Results'!$A$2:$C$101,2,0),0)+IFERROR(VLOOKUP(A97,'#0 IH Results'!$A$3:$C$102,2,0),0)</f>
        <v>3.235369771</v>
      </c>
    </row>
    <row r="98">
      <c r="A98" s="7" t="s">
        <v>98</v>
      </c>
      <c r="B98" s="6">
        <f>IFERROR(VLOOKUP(A98,'#8 IH Results'!$A$2:$C$302,2,0),0)+IFERROR(VLOOKUP(A98,'#7 IH Results'!$A$2:$C$302,2,0),0)+IFERROR(VLOOKUP(A98,'#6 IH Results'!$A$2:$C$302,2,0),0)+IFERROR(VLOOKUP(A98,'#5 IH Results'!$A$2:$C$303,2,0),0)+IFERROR(VLOOKUP(A98,'#4 IH Results'!$A$2:$C$301,2,0),0)+IFERROR(VLOOKUP(A98,'#3 IH Results'!$A$2:$C$101,2,0),0)+IFERROR(VLOOKUP(A98,'#2 IH Results'!$A$2:$C$101,2,0),0)+IFERROR(VLOOKUP(A98,'#1 IH Results'!$A$2:$C$101,2,0),0)+IFERROR(VLOOKUP(A98,'#0 IH Results'!$A$3:$C$102,2,0),0)</f>
        <v>3.123660311</v>
      </c>
    </row>
    <row r="99">
      <c r="A99" s="9" t="s">
        <v>99</v>
      </c>
      <c r="B99" s="6">
        <f>IFERROR(VLOOKUP(A99,'#8 IH Results'!$A$2:$C$302,2,0),0)+IFERROR(VLOOKUP(A99,'#7 IH Results'!$A$2:$C$302,2,0),0)+IFERROR(VLOOKUP(A99,'#6 IH Results'!$A$2:$C$302,2,0),0)+IFERROR(VLOOKUP(A99,'#5 IH Results'!$A$2:$C$303,2,0),0)+IFERROR(VLOOKUP(A99,'#4 IH Results'!$A$2:$C$301,2,0),0)+IFERROR(VLOOKUP(A99,'#3 IH Results'!$A$2:$C$101,2,0),0)+IFERROR(VLOOKUP(A99,'#2 IH Results'!$A$2:$C$101,2,0),0)+IFERROR(VLOOKUP(A99,'#1 IH Results'!$A$2:$C$101,2,0),0)+IFERROR(VLOOKUP(A99,'#0 IH Results'!$A$3:$C$102,2,0),0)</f>
        <v>2.772177075</v>
      </c>
    </row>
    <row r="100">
      <c r="A100" s="7" t="s">
        <v>100</v>
      </c>
      <c r="B100" s="6">
        <f>IFERROR(VLOOKUP(A100,'#8 IH Results'!$A$2:$C$302,2,0),0)+IFERROR(VLOOKUP(A100,'#7 IH Results'!$A$2:$C$302,2,0),0)+IFERROR(VLOOKUP(A100,'#6 IH Results'!$A$2:$C$302,2,0),0)+IFERROR(VLOOKUP(A100,'#5 IH Results'!$A$2:$C$303,2,0),0)+IFERROR(VLOOKUP(A100,'#4 IH Results'!$A$2:$C$301,2,0),0)+IFERROR(VLOOKUP(A100,'#3 IH Results'!$A$2:$C$101,2,0),0)+IFERROR(VLOOKUP(A100,'#2 IH Results'!$A$2:$C$101,2,0),0)+IFERROR(VLOOKUP(A100,'#1 IH Results'!$A$2:$C$101,2,0),0)+IFERROR(VLOOKUP(A100,'#0 IH Results'!$A$3:$C$102,2,0),0)</f>
        <v>2.736498538</v>
      </c>
    </row>
    <row r="101">
      <c r="A101" s="7" t="s">
        <v>101</v>
      </c>
      <c r="B101" s="6">
        <f>IFERROR(VLOOKUP(A101,'#8 IH Results'!$A$2:$C$302,2,0),0)+IFERROR(VLOOKUP(A101,'#7 IH Results'!$A$2:$C$302,2,0),0)+IFERROR(VLOOKUP(A101,'#6 IH Results'!$A$2:$C$302,2,0),0)+IFERROR(VLOOKUP(A101,'#5 IH Results'!$A$2:$C$303,2,0),0)+IFERROR(VLOOKUP(A101,'#4 IH Results'!$A$2:$C$301,2,0),0)+IFERROR(VLOOKUP(A101,'#3 IH Results'!$A$2:$C$101,2,0),0)+IFERROR(VLOOKUP(A101,'#2 IH Results'!$A$2:$C$101,2,0),0)+IFERROR(VLOOKUP(A101,'#1 IH Results'!$A$2:$C$101,2,0),0)+IFERROR(VLOOKUP(A101,'#0 IH Results'!$A$3:$C$102,2,0),0)</f>
        <v>2.735017348</v>
      </c>
    </row>
    <row r="102">
      <c r="A102" s="5" t="s">
        <v>102</v>
      </c>
      <c r="B102" s="6">
        <f>IFERROR(VLOOKUP(A102,'#8 IH Results'!$A$2:$C$302,2,0),0)+IFERROR(VLOOKUP(A102,'#7 IH Results'!$A$2:$C$302,2,0),0)+IFERROR(VLOOKUP(A102,'#6 IH Results'!$A$2:$C$302,2,0),0)+IFERROR(VLOOKUP(A102,'#5 IH Results'!$A$2:$C$303,2,0),0)+IFERROR(VLOOKUP(A102,'#4 IH Results'!$A$2:$C$301,2,0),0)+IFERROR(VLOOKUP(A102,'#3 IH Results'!$A$2:$C$101,2,0),0)+IFERROR(VLOOKUP(A102,'#2 IH Results'!$A$2:$C$101,2,0),0)+IFERROR(VLOOKUP(A102,'#1 IH Results'!$A$2:$C$101,2,0),0)+IFERROR(VLOOKUP(A102,'#0 IH Results'!$A$3:$C$102,2,0),0)</f>
        <v>2.724343554</v>
      </c>
    </row>
    <row r="103">
      <c r="A103" s="5" t="s">
        <v>103</v>
      </c>
      <c r="B103" s="6">
        <f>IFERROR(VLOOKUP(A103,'#8 IH Results'!$A$2:$C$302,2,0),0)+IFERROR(VLOOKUP(A103,'#7 IH Results'!$A$2:$C$302,2,0),0)+IFERROR(VLOOKUP(A103,'#6 IH Results'!$A$2:$C$302,2,0),0)+IFERROR(VLOOKUP(A103,'#5 IH Results'!$A$2:$C$303,2,0),0)+IFERROR(VLOOKUP(A103,'#4 IH Results'!$A$2:$C$301,2,0),0)+IFERROR(VLOOKUP(A103,'#3 IH Results'!$A$2:$C$101,2,0),0)+IFERROR(VLOOKUP(A103,'#2 IH Results'!$A$2:$C$101,2,0),0)+IFERROR(VLOOKUP(A103,'#1 IH Results'!$A$2:$C$101,2,0),0)+IFERROR(VLOOKUP(A103,'#0 IH Results'!$A$3:$C$102,2,0),0)</f>
        <v>2.720410051</v>
      </c>
    </row>
    <row r="104">
      <c r="A104" s="7" t="s">
        <v>104</v>
      </c>
      <c r="B104" s="6">
        <f>IFERROR(VLOOKUP(A104,'#8 IH Results'!$A$2:$C$302,2,0),0)+IFERROR(VLOOKUP(A104,'#7 IH Results'!$A$2:$C$302,2,0),0)+IFERROR(VLOOKUP(A104,'#6 IH Results'!$A$2:$C$302,2,0),0)+IFERROR(VLOOKUP(A104,'#5 IH Results'!$A$2:$C$303,2,0),0)+IFERROR(VLOOKUP(A104,'#4 IH Results'!$A$2:$C$301,2,0),0)+IFERROR(VLOOKUP(A104,'#3 IH Results'!$A$2:$C$101,2,0),0)+IFERROR(VLOOKUP(A104,'#2 IH Results'!$A$2:$C$101,2,0),0)+IFERROR(VLOOKUP(A104,'#1 IH Results'!$A$2:$C$101,2,0),0)+IFERROR(VLOOKUP(A104,'#0 IH Results'!$A$3:$C$102,2,0),0)</f>
        <v>2.713596376</v>
      </c>
    </row>
    <row r="105">
      <c r="A105" s="7" t="s">
        <v>105</v>
      </c>
      <c r="B105" s="6">
        <f>IFERROR(VLOOKUP(A105,'#8 IH Results'!$A$2:$C$302,2,0),0)+IFERROR(VLOOKUP(A105,'#7 IH Results'!$A$2:$C$302,2,0),0)+IFERROR(VLOOKUP(A105,'#6 IH Results'!$A$2:$C$302,2,0),0)+IFERROR(VLOOKUP(A105,'#5 IH Results'!$A$2:$C$303,2,0),0)+IFERROR(VLOOKUP(A105,'#4 IH Results'!$A$2:$C$301,2,0),0)+IFERROR(VLOOKUP(A105,'#3 IH Results'!$A$2:$C$101,2,0),0)+IFERROR(VLOOKUP(A105,'#2 IH Results'!$A$2:$C$101,2,0),0)+IFERROR(VLOOKUP(A105,'#1 IH Results'!$A$2:$C$101,2,0),0)+IFERROR(VLOOKUP(A105,'#0 IH Results'!$A$3:$C$102,2,0),0)</f>
        <v>2.691514881</v>
      </c>
    </row>
    <row r="106">
      <c r="A106" s="7" t="s">
        <v>106</v>
      </c>
      <c r="B106" s="6">
        <f>IFERROR(VLOOKUP(A106,'#8 IH Results'!$A$2:$C$302,2,0),0)+IFERROR(VLOOKUP(A106,'#7 IH Results'!$A$2:$C$302,2,0),0)+IFERROR(VLOOKUP(A106,'#6 IH Results'!$A$2:$C$302,2,0),0)+IFERROR(VLOOKUP(A106,'#5 IH Results'!$A$2:$C$303,2,0),0)+IFERROR(VLOOKUP(A106,'#4 IH Results'!$A$2:$C$301,2,0),0)+IFERROR(VLOOKUP(A106,'#3 IH Results'!$A$2:$C$101,2,0),0)+IFERROR(VLOOKUP(A106,'#2 IH Results'!$A$2:$C$101,2,0),0)+IFERROR(VLOOKUP(A106,'#1 IH Results'!$A$2:$C$101,2,0),0)+IFERROR(VLOOKUP(A106,'#0 IH Results'!$A$3:$C$102,2,0),0)</f>
        <v>2.528591449</v>
      </c>
    </row>
    <row r="107">
      <c r="A107" s="7" t="s">
        <v>107</v>
      </c>
      <c r="B107" s="6">
        <f>IFERROR(VLOOKUP(A107,'#8 IH Results'!$A$2:$C$302,2,0),0)+IFERROR(VLOOKUP(A107,'#7 IH Results'!$A$2:$C$302,2,0),0)+IFERROR(VLOOKUP(A107,'#6 IH Results'!$A$2:$C$302,2,0),0)+IFERROR(VLOOKUP(A107,'#5 IH Results'!$A$2:$C$303,2,0),0)+IFERROR(VLOOKUP(A107,'#4 IH Results'!$A$2:$C$301,2,0),0)+IFERROR(VLOOKUP(A107,'#3 IH Results'!$A$2:$C$101,2,0),0)+IFERROR(VLOOKUP(A107,'#2 IH Results'!$A$2:$C$101,2,0),0)+IFERROR(VLOOKUP(A107,'#1 IH Results'!$A$2:$C$101,2,0),0)+IFERROR(VLOOKUP(A107,'#0 IH Results'!$A$3:$C$102,2,0),0)</f>
        <v>2.421337886</v>
      </c>
    </row>
    <row r="108">
      <c r="A108" s="9" t="s">
        <v>108</v>
      </c>
      <c r="B108" s="6">
        <f>IFERROR(VLOOKUP(A108,'#8 IH Results'!$A$2:$C$302,2,0),0)+IFERROR(VLOOKUP(A108,'#7 IH Results'!$A$2:$C$302,2,0),0)+IFERROR(VLOOKUP(A108,'#6 IH Results'!$A$2:$C$302,2,0),0)+IFERROR(VLOOKUP(A108,'#5 IH Results'!$A$2:$C$303,2,0),0)+IFERROR(VLOOKUP(A108,'#4 IH Results'!$A$2:$C$301,2,0),0)+IFERROR(VLOOKUP(A108,'#3 IH Results'!$A$2:$C$101,2,0),0)+IFERROR(VLOOKUP(A108,'#2 IH Results'!$A$2:$C$101,2,0),0)+IFERROR(VLOOKUP(A108,'#1 IH Results'!$A$2:$C$101,2,0),0)+IFERROR(VLOOKUP(A108,'#0 IH Results'!$A$3:$C$102,2,0),0)</f>
        <v>2.358338179</v>
      </c>
    </row>
    <row r="109">
      <c r="A109" s="5" t="s">
        <v>109</v>
      </c>
      <c r="B109" s="6">
        <f>IFERROR(VLOOKUP(A109,'#8 IH Results'!$A$2:$C$302,2,0),0)+IFERROR(VLOOKUP(A109,'#7 IH Results'!$A$2:$C$302,2,0),0)+IFERROR(VLOOKUP(A109,'#6 IH Results'!$A$2:$C$302,2,0),0)+IFERROR(VLOOKUP(A109,'#5 IH Results'!$A$2:$C$303,2,0),0)+IFERROR(VLOOKUP(A109,'#4 IH Results'!$A$2:$C$301,2,0),0)+IFERROR(VLOOKUP(A109,'#3 IH Results'!$A$2:$C$101,2,0),0)+IFERROR(VLOOKUP(A109,'#2 IH Results'!$A$2:$C$101,2,0),0)+IFERROR(VLOOKUP(A109,'#1 IH Results'!$A$2:$C$101,2,0),0)+IFERROR(VLOOKUP(A109,'#0 IH Results'!$A$3:$C$102,2,0),0)</f>
        <v>2.329797326</v>
      </c>
    </row>
    <row r="110">
      <c r="A110" s="7" t="s">
        <v>110</v>
      </c>
      <c r="B110" s="6">
        <f>IFERROR(VLOOKUP(A110,'#8 IH Results'!$A$2:$C$302,2,0),0)+IFERROR(VLOOKUP(A110,'#7 IH Results'!$A$2:$C$302,2,0),0)+IFERROR(VLOOKUP(A110,'#6 IH Results'!$A$2:$C$302,2,0),0)+IFERROR(VLOOKUP(A110,'#5 IH Results'!$A$2:$C$303,2,0),0)+IFERROR(VLOOKUP(A110,'#4 IH Results'!$A$2:$C$301,2,0),0)+IFERROR(VLOOKUP(A110,'#3 IH Results'!$A$2:$C$101,2,0),0)+IFERROR(VLOOKUP(A110,'#2 IH Results'!$A$2:$C$101,2,0),0)+IFERROR(VLOOKUP(A110,'#1 IH Results'!$A$2:$C$101,2,0),0)+IFERROR(VLOOKUP(A110,'#0 IH Results'!$A$3:$C$102,2,0),0)</f>
        <v>2.290676001</v>
      </c>
    </row>
    <row r="111">
      <c r="A111" s="7" t="s">
        <v>111</v>
      </c>
      <c r="B111" s="6">
        <f>IFERROR(VLOOKUP(A111,'#8 IH Results'!$A$2:$C$302,2,0),0)+IFERROR(VLOOKUP(A111,'#7 IH Results'!$A$2:$C$302,2,0),0)+IFERROR(VLOOKUP(A111,'#6 IH Results'!$A$2:$C$302,2,0),0)+IFERROR(VLOOKUP(A111,'#5 IH Results'!$A$2:$C$303,2,0),0)+IFERROR(VLOOKUP(A111,'#4 IH Results'!$A$2:$C$301,2,0),0)+IFERROR(VLOOKUP(A111,'#3 IH Results'!$A$2:$C$101,2,0),0)+IFERROR(VLOOKUP(A111,'#2 IH Results'!$A$2:$C$101,2,0),0)+IFERROR(VLOOKUP(A111,'#1 IH Results'!$A$2:$C$101,2,0),0)+IFERROR(VLOOKUP(A111,'#0 IH Results'!$A$3:$C$102,2,0),0)</f>
        <v>2.265507042</v>
      </c>
    </row>
    <row r="112">
      <c r="A112" s="7" t="s">
        <v>112</v>
      </c>
      <c r="B112" s="6">
        <f>IFERROR(VLOOKUP(A112,'#8 IH Results'!$A$2:$C$302,2,0),0)+IFERROR(VLOOKUP(A112,'#7 IH Results'!$A$2:$C$302,2,0),0)+IFERROR(VLOOKUP(A112,'#6 IH Results'!$A$2:$C$302,2,0),0)+IFERROR(VLOOKUP(A112,'#5 IH Results'!$A$2:$C$303,2,0),0)+IFERROR(VLOOKUP(A112,'#4 IH Results'!$A$2:$C$301,2,0),0)+IFERROR(VLOOKUP(A112,'#3 IH Results'!$A$2:$C$101,2,0),0)+IFERROR(VLOOKUP(A112,'#2 IH Results'!$A$2:$C$101,2,0),0)+IFERROR(VLOOKUP(A112,'#1 IH Results'!$A$2:$C$101,2,0),0)+IFERROR(VLOOKUP(A112,'#0 IH Results'!$A$3:$C$102,2,0),0)</f>
        <v>2.25341756</v>
      </c>
    </row>
    <row r="113">
      <c r="A113" s="7" t="s">
        <v>113</v>
      </c>
      <c r="B113" s="6">
        <f>IFERROR(VLOOKUP(A113,'#8 IH Results'!$A$2:$C$302,2,0),0)+IFERROR(VLOOKUP(A113,'#7 IH Results'!$A$2:$C$302,2,0),0)+IFERROR(VLOOKUP(A113,'#6 IH Results'!$A$2:$C$302,2,0),0)+IFERROR(VLOOKUP(A113,'#5 IH Results'!$A$2:$C$303,2,0),0)+IFERROR(VLOOKUP(A113,'#4 IH Results'!$A$2:$C$301,2,0),0)+IFERROR(VLOOKUP(A113,'#3 IH Results'!$A$2:$C$101,2,0),0)+IFERROR(VLOOKUP(A113,'#2 IH Results'!$A$2:$C$101,2,0),0)+IFERROR(VLOOKUP(A113,'#1 IH Results'!$A$2:$C$101,2,0),0)+IFERROR(VLOOKUP(A113,'#0 IH Results'!$A$3:$C$102,2,0),0)</f>
        <v>2.245699756</v>
      </c>
    </row>
    <row r="114">
      <c r="A114" s="7" t="s">
        <v>114</v>
      </c>
      <c r="B114" s="6">
        <f>IFERROR(VLOOKUP(A114,'#8 IH Results'!$A$2:$C$302,2,0),0)+IFERROR(VLOOKUP(A114,'#7 IH Results'!$A$2:$C$302,2,0),0)+IFERROR(VLOOKUP(A114,'#6 IH Results'!$A$2:$C$302,2,0),0)+IFERROR(VLOOKUP(A114,'#5 IH Results'!$A$2:$C$303,2,0),0)+IFERROR(VLOOKUP(A114,'#4 IH Results'!$A$2:$C$301,2,0),0)+IFERROR(VLOOKUP(A114,'#3 IH Results'!$A$2:$C$101,2,0),0)+IFERROR(VLOOKUP(A114,'#2 IH Results'!$A$2:$C$101,2,0),0)+IFERROR(VLOOKUP(A114,'#1 IH Results'!$A$2:$C$101,2,0),0)+IFERROR(VLOOKUP(A114,'#0 IH Results'!$A$3:$C$102,2,0),0)</f>
        <v>2.217872365</v>
      </c>
    </row>
    <row r="115">
      <c r="A115" s="7" t="s">
        <v>115</v>
      </c>
      <c r="B115" s="6">
        <f>IFERROR(VLOOKUP(A115,'#8 IH Results'!$A$2:$C$302,2,0),0)+IFERROR(VLOOKUP(A115,'#7 IH Results'!$A$2:$C$302,2,0),0)+IFERROR(VLOOKUP(A115,'#6 IH Results'!$A$2:$C$302,2,0),0)+IFERROR(VLOOKUP(A115,'#5 IH Results'!$A$2:$C$303,2,0),0)+IFERROR(VLOOKUP(A115,'#4 IH Results'!$A$2:$C$301,2,0),0)+IFERROR(VLOOKUP(A115,'#3 IH Results'!$A$2:$C$101,2,0),0)+IFERROR(VLOOKUP(A115,'#2 IH Results'!$A$2:$C$101,2,0),0)+IFERROR(VLOOKUP(A115,'#1 IH Results'!$A$2:$C$101,2,0),0)+IFERROR(VLOOKUP(A115,'#0 IH Results'!$A$3:$C$102,2,0),0)</f>
        <v>2.173403201</v>
      </c>
    </row>
    <row r="116">
      <c r="A116" s="7" t="s">
        <v>116</v>
      </c>
      <c r="B116" s="6">
        <f>IFERROR(VLOOKUP(A116,'#8 IH Results'!$A$2:$C$302,2,0),0)+IFERROR(VLOOKUP(A116,'#7 IH Results'!$A$2:$C$302,2,0),0)+IFERROR(VLOOKUP(A116,'#6 IH Results'!$A$2:$C$302,2,0),0)+IFERROR(VLOOKUP(A116,'#5 IH Results'!$A$2:$C$303,2,0),0)+IFERROR(VLOOKUP(A116,'#4 IH Results'!$A$2:$C$301,2,0),0)+IFERROR(VLOOKUP(A116,'#3 IH Results'!$A$2:$C$101,2,0),0)+IFERROR(VLOOKUP(A116,'#2 IH Results'!$A$2:$C$101,2,0),0)+IFERROR(VLOOKUP(A116,'#1 IH Results'!$A$2:$C$101,2,0),0)+IFERROR(VLOOKUP(A116,'#0 IH Results'!$A$3:$C$102,2,0),0)</f>
        <v>2.115488624</v>
      </c>
    </row>
    <row r="117">
      <c r="A117" s="7" t="s">
        <v>117</v>
      </c>
      <c r="B117" s="6">
        <f>IFERROR(VLOOKUP(A117,'#8 IH Results'!$A$2:$C$302,2,0),0)+IFERROR(VLOOKUP(A117,'#7 IH Results'!$A$2:$C$302,2,0),0)+IFERROR(VLOOKUP(A117,'#6 IH Results'!$A$2:$C$302,2,0),0)+IFERROR(VLOOKUP(A117,'#5 IH Results'!$A$2:$C$303,2,0),0)+IFERROR(VLOOKUP(A117,'#4 IH Results'!$A$2:$C$301,2,0),0)+IFERROR(VLOOKUP(A117,'#3 IH Results'!$A$2:$C$101,2,0),0)+IFERROR(VLOOKUP(A117,'#2 IH Results'!$A$2:$C$101,2,0),0)+IFERROR(VLOOKUP(A117,'#1 IH Results'!$A$2:$C$101,2,0),0)+IFERROR(VLOOKUP(A117,'#0 IH Results'!$A$3:$C$102,2,0),0)</f>
        <v>1.657269829</v>
      </c>
    </row>
    <row r="118">
      <c r="A118" s="9" t="s">
        <v>118</v>
      </c>
      <c r="B118" s="6">
        <f>IFERROR(VLOOKUP(A118,'#8 IH Results'!$A$2:$C$302,2,0),0)+IFERROR(VLOOKUP(A118,'#7 IH Results'!$A$2:$C$302,2,0),0)+IFERROR(VLOOKUP(A118,'#6 IH Results'!$A$2:$C$302,2,0),0)+IFERROR(VLOOKUP(A118,'#5 IH Results'!$A$2:$C$303,2,0),0)+IFERROR(VLOOKUP(A118,'#4 IH Results'!$A$2:$C$301,2,0),0)+IFERROR(VLOOKUP(A118,'#3 IH Results'!$A$2:$C$101,2,0),0)+IFERROR(VLOOKUP(A118,'#2 IH Results'!$A$2:$C$101,2,0),0)+IFERROR(VLOOKUP(A118,'#1 IH Results'!$A$2:$C$101,2,0),0)+IFERROR(VLOOKUP(A118,'#0 IH Results'!$A$3:$C$102,2,0),0)</f>
        <v>1.612069523</v>
      </c>
    </row>
    <row r="119">
      <c r="A119" s="9" t="s">
        <v>119</v>
      </c>
      <c r="B119" s="6">
        <f>IFERROR(VLOOKUP(A119,'#8 IH Results'!$A$2:$C$302,2,0),0)+IFERROR(VLOOKUP(A119,'#7 IH Results'!$A$2:$C$302,2,0),0)+IFERROR(VLOOKUP(A119,'#6 IH Results'!$A$2:$C$302,2,0),0)+IFERROR(VLOOKUP(A119,'#5 IH Results'!$A$2:$C$303,2,0),0)+IFERROR(VLOOKUP(A119,'#4 IH Results'!$A$2:$C$301,2,0),0)+IFERROR(VLOOKUP(A119,'#3 IH Results'!$A$2:$C$101,2,0),0)+IFERROR(VLOOKUP(A119,'#2 IH Results'!$A$2:$C$101,2,0),0)+IFERROR(VLOOKUP(A119,'#1 IH Results'!$A$2:$C$101,2,0),0)+IFERROR(VLOOKUP(A119,'#0 IH Results'!$A$3:$C$102,2,0),0)</f>
        <v>1.612069523</v>
      </c>
    </row>
    <row r="120">
      <c r="A120" s="7" t="s">
        <v>120</v>
      </c>
      <c r="B120" s="6">
        <f>IFERROR(VLOOKUP(A120,'#8 IH Results'!$A$2:$C$302,2,0),0)+IFERROR(VLOOKUP(A120,'#7 IH Results'!$A$2:$C$302,2,0),0)+IFERROR(VLOOKUP(A120,'#6 IH Results'!$A$2:$C$302,2,0),0)+IFERROR(VLOOKUP(A120,'#5 IH Results'!$A$2:$C$303,2,0),0)+IFERROR(VLOOKUP(A120,'#4 IH Results'!$A$2:$C$301,2,0),0)+IFERROR(VLOOKUP(A120,'#3 IH Results'!$A$2:$C$101,2,0),0)+IFERROR(VLOOKUP(A120,'#2 IH Results'!$A$2:$C$101,2,0),0)+IFERROR(VLOOKUP(A120,'#1 IH Results'!$A$2:$C$101,2,0),0)+IFERROR(VLOOKUP(A120,'#0 IH Results'!$A$3:$C$102,2,0),0)</f>
        <v>1.574501561</v>
      </c>
    </row>
    <row r="121">
      <c r="A121" s="7" t="s">
        <v>121</v>
      </c>
      <c r="B121" s="6">
        <f>IFERROR(VLOOKUP(A121,'#8 IH Results'!$A$2:$C$302,2,0),0)+IFERROR(VLOOKUP(A121,'#7 IH Results'!$A$2:$C$302,2,0),0)+IFERROR(VLOOKUP(A121,'#6 IH Results'!$A$2:$C$302,2,0),0)+IFERROR(VLOOKUP(A121,'#5 IH Results'!$A$2:$C$303,2,0),0)+IFERROR(VLOOKUP(A121,'#4 IH Results'!$A$2:$C$301,2,0),0)+IFERROR(VLOOKUP(A121,'#3 IH Results'!$A$2:$C$101,2,0),0)+IFERROR(VLOOKUP(A121,'#2 IH Results'!$A$2:$C$101,2,0),0)+IFERROR(VLOOKUP(A121,'#1 IH Results'!$A$2:$C$101,2,0),0)+IFERROR(VLOOKUP(A121,'#0 IH Results'!$A$3:$C$102,2,0),0)</f>
        <v>1.48536555</v>
      </c>
    </row>
    <row r="122">
      <c r="A122" s="7" t="s">
        <v>122</v>
      </c>
      <c r="B122" s="6">
        <f>IFERROR(VLOOKUP(A122,'#8 IH Results'!$A$2:$C$302,2,0),0)+IFERROR(VLOOKUP(A122,'#7 IH Results'!$A$2:$C$302,2,0),0)+IFERROR(VLOOKUP(A122,'#6 IH Results'!$A$2:$C$302,2,0),0)+IFERROR(VLOOKUP(A122,'#5 IH Results'!$A$2:$C$303,2,0),0)+IFERROR(VLOOKUP(A122,'#4 IH Results'!$A$2:$C$301,2,0),0)+IFERROR(VLOOKUP(A122,'#3 IH Results'!$A$2:$C$101,2,0),0)+IFERROR(VLOOKUP(A122,'#2 IH Results'!$A$2:$C$101,2,0),0)+IFERROR(VLOOKUP(A122,'#1 IH Results'!$A$2:$C$101,2,0),0)+IFERROR(VLOOKUP(A122,'#0 IH Results'!$A$3:$C$102,2,0),0)</f>
        <v>1.48536555</v>
      </c>
    </row>
    <row r="123">
      <c r="A123" s="5" t="s">
        <v>123</v>
      </c>
      <c r="B123" s="6">
        <f>IFERROR(VLOOKUP(A123,'#8 IH Results'!$A$2:$C$302,2,0),0)+IFERROR(VLOOKUP(A123,'#7 IH Results'!$A$2:$C$302,2,0),0)+IFERROR(VLOOKUP(A123,'#6 IH Results'!$A$2:$C$302,2,0),0)+IFERROR(VLOOKUP(A123,'#5 IH Results'!$A$2:$C$303,2,0),0)+IFERROR(VLOOKUP(A123,'#4 IH Results'!$A$2:$C$301,2,0),0)+IFERROR(VLOOKUP(A123,'#3 IH Results'!$A$2:$C$101,2,0),0)+IFERROR(VLOOKUP(A123,'#2 IH Results'!$A$2:$C$101,2,0),0)+IFERROR(VLOOKUP(A123,'#1 IH Results'!$A$2:$C$101,2,0),0)+IFERROR(VLOOKUP(A123,'#0 IH Results'!$A$3:$C$102,2,0),0)</f>
        <v>1.467031493</v>
      </c>
    </row>
    <row r="124">
      <c r="A124" s="5" t="s">
        <v>124</v>
      </c>
      <c r="B124" s="6">
        <f>IFERROR(VLOOKUP(A124,'#8 IH Results'!$A$2:$C$302,2,0),0)+IFERROR(VLOOKUP(A124,'#7 IH Results'!$A$2:$C$302,2,0),0)+IFERROR(VLOOKUP(A124,'#6 IH Results'!$A$2:$C$302,2,0),0)+IFERROR(VLOOKUP(A124,'#5 IH Results'!$A$2:$C$303,2,0),0)+IFERROR(VLOOKUP(A124,'#4 IH Results'!$A$2:$C$301,2,0),0)+IFERROR(VLOOKUP(A124,'#3 IH Results'!$A$2:$C$101,2,0),0)+IFERROR(VLOOKUP(A124,'#2 IH Results'!$A$2:$C$101,2,0),0)+IFERROR(VLOOKUP(A124,'#1 IH Results'!$A$2:$C$101,2,0),0)+IFERROR(VLOOKUP(A124,'#0 IH Results'!$A$3:$C$102,2,0),0)</f>
        <v>1.39079674</v>
      </c>
    </row>
    <row r="125">
      <c r="A125" s="7" t="s">
        <v>125</v>
      </c>
      <c r="B125" s="6">
        <f>IFERROR(VLOOKUP(A125,'#8 IH Results'!$A$2:$C$302,2,0),0)+IFERROR(VLOOKUP(A125,'#7 IH Results'!$A$2:$C$302,2,0),0)+IFERROR(VLOOKUP(A125,'#6 IH Results'!$A$2:$C$302,2,0),0)+IFERROR(VLOOKUP(A125,'#5 IH Results'!$A$2:$C$303,2,0),0)+IFERROR(VLOOKUP(A125,'#4 IH Results'!$A$2:$C$301,2,0),0)+IFERROR(VLOOKUP(A125,'#3 IH Results'!$A$2:$C$101,2,0),0)+IFERROR(VLOOKUP(A125,'#2 IH Results'!$A$2:$C$101,2,0),0)+IFERROR(VLOOKUP(A125,'#1 IH Results'!$A$2:$C$101,2,0),0)+IFERROR(VLOOKUP(A125,'#0 IH Results'!$A$3:$C$102,2,0),0)</f>
        <v>1.360667094</v>
      </c>
    </row>
    <row r="126">
      <c r="A126" s="7" t="s">
        <v>126</v>
      </c>
      <c r="B126" s="6">
        <f>IFERROR(VLOOKUP(A126,'#8 IH Results'!$A$2:$C$302,2,0),0)+IFERROR(VLOOKUP(A126,'#7 IH Results'!$A$2:$C$302,2,0),0)+IFERROR(VLOOKUP(A126,'#6 IH Results'!$A$2:$C$302,2,0),0)+IFERROR(VLOOKUP(A126,'#5 IH Results'!$A$2:$C$303,2,0),0)+IFERROR(VLOOKUP(A126,'#4 IH Results'!$A$2:$C$301,2,0),0)+IFERROR(VLOOKUP(A126,'#3 IH Results'!$A$2:$C$101,2,0),0)+IFERROR(VLOOKUP(A126,'#2 IH Results'!$A$2:$C$101,2,0),0)+IFERROR(VLOOKUP(A126,'#1 IH Results'!$A$2:$C$101,2,0),0)+IFERROR(VLOOKUP(A126,'#0 IH Results'!$A$3:$C$102,2,0),0)</f>
        <v>1.290409085</v>
      </c>
    </row>
    <row r="127">
      <c r="A127" s="7" t="s">
        <v>127</v>
      </c>
      <c r="B127" s="6">
        <f>IFERROR(VLOOKUP(A127,'#8 IH Results'!$A$2:$C$302,2,0),0)+IFERROR(VLOOKUP(A127,'#7 IH Results'!$A$2:$C$302,2,0),0)+IFERROR(VLOOKUP(A127,'#6 IH Results'!$A$2:$C$302,2,0),0)+IFERROR(VLOOKUP(A127,'#5 IH Results'!$A$2:$C$303,2,0),0)+IFERROR(VLOOKUP(A127,'#4 IH Results'!$A$2:$C$301,2,0),0)+IFERROR(VLOOKUP(A127,'#3 IH Results'!$A$2:$C$101,2,0),0)+IFERROR(VLOOKUP(A127,'#2 IH Results'!$A$2:$C$101,2,0),0)+IFERROR(VLOOKUP(A127,'#1 IH Results'!$A$2:$C$101,2,0),0)+IFERROR(VLOOKUP(A127,'#0 IH Results'!$A$3:$C$102,2,0),0)</f>
        <v>1.275630874</v>
      </c>
    </row>
    <row r="128">
      <c r="A128" s="5" t="s">
        <v>128</v>
      </c>
      <c r="B128" s="6">
        <f>IFERROR(VLOOKUP(A128,'#8 IH Results'!$A$2:$C$302,2,0),0)+IFERROR(VLOOKUP(A128,'#7 IH Results'!$A$2:$C$302,2,0),0)+IFERROR(VLOOKUP(A128,'#6 IH Results'!$A$2:$C$302,2,0),0)+IFERROR(VLOOKUP(A128,'#5 IH Results'!$A$2:$C$303,2,0),0)+IFERROR(VLOOKUP(A128,'#4 IH Results'!$A$2:$C$301,2,0),0)+IFERROR(VLOOKUP(A128,'#3 IH Results'!$A$2:$C$101,2,0),0)+IFERROR(VLOOKUP(A128,'#2 IH Results'!$A$2:$C$101,2,0),0)+IFERROR(VLOOKUP(A128,'#1 IH Results'!$A$2:$C$101,2,0),0)+IFERROR(VLOOKUP(A128,'#0 IH Results'!$A$3:$C$102,2,0),0)</f>
        <v>1.260102611</v>
      </c>
    </row>
    <row r="129">
      <c r="A129" s="7" t="s">
        <v>129</v>
      </c>
      <c r="B129" s="6">
        <f>IFERROR(VLOOKUP(A129,'#8 IH Results'!$A$2:$C$302,2,0),0)+IFERROR(VLOOKUP(A129,'#7 IH Results'!$A$2:$C$302,2,0),0)+IFERROR(VLOOKUP(A129,'#6 IH Results'!$A$2:$C$302,2,0),0)+IFERROR(VLOOKUP(A129,'#5 IH Results'!$A$2:$C$303,2,0),0)+IFERROR(VLOOKUP(A129,'#4 IH Results'!$A$2:$C$301,2,0),0)+IFERROR(VLOOKUP(A129,'#3 IH Results'!$A$2:$C$101,2,0),0)+IFERROR(VLOOKUP(A129,'#2 IH Results'!$A$2:$C$101,2,0),0)+IFERROR(VLOOKUP(A129,'#1 IH Results'!$A$2:$C$101,2,0),0)+IFERROR(VLOOKUP(A129,'#0 IH Results'!$A$3:$C$102,2,0),0)</f>
        <v>1.230846348</v>
      </c>
    </row>
    <row r="130">
      <c r="A130" s="9" t="s">
        <v>130</v>
      </c>
      <c r="B130" s="6">
        <f>IFERROR(VLOOKUP(A130,'#8 IH Results'!$A$2:$C$302,2,0),0)+IFERROR(VLOOKUP(A130,'#7 IH Results'!$A$2:$C$302,2,0),0)+IFERROR(VLOOKUP(A130,'#6 IH Results'!$A$2:$C$302,2,0),0)+IFERROR(VLOOKUP(A130,'#5 IH Results'!$A$2:$C$303,2,0),0)+IFERROR(VLOOKUP(A130,'#4 IH Results'!$A$2:$C$301,2,0),0)+IFERROR(VLOOKUP(A130,'#3 IH Results'!$A$2:$C$101,2,0),0)+IFERROR(VLOOKUP(A130,'#2 IH Results'!$A$2:$C$101,2,0),0)+IFERROR(VLOOKUP(A130,'#1 IH Results'!$A$2:$C$101,2,0),0)+IFERROR(VLOOKUP(A130,'#0 IH Results'!$A$3:$C$102,2,0),0)</f>
        <v>1.17916909</v>
      </c>
    </row>
    <row r="131">
      <c r="A131" s="9" t="s">
        <v>131</v>
      </c>
      <c r="B131" s="6">
        <f>IFERROR(VLOOKUP(A131,'#8 IH Results'!$A$2:$C$302,2,0),0)+IFERROR(VLOOKUP(A131,'#7 IH Results'!$A$2:$C$302,2,0),0)+IFERROR(VLOOKUP(A131,'#6 IH Results'!$A$2:$C$302,2,0),0)+IFERROR(VLOOKUP(A131,'#5 IH Results'!$A$2:$C$303,2,0),0)+IFERROR(VLOOKUP(A131,'#4 IH Results'!$A$2:$C$301,2,0),0)+IFERROR(VLOOKUP(A131,'#3 IH Results'!$A$2:$C$101,2,0),0)+IFERROR(VLOOKUP(A131,'#2 IH Results'!$A$2:$C$101,2,0),0)+IFERROR(VLOOKUP(A131,'#1 IH Results'!$A$2:$C$101,2,0),0)+IFERROR(VLOOKUP(A131,'#0 IH Results'!$A$3:$C$102,2,0),0)</f>
        <v>1.17916909</v>
      </c>
    </row>
    <row r="132">
      <c r="A132" s="7" t="s">
        <v>132</v>
      </c>
      <c r="B132" s="6">
        <f>IFERROR(VLOOKUP(A132,'#8 IH Results'!$A$2:$C$302,2,0),0)+IFERROR(VLOOKUP(A132,'#7 IH Results'!$A$2:$C$302,2,0),0)+IFERROR(VLOOKUP(A132,'#6 IH Results'!$A$2:$C$302,2,0),0)+IFERROR(VLOOKUP(A132,'#5 IH Results'!$A$2:$C$303,2,0),0)+IFERROR(VLOOKUP(A132,'#4 IH Results'!$A$2:$C$301,2,0),0)+IFERROR(VLOOKUP(A132,'#3 IH Results'!$A$2:$C$101,2,0),0)+IFERROR(VLOOKUP(A132,'#2 IH Results'!$A$2:$C$101,2,0),0)+IFERROR(VLOOKUP(A132,'#1 IH Results'!$A$2:$C$101,2,0),0)+IFERROR(VLOOKUP(A132,'#0 IH Results'!$A$3:$C$102,2,0),0)</f>
        <v>1.139267953</v>
      </c>
    </row>
    <row r="133">
      <c r="A133" s="7" t="s">
        <v>133</v>
      </c>
      <c r="B133" s="6">
        <f>IFERROR(VLOOKUP(A133,'#8 IH Results'!$A$2:$C$302,2,0),0)+IFERROR(VLOOKUP(A133,'#7 IH Results'!$A$2:$C$302,2,0),0)+IFERROR(VLOOKUP(A133,'#6 IH Results'!$A$2:$C$302,2,0),0)+IFERROR(VLOOKUP(A133,'#5 IH Results'!$A$2:$C$303,2,0),0)+IFERROR(VLOOKUP(A133,'#4 IH Results'!$A$2:$C$301,2,0),0)+IFERROR(VLOOKUP(A133,'#3 IH Results'!$A$2:$C$101,2,0),0)+IFERROR(VLOOKUP(A133,'#2 IH Results'!$A$2:$C$101,2,0),0)+IFERROR(VLOOKUP(A133,'#1 IH Results'!$A$2:$C$101,2,0),0)+IFERROR(VLOOKUP(A133,'#0 IH Results'!$A$3:$C$102,2,0),0)</f>
        <v>1.139267953</v>
      </c>
    </row>
    <row r="134">
      <c r="A134" s="7" t="s">
        <v>134</v>
      </c>
      <c r="B134" s="6">
        <f>IFERROR(VLOOKUP(A134,'#8 IH Results'!$A$2:$C$302,2,0),0)+IFERROR(VLOOKUP(A134,'#7 IH Results'!$A$2:$C$302,2,0),0)+IFERROR(VLOOKUP(A134,'#6 IH Results'!$A$2:$C$302,2,0),0)+IFERROR(VLOOKUP(A134,'#5 IH Results'!$A$2:$C$303,2,0),0)+IFERROR(VLOOKUP(A134,'#4 IH Results'!$A$2:$C$301,2,0),0)+IFERROR(VLOOKUP(A134,'#3 IH Results'!$A$2:$C$101,2,0),0)+IFERROR(VLOOKUP(A134,'#2 IH Results'!$A$2:$C$101,2,0),0)+IFERROR(VLOOKUP(A134,'#1 IH Results'!$A$2:$C$101,2,0),0)+IFERROR(VLOOKUP(A134,'#0 IH Results'!$A$3:$C$102,2,0),0)</f>
        <v>1.137085788</v>
      </c>
    </row>
    <row r="135">
      <c r="A135" s="7" t="s">
        <v>135</v>
      </c>
      <c r="B135" s="6">
        <f>IFERROR(VLOOKUP(A135,'#8 IH Results'!$A$2:$C$302,2,0),0)+IFERROR(VLOOKUP(A135,'#7 IH Results'!$A$2:$C$302,2,0),0)+IFERROR(VLOOKUP(A135,'#6 IH Results'!$A$2:$C$302,2,0),0)+IFERROR(VLOOKUP(A135,'#5 IH Results'!$A$2:$C$303,2,0),0)+IFERROR(VLOOKUP(A135,'#4 IH Results'!$A$2:$C$301,2,0),0)+IFERROR(VLOOKUP(A135,'#3 IH Results'!$A$2:$C$101,2,0),0)+IFERROR(VLOOKUP(A135,'#2 IH Results'!$A$2:$C$101,2,0),0)+IFERROR(VLOOKUP(A135,'#1 IH Results'!$A$2:$C$101,2,0),0)+IFERROR(VLOOKUP(A135,'#0 IH Results'!$A$3:$C$102,2,0),0)</f>
        <v>1.090956377</v>
      </c>
    </row>
    <row r="136">
      <c r="A136" s="7" t="s">
        <v>136</v>
      </c>
      <c r="B136" s="6">
        <f>IFERROR(VLOOKUP(A136,'#8 IH Results'!$A$2:$C$302,2,0),0)+IFERROR(VLOOKUP(A136,'#7 IH Results'!$A$2:$C$302,2,0),0)+IFERROR(VLOOKUP(A136,'#6 IH Results'!$A$2:$C$302,2,0),0)+IFERROR(VLOOKUP(A136,'#5 IH Results'!$A$2:$C$303,2,0),0)+IFERROR(VLOOKUP(A136,'#4 IH Results'!$A$2:$C$301,2,0),0)+IFERROR(VLOOKUP(A136,'#3 IH Results'!$A$2:$C$101,2,0),0)+IFERROR(VLOOKUP(A136,'#2 IH Results'!$A$2:$C$101,2,0),0)+IFERROR(VLOOKUP(A136,'#1 IH Results'!$A$2:$C$101,2,0),0)+IFERROR(VLOOKUP(A136,'#0 IH Results'!$A$3:$C$102,2,0),0)</f>
        <v>1.05210528</v>
      </c>
    </row>
    <row r="137">
      <c r="A137" s="7" t="s">
        <v>137</v>
      </c>
      <c r="B137" s="6">
        <f>IFERROR(VLOOKUP(A137,'#8 IH Results'!$A$2:$C$302,2,0),0)+IFERROR(VLOOKUP(A137,'#7 IH Results'!$A$2:$C$302,2,0),0)+IFERROR(VLOOKUP(A137,'#6 IH Results'!$A$2:$C$302,2,0),0)+IFERROR(VLOOKUP(A137,'#5 IH Results'!$A$2:$C$303,2,0),0)+IFERROR(VLOOKUP(A137,'#4 IH Results'!$A$2:$C$301,2,0),0)+IFERROR(VLOOKUP(A137,'#3 IH Results'!$A$2:$C$101,2,0),0)+IFERROR(VLOOKUP(A137,'#2 IH Results'!$A$2:$C$101,2,0),0)+IFERROR(VLOOKUP(A137,'#1 IH Results'!$A$2:$C$101,2,0),0)+IFERROR(VLOOKUP(A137,'#0 IH Results'!$A$3:$C$102,2,0),0)</f>
        <v>1.005651271</v>
      </c>
    </row>
    <row r="138">
      <c r="A138" s="7" t="s">
        <v>138</v>
      </c>
      <c r="B138" s="6">
        <f>IFERROR(VLOOKUP(A138,'#8 IH Results'!$A$2:$C$302,2,0),0)+IFERROR(VLOOKUP(A138,'#7 IH Results'!$A$2:$C$302,2,0),0)+IFERROR(VLOOKUP(A138,'#6 IH Results'!$A$2:$C$302,2,0),0)+IFERROR(VLOOKUP(A138,'#5 IH Results'!$A$2:$C$303,2,0),0)+IFERROR(VLOOKUP(A138,'#4 IH Results'!$A$2:$C$301,2,0),0)+IFERROR(VLOOKUP(A138,'#3 IH Results'!$A$2:$C$101,2,0),0)+IFERROR(VLOOKUP(A138,'#2 IH Results'!$A$2:$C$101,2,0),0)+IFERROR(VLOOKUP(A138,'#1 IH Results'!$A$2:$C$101,2,0),0)+IFERROR(VLOOKUP(A138,'#0 IH Results'!$A$3:$C$102,2,0),0)</f>
        <v>0.9867772631</v>
      </c>
    </row>
    <row r="139">
      <c r="A139" s="5" t="s">
        <v>139</v>
      </c>
      <c r="B139" s="6">
        <f>IFERROR(VLOOKUP(A139,'#8 IH Results'!$A$2:$C$302,2,0),0)+IFERROR(VLOOKUP(A139,'#7 IH Results'!$A$2:$C$302,2,0),0)+IFERROR(VLOOKUP(A139,'#6 IH Results'!$A$2:$C$302,2,0),0)+IFERROR(VLOOKUP(A139,'#5 IH Results'!$A$2:$C$303,2,0),0)+IFERROR(VLOOKUP(A139,'#4 IH Results'!$A$2:$C$301,2,0),0)+IFERROR(VLOOKUP(A139,'#3 IH Results'!$A$2:$C$101,2,0),0)+IFERROR(VLOOKUP(A139,'#2 IH Results'!$A$2:$C$101,2,0),0)+IFERROR(VLOOKUP(A139,'#1 IH Results'!$A$2:$C$101,2,0),0)+IFERROR(VLOOKUP(A139,'#0 IH Results'!$A$3:$C$102,2,0),0)</f>
        <v>0.9626298858</v>
      </c>
    </row>
    <row r="140">
      <c r="A140" s="5" t="s">
        <v>140</v>
      </c>
      <c r="B140" s="6">
        <f>IFERROR(VLOOKUP(A140,'#8 IH Results'!$A$2:$C$302,2,0),0)+IFERROR(VLOOKUP(A140,'#7 IH Results'!$A$2:$C$302,2,0),0)+IFERROR(VLOOKUP(A140,'#6 IH Results'!$A$2:$C$302,2,0),0)+IFERROR(VLOOKUP(A140,'#5 IH Results'!$A$2:$C$303,2,0),0)+IFERROR(VLOOKUP(A140,'#4 IH Results'!$A$2:$C$301,2,0),0)+IFERROR(VLOOKUP(A140,'#3 IH Results'!$A$2:$C$101,2,0),0)+IFERROR(VLOOKUP(A140,'#2 IH Results'!$A$2:$C$101,2,0),0)+IFERROR(VLOOKUP(A140,'#1 IH Results'!$A$2:$C$101,2,0),0)+IFERROR(VLOOKUP(A140,'#0 IH Results'!$A$3:$C$102,2,0),0)</f>
        <v>0.9443366883</v>
      </c>
    </row>
    <row r="141">
      <c r="A141" s="7" t="s">
        <v>141</v>
      </c>
      <c r="B141" s="6">
        <f>IFERROR(VLOOKUP(A141,'#8 IH Results'!$A$2:$C$302,2,0),0)+IFERROR(VLOOKUP(A141,'#7 IH Results'!$A$2:$C$302,2,0),0)+IFERROR(VLOOKUP(A141,'#6 IH Results'!$A$2:$C$302,2,0),0)+IFERROR(VLOOKUP(A141,'#5 IH Results'!$A$2:$C$303,2,0),0)+IFERROR(VLOOKUP(A141,'#4 IH Results'!$A$2:$C$301,2,0),0)+IFERROR(VLOOKUP(A141,'#3 IH Results'!$A$2:$C$101,2,0),0)+IFERROR(VLOOKUP(A141,'#2 IH Results'!$A$2:$C$101,2,0),0)+IFERROR(VLOOKUP(A141,'#1 IH Results'!$A$2:$C$101,2,0),0)+IFERROR(VLOOKUP(A141,'#0 IH Results'!$A$3:$C$102,2,0),0)</f>
        <v>0.9340066275</v>
      </c>
    </row>
    <row r="142">
      <c r="A142" s="7" t="s">
        <v>142</v>
      </c>
      <c r="B142" s="6">
        <f>IFERROR(VLOOKUP(A142,'#8 IH Results'!$A$2:$C$302,2,0),0)+IFERROR(VLOOKUP(A142,'#7 IH Results'!$A$2:$C$302,2,0),0)+IFERROR(VLOOKUP(A142,'#6 IH Results'!$A$2:$C$302,2,0),0)+IFERROR(VLOOKUP(A142,'#5 IH Results'!$A$2:$C$303,2,0),0)+IFERROR(VLOOKUP(A142,'#4 IH Results'!$A$2:$C$301,2,0),0)+IFERROR(VLOOKUP(A142,'#3 IH Results'!$A$2:$C$101,2,0),0)+IFERROR(VLOOKUP(A142,'#2 IH Results'!$A$2:$C$101,2,0),0)+IFERROR(VLOOKUP(A142,'#1 IH Results'!$A$2:$C$101,2,0),0)+IFERROR(VLOOKUP(A142,'#0 IH Results'!$A$3:$C$102,2,0),0)</f>
        <v>0.9340066275</v>
      </c>
    </row>
    <row r="143">
      <c r="A143" s="5" t="s">
        <v>143</v>
      </c>
      <c r="B143" s="6">
        <f>IFERROR(VLOOKUP(A143,'#8 IH Results'!$A$2:$C$302,2,0),0)+IFERROR(VLOOKUP(A143,'#7 IH Results'!$A$2:$C$302,2,0),0)+IFERROR(VLOOKUP(A143,'#6 IH Results'!$A$2:$C$302,2,0),0)+IFERROR(VLOOKUP(A143,'#5 IH Results'!$A$2:$C$303,2,0),0)+IFERROR(VLOOKUP(A143,'#4 IH Results'!$A$2:$C$301,2,0),0)+IFERROR(VLOOKUP(A143,'#3 IH Results'!$A$2:$C$101,2,0),0)+IFERROR(VLOOKUP(A143,'#2 IH Results'!$A$2:$C$101,2,0),0)+IFERROR(VLOOKUP(A143,'#1 IH Results'!$A$2:$C$101,2,0),0)+IFERROR(VLOOKUP(A143,'#0 IH Results'!$A$3:$C$102,2,0),0)</f>
        <v>0.8740506377</v>
      </c>
    </row>
    <row r="144">
      <c r="A144" s="7" t="s">
        <v>144</v>
      </c>
      <c r="B144" s="6">
        <f>IFERROR(VLOOKUP(A144,'#8 IH Results'!$A$2:$C$302,2,0),0)+IFERROR(VLOOKUP(A144,'#7 IH Results'!$A$2:$C$302,2,0),0)+IFERROR(VLOOKUP(A144,'#6 IH Results'!$A$2:$C$302,2,0),0)+IFERROR(VLOOKUP(A144,'#5 IH Results'!$A$2:$C$303,2,0),0)+IFERROR(VLOOKUP(A144,'#4 IH Results'!$A$2:$C$301,2,0),0)+IFERROR(VLOOKUP(A144,'#3 IH Results'!$A$2:$C$101,2,0),0)+IFERROR(VLOOKUP(A144,'#2 IH Results'!$A$2:$C$101,2,0),0)+IFERROR(VLOOKUP(A144,'#1 IH Results'!$A$2:$C$101,2,0),0)+IFERROR(VLOOKUP(A144,'#0 IH Results'!$A$3:$C$102,2,0),0)</f>
        <v>0.8605702948</v>
      </c>
    </row>
    <row r="145">
      <c r="A145" s="7" t="s">
        <v>145</v>
      </c>
      <c r="B145" s="6">
        <f>IFERROR(VLOOKUP(A145,'#8 IH Results'!$A$2:$C$302,2,0),0)+IFERROR(VLOOKUP(A145,'#7 IH Results'!$A$2:$C$302,2,0),0)+IFERROR(VLOOKUP(A145,'#6 IH Results'!$A$2:$C$302,2,0),0)+IFERROR(VLOOKUP(A145,'#5 IH Results'!$A$2:$C$303,2,0),0)+IFERROR(VLOOKUP(A145,'#4 IH Results'!$A$2:$C$301,2,0),0)+IFERROR(VLOOKUP(A145,'#3 IH Results'!$A$2:$C$101,2,0),0)+IFERROR(VLOOKUP(A145,'#2 IH Results'!$A$2:$C$101,2,0),0)+IFERROR(VLOOKUP(A145,'#1 IH Results'!$A$2:$C$101,2,0),0)+IFERROR(VLOOKUP(A145,'#0 IH Results'!$A$3:$C$102,2,0),0)</f>
        <v>0.8605702948</v>
      </c>
    </row>
    <row r="146">
      <c r="A146" s="7" t="s">
        <v>146</v>
      </c>
      <c r="B146" s="6">
        <f>IFERROR(VLOOKUP(A146,'#8 IH Results'!$A$2:$C$302,2,0),0)+IFERROR(VLOOKUP(A146,'#7 IH Results'!$A$2:$C$302,2,0),0)+IFERROR(VLOOKUP(A146,'#6 IH Results'!$A$2:$C$302,2,0),0)+IFERROR(VLOOKUP(A146,'#5 IH Results'!$A$2:$C$303,2,0),0)+IFERROR(VLOOKUP(A146,'#4 IH Results'!$A$2:$C$301,2,0),0)+IFERROR(VLOOKUP(A146,'#3 IH Results'!$A$2:$C$101,2,0),0)+IFERROR(VLOOKUP(A146,'#2 IH Results'!$A$2:$C$101,2,0),0)+IFERROR(VLOOKUP(A146,'#1 IH Results'!$A$2:$C$101,2,0),0)+IFERROR(VLOOKUP(A146,'#0 IH Results'!$A$3:$C$102,2,0),0)</f>
        <v>0.8303726279</v>
      </c>
    </row>
    <row r="147">
      <c r="A147" s="9" t="s">
        <v>147</v>
      </c>
      <c r="B147" s="6">
        <f>IFERROR(VLOOKUP(A147,'#8 IH Results'!$A$2:$C$302,2,0),0)+IFERROR(VLOOKUP(A147,'#7 IH Results'!$A$2:$C$302,2,0),0)+IFERROR(VLOOKUP(A147,'#6 IH Results'!$A$2:$C$302,2,0),0)+IFERROR(VLOOKUP(A147,'#5 IH Results'!$A$2:$C$303,2,0),0)+IFERROR(VLOOKUP(A147,'#4 IH Results'!$A$2:$C$301,2,0),0)+IFERROR(VLOOKUP(A147,'#3 IH Results'!$A$2:$C$101,2,0),0)+IFERROR(VLOOKUP(A147,'#2 IH Results'!$A$2:$C$101,2,0),0)+IFERROR(VLOOKUP(A147,'#1 IH Results'!$A$2:$C$101,2,0),0)+IFERROR(VLOOKUP(A147,'#0 IH Results'!$A$3:$C$102,2,0),0)</f>
        <v>0.8060347613</v>
      </c>
    </row>
    <row r="148">
      <c r="A148" s="7" t="s">
        <v>148</v>
      </c>
      <c r="B148" s="6">
        <f>IFERROR(VLOOKUP(A148,'#8 IH Results'!$A$2:$C$302,2,0),0)+IFERROR(VLOOKUP(A148,'#7 IH Results'!$A$2:$C$302,2,0),0)+IFERROR(VLOOKUP(A148,'#6 IH Results'!$A$2:$C$302,2,0),0)+IFERROR(VLOOKUP(A148,'#5 IH Results'!$A$2:$C$303,2,0),0)+IFERROR(VLOOKUP(A148,'#4 IH Results'!$A$2:$C$301,2,0),0)+IFERROR(VLOOKUP(A148,'#3 IH Results'!$A$2:$C$101,2,0),0)+IFERROR(VLOOKUP(A148,'#2 IH Results'!$A$2:$C$101,2,0),0)+IFERROR(VLOOKUP(A148,'#1 IH Results'!$A$2:$C$101,2,0),0)+IFERROR(VLOOKUP(A148,'#0 IH Results'!$A$3:$C$102,2,0),0)</f>
        <v>0.7967971019</v>
      </c>
    </row>
    <row r="149">
      <c r="A149" s="7" t="s">
        <v>149</v>
      </c>
      <c r="B149" s="6">
        <f>IFERROR(VLOOKUP(A149,'#8 IH Results'!$A$2:$C$302,2,0),0)+IFERROR(VLOOKUP(A149,'#7 IH Results'!$A$2:$C$302,2,0),0)+IFERROR(VLOOKUP(A149,'#6 IH Results'!$A$2:$C$302,2,0),0)+IFERROR(VLOOKUP(A149,'#5 IH Results'!$A$2:$C$303,2,0),0)+IFERROR(VLOOKUP(A149,'#4 IH Results'!$A$2:$C$301,2,0),0)+IFERROR(VLOOKUP(A149,'#3 IH Results'!$A$2:$C$101,2,0),0)+IFERROR(VLOOKUP(A149,'#2 IH Results'!$A$2:$C$101,2,0),0)+IFERROR(VLOOKUP(A149,'#1 IH Results'!$A$2:$C$101,2,0),0)+IFERROR(VLOOKUP(A149,'#0 IH Results'!$A$3:$C$102,2,0),0)</f>
        <v>0.7967939956</v>
      </c>
    </row>
    <row r="150">
      <c r="A150" s="7" t="s">
        <v>150</v>
      </c>
      <c r="B150" s="6">
        <f>IFERROR(VLOOKUP(A150,'#8 IH Results'!$A$2:$C$302,2,0),0)+IFERROR(VLOOKUP(A150,'#7 IH Results'!$A$2:$C$302,2,0),0)+IFERROR(VLOOKUP(A150,'#6 IH Results'!$A$2:$C$302,2,0),0)+IFERROR(VLOOKUP(A150,'#5 IH Results'!$A$2:$C$303,2,0),0)+IFERROR(VLOOKUP(A150,'#4 IH Results'!$A$2:$C$301,2,0),0)+IFERROR(VLOOKUP(A150,'#3 IH Results'!$A$2:$C$101,2,0),0)+IFERROR(VLOOKUP(A150,'#2 IH Results'!$A$2:$C$101,2,0),0)+IFERROR(VLOOKUP(A150,'#1 IH Results'!$A$2:$C$101,2,0),0)+IFERROR(VLOOKUP(A150,'#0 IH Results'!$A$3:$C$102,2,0),0)</f>
        <v>0.7869732244</v>
      </c>
    </row>
    <row r="151">
      <c r="A151" s="7" t="s">
        <v>151</v>
      </c>
      <c r="B151" s="6">
        <f>IFERROR(VLOOKUP(A151,'#8 IH Results'!$A$2:$C$302,2,0),0)+IFERROR(VLOOKUP(A151,'#7 IH Results'!$A$2:$C$302,2,0),0)+IFERROR(VLOOKUP(A151,'#6 IH Results'!$A$2:$C$302,2,0),0)+IFERROR(VLOOKUP(A151,'#5 IH Results'!$A$2:$C$303,2,0),0)+IFERROR(VLOOKUP(A151,'#4 IH Results'!$A$2:$C$301,2,0),0)+IFERROR(VLOOKUP(A151,'#3 IH Results'!$A$2:$C$101,2,0),0)+IFERROR(VLOOKUP(A151,'#2 IH Results'!$A$2:$C$101,2,0),0)+IFERROR(VLOOKUP(A151,'#1 IH Results'!$A$2:$C$101,2,0),0)+IFERROR(VLOOKUP(A151,'#0 IH Results'!$A$3:$C$102,2,0),0)</f>
        <v>0.7428644476</v>
      </c>
    </row>
    <row r="152">
      <c r="A152" s="7" t="s">
        <v>152</v>
      </c>
      <c r="B152" s="6">
        <f>IFERROR(VLOOKUP(A152,'#8 IH Results'!$A$2:$C$302,2,0),0)+IFERROR(VLOOKUP(A152,'#7 IH Results'!$A$2:$C$302,2,0),0)+IFERROR(VLOOKUP(A152,'#6 IH Results'!$A$2:$C$302,2,0),0)+IFERROR(VLOOKUP(A152,'#5 IH Results'!$A$2:$C$303,2,0),0)+IFERROR(VLOOKUP(A152,'#4 IH Results'!$A$2:$C$301,2,0),0)+IFERROR(VLOOKUP(A152,'#3 IH Results'!$A$2:$C$101,2,0),0)+IFERROR(VLOOKUP(A152,'#2 IH Results'!$A$2:$C$101,2,0),0)+IFERROR(VLOOKUP(A152,'#1 IH Results'!$A$2:$C$101,2,0),0)+IFERROR(VLOOKUP(A152,'#0 IH Results'!$A$3:$C$102,2,0),0)</f>
        <v>0.7397863328</v>
      </c>
    </row>
    <row r="153">
      <c r="A153" s="7" t="s">
        <v>153</v>
      </c>
      <c r="B153" s="6">
        <f>IFERROR(VLOOKUP(A153,'#8 IH Results'!$A$2:$C$302,2,0),0)+IFERROR(VLOOKUP(A153,'#7 IH Results'!$A$2:$C$302,2,0),0)+IFERROR(VLOOKUP(A153,'#6 IH Results'!$A$2:$C$302,2,0),0)+IFERROR(VLOOKUP(A153,'#5 IH Results'!$A$2:$C$303,2,0),0)+IFERROR(VLOOKUP(A153,'#4 IH Results'!$A$2:$C$301,2,0),0)+IFERROR(VLOOKUP(A153,'#3 IH Results'!$A$2:$C$101,2,0),0)+IFERROR(VLOOKUP(A153,'#2 IH Results'!$A$2:$C$101,2,0),0)+IFERROR(VLOOKUP(A153,'#1 IH Results'!$A$2:$C$101,2,0),0)+IFERROR(VLOOKUP(A153,'#0 IH Results'!$A$3:$C$102,2,0),0)</f>
        <v>0.7397863328</v>
      </c>
    </row>
    <row r="154">
      <c r="A154" s="7" t="s">
        <v>154</v>
      </c>
      <c r="B154" s="6">
        <f>IFERROR(VLOOKUP(A154,'#8 IH Results'!$A$2:$C$302,2,0),0)+IFERROR(VLOOKUP(A154,'#7 IH Results'!$A$2:$C$302,2,0),0)+IFERROR(VLOOKUP(A154,'#6 IH Results'!$A$2:$C$302,2,0),0)+IFERROR(VLOOKUP(A154,'#5 IH Results'!$A$2:$C$303,2,0),0)+IFERROR(VLOOKUP(A154,'#4 IH Results'!$A$2:$C$301,2,0),0)+IFERROR(VLOOKUP(A154,'#3 IH Results'!$A$2:$C$101,2,0),0)+IFERROR(VLOOKUP(A154,'#2 IH Results'!$A$2:$C$101,2,0),0)+IFERROR(VLOOKUP(A154,'#1 IH Results'!$A$2:$C$101,2,0),0)+IFERROR(VLOOKUP(A154,'#0 IH Results'!$A$3:$C$102,2,0),0)</f>
        <v>0.7385230508</v>
      </c>
    </row>
    <row r="155">
      <c r="A155" s="7" t="s">
        <v>155</v>
      </c>
      <c r="B155" s="6">
        <f>IFERROR(VLOOKUP(A155,'#8 IH Results'!$A$2:$C$302,2,0),0)+IFERROR(VLOOKUP(A155,'#7 IH Results'!$A$2:$C$302,2,0),0)+IFERROR(VLOOKUP(A155,'#6 IH Results'!$A$2:$C$302,2,0),0)+IFERROR(VLOOKUP(A155,'#5 IH Results'!$A$2:$C$303,2,0),0)+IFERROR(VLOOKUP(A155,'#4 IH Results'!$A$2:$C$301,2,0),0)+IFERROR(VLOOKUP(A155,'#3 IH Results'!$A$2:$C$101,2,0),0)+IFERROR(VLOOKUP(A155,'#2 IH Results'!$A$2:$C$101,2,0),0)+IFERROR(VLOOKUP(A155,'#1 IH Results'!$A$2:$C$101,2,0),0)+IFERROR(VLOOKUP(A155,'#0 IH Results'!$A$3:$C$102,2,0),0)</f>
        <v>0.7364431887</v>
      </c>
    </row>
    <row r="156">
      <c r="A156" s="7" t="s">
        <v>156</v>
      </c>
      <c r="B156" s="6">
        <f>IFERROR(VLOOKUP(A156,'#8 IH Results'!$A$2:$C$302,2,0),0)+IFERROR(VLOOKUP(A156,'#7 IH Results'!$A$2:$C$302,2,0),0)+IFERROR(VLOOKUP(A156,'#6 IH Results'!$A$2:$C$302,2,0),0)+IFERROR(VLOOKUP(A156,'#5 IH Results'!$A$2:$C$303,2,0),0)+IFERROR(VLOOKUP(A156,'#4 IH Results'!$A$2:$C$301,2,0),0)+IFERROR(VLOOKUP(A156,'#3 IH Results'!$A$2:$C$101,2,0),0)+IFERROR(VLOOKUP(A156,'#2 IH Results'!$A$2:$C$101,2,0),0)+IFERROR(VLOOKUP(A156,'#1 IH Results'!$A$2:$C$101,2,0),0)+IFERROR(VLOOKUP(A156,'#0 IH Results'!$A$3:$C$102,2,0),0)</f>
        <v>0.6166991577</v>
      </c>
    </row>
    <row r="157">
      <c r="A157" s="7" t="s">
        <v>157</v>
      </c>
      <c r="B157" s="6">
        <f>IFERROR(VLOOKUP(A157,'#8 IH Results'!$A$2:$C$302,2,0),0)+IFERROR(VLOOKUP(A157,'#7 IH Results'!$A$2:$C$302,2,0),0)+IFERROR(VLOOKUP(A157,'#6 IH Results'!$A$2:$C$302,2,0),0)+IFERROR(VLOOKUP(A157,'#5 IH Results'!$A$2:$C$303,2,0),0)+IFERROR(VLOOKUP(A157,'#4 IH Results'!$A$2:$C$301,2,0),0)+IFERROR(VLOOKUP(A157,'#3 IH Results'!$A$2:$C$101,2,0),0)+IFERROR(VLOOKUP(A157,'#2 IH Results'!$A$2:$C$101,2,0),0)+IFERROR(VLOOKUP(A157,'#1 IH Results'!$A$2:$C$101,2,0),0)+IFERROR(VLOOKUP(A157,'#0 IH Results'!$A$3:$C$102,2,0),0)</f>
        <v>0.6166991577</v>
      </c>
    </row>
    <row r="158">
      <c r="A158" s="7" t="s">
        <v>158</v>
      </c>
      <c r="B158" s="6">
        <f>IFERROR(VLOOKUP(A158,'#8 IH Results'!$A$2:$C$302,2,0),0)+IFERROR(VLOOKUP(A158,'#7 IH Results'!$A$2:$C$302,2,0),0)+IFERROR(VLOOKUP(A158,'#6 IH Results'!$A$2:$C$302,2,0),0)+IFERROR(VLOOKUP(A158,'#5 IH Results'!$A$2:$C$303,2,0),0)+IFERROR(VLOOKUP(A158,'#4 IH Results'!$A$2:$C$301,2,0),0)+IFERROR(VLOOKUP(A158,'#3 IH Results'!$A$2:$C$101,2,0),0)+IFERROR(VLOOKUP(A158,'#2 IH Results'!$A$2:$C$101,2,0),0)+IFERROR(VLOOKUP(A158,'#1 IH Results'!$A$2:$C$101,2,0),0)+IFERROR(VLOOKUP(A158,'#0 IH Results'!$A$3:$C$102,2,0),0)</f>
        <v>0.6166991577</v>
      </c>
    </row>
    <row r="159">
      <c r="A159" s="7" t="s">
        <v>159</v>
      </c>
      <c r="B159" s="6">
        <f>IFERROR(VLOOKUP(A159,'#8 IH Results'!$A$2:$C$302,2,0),0)+IFERROR(VLOOKUP(A159,'#7 IH Results'!$A$2:$C$302,2,0),0)+IFERROR(VLOOKUP(A159,'#6 IH Results'!$A$2:$C$302,2,0),0)+IFERROR(VLOOKUP(A159,'#5 IH Results'!$A$2:$C$303,2,0),0)+IFERROR(VLOOKUP(A159,'#4 IH Results'!$A$2:$C$301,2,0),0)+IFERROR(VLOOKUP(A159,'#3 IH Results'!$A$2:$C$101,2,0),0)+IFERROR(VLOOKUP(A159,'#2 IH Results'!$A$2:$C$101,2,0),0)+IFERROR(VLOOKUP(A159,'#1 IH Results'!$A$2:$C$101,2,0),0)+IFERROR(VLOOKUP(A159,'#0 IH Results'!$A$3:$C$102,2,0),0)</f>
        <v>0.6166991577</v>
      </c>
    </row>
    <row r="160">
      <c r="A160" s="7" t="s">
        <v>160</v>
      </c>
      <c r="B160" s="6">
        <f>IFERROR(VLOOKUP(A160,'#8 IH Results'!$A$2:$C$302,2,0),0)+IFERROR(VLOOKUP(A160,'#7 IH Results'!$A$2:$C$302,2,0),0)+IFERROR(VLOOKUP(A160,'#6 IH Results'!$A$2:$C$302,2,0),0)+IFERROR(VLOOKUP(A160,'#5 IH Results'!$A$2:$C$303,2,0),0)+IFERROR(VLOOKUP(A160,'#4 IH Results'!$A$2:$C$301,2,0),0)+IFERROR(VLOOKUP(A160,'#3 IH Results'!$A$2:$C$101,2,0),0)+IFERROR(VLOOKUP(A160,'#2 IH Results'!$A$2:$C$101,2,0),0)+IFERROR(VLOOKUP(A160,'#1 IH Results'!$A$2:$C$101,2,0),0)+IFERROR(VLOOKUP(A160,'#0 IH Results'!$A$3:$C$102,2,0),0)</f>
        <v>0.6166991577</v>
      </c>
    </row>
    <row r="161">
      <c r="A161" s="7" t="s">
        <v>161</v>
      </c>
      <c r="B161" s="6">
        <f>IFERROR(VLOOKUP(A161,'#8 IH Results'!$A$2:$C$302,2,0),0)+IFERROR(VLOOKUP(A161,'#7 IH Results'!$A$2:$C$302,2,0),0)+IFERROR(VLOOKUP(A161,'#6 IH Results'!$A$2:$C$302,2,0),0)+IFERROR(VLOOKUP(A161,'#5 IH Results'!$A$2:$C$303,2,0),0)+IFERROR(VLOOKUP(A161,'#4 IH Results'!$A$2:$C$301,2,0),0)+IFERROR(VLOOKUP(A161,'#3 IH Results'!$A$2:$C$101,2,0),0)+IFERROR(VLOOKUP(A161,'#2 IH Results'!$A$2:$C$101,2,0),0)+IFERROR(VLOOKUP(A161,'#1 IH Results'!$A$2:$C$101,2,0),0)+IFERROR(VLOOKUP(A161,'#0 IH Results'!$A$3:$C$102,2,0),0)</f>
        <v>0.6166991577</v>
      </c>
    </row>
    <row r="162">
      <c r="A162" s="7" t="s">
        <v>162</v>
      </c>
      <c r="B162" s="6">
        <f>IFERROR(VLOOKUP(A162,'#8 IH Results'!$A$2:$C$302,2,0),0)+IFERROR(VLOOKUP(A162,'#7 IH Results'!$A$2:$C$302,2,0),0)+IFERROR(VLOOKUP(A162,'#6 IH Results'!$A$2:$C$302,2,0),0)+IFERROR(VLOOKUP(A162,'#5 IH Results'!$A$2:$C$303,2,0),0)+IFERROR(VLOOKUP(A162,'#4 IH Results'!$A$2:$C$301,2,0),0)+IFERROR(VLOOKUP(A162,'#3 IH Results'!$A$2:$C$101,2,0),0)+IFERROR(VLOOKUP(A162,'#2 IH Results'!$A$2:$C$101,2,0),0)+IFERROR(VLOOKUP(A162,'#1 IH Results'!$A$2:$C$101,2,0),0)+IFERROR(VLOOKUP(A162,'#0 IH Results'!$A$3:$C$102,2,0),0)</f>
        <v>0.6166991577</v>
      </c>
    </row>
    <row r="163">
      <c r="A163" s="7" t="s">
        <v>163</v>
      </c>
      <c r="B163" s="6">
        <f>IFERROR(VLOOKUP(A163,'#8 IH Results'!$A$2:$C$302,2,0),0)+IFERROR(VLOOKUP(A163,'#7 IH Results'!$A$2:$C$302,2,0),0)+IFERROR(VLOOKUP(A163,'#6 IH Results'!$A$2:$C$302,2,0),0)+IFERROR(VLOOKUP(A163,'#5 IH Results'!$A$2:$C$303,2,0),0)+IFERROR(VLOOKUP(A163,'#4 IH Results'!$A$2:$C$301,2,0),0)+IFERROR(VLOOKUP(A163,'#3 IH Results'!$A$2:$C$101,2,0),0)+IFERROR(VLOOKUP(A163,'#2 IH Results'!$A$2:$C$101,2,0),0)+IFERROR(VLOOKUP(A163,'#1 IH Results'!$A$2:$C$101,2,0),0)+IFERROR(VLOOKUP(A163,'#0 IH Results'!$A$3:$C$102,2,0),0)</f>
        <v>0.6166991577</v>
      </c>
    </row>
    <row r="164">
      <c r="A164" s="7" t="s">
        <v>164</v>
      </c>
      <c r="B164" s="6">
        <f>IFERROR(VLOOKUP(A164,'#8 IH Results'!$A$2:$C$302,2,0),0)+IFERROR(VLOOKUP(A164,'#7 IH Results'!$A$2:$C$302,2,0),0)+IFERROR(VLOOKUP(A164,'#6 IH Results'!$A$2:$C$302,2,0),0)+IFERROR(VLOOKUP(A164,'#5 IH Results'!$A$2:$C$303,2,0),0)+IFERROR(VLOOKUP(A164,'#4 IH Results'!$A$2:$C$301,2,0),0)+IFERROR(VLOOKUP(A164,'#3 IH Results'!$A$2:$C$101,2,0),0)+IFERROR(VLOOKUP(A164,'#2 IH Results'!$A$2:$C$101,2,0),0)+IFERROR(VLOOKUP(A164,'#1 IH Results'!$A$2:$C$101,2,0),0)+IFERROR(VLOOKUP(A164,'#0 IH Results'!$A$3:$C$102,2,0),0)</f>
        <v>0.6166991577</v>
      </c>
    </row>
    <row r="165">
      <c r="A165" s="7" t="s">
        <v>165</v>
      </c>
      <c r="B165" s="6">
        <f>IFERROR(VLOOKUP(A165,'#8 IH Results'!$A$2:$C$302,2,0),0)+IFERROR(VLOOKUP(A165,'#7 IH Results'!$A$2:$C$302,2,0),0)+IFERROR(VLOOKUP(A165,'#6 IH Results'!$A$2:$C$302,2,0),0)+IFERROR(VLOOKUP(A165,'#5 IH Results'!$A$2:$C$303,2,0),0)+IFERROR(VLOOKUP(A165,'#4 IH Results'!$A$2:$C$301,2,0),0)+IFERROR(VLOOKUP(A165,'#3 IH Results'!$A$2:$C$101,2,0),0)+IFERROR(VLOOKUP(A165,'#2 IH Results'!$A$2:$C$101,2,0),0)+IFERROR(VLOOKUP(A165,'#1 IH Results'!$A$2:$C$101,2,0),0)+IFERROR(VLOOKUP(A165,'#0 IH Results'!$A$3:$C$102,2,0),0)</f>
        <v>0.6166991577</v>
      </c>
    </row>
    <row r="166">
      <c r="A166" s="7" t="s">
        <v>166</v>
      </c>
      <c r="B166" s="6">
        <f>IFERROR(VLOOKUP(A166,'#8 IH Results'!$A$2:$C$302,2,0),0)+IFERROR(VLOOKUP(A166,'#7 IH Results'!$A$2:$C$302,2,0),0)+IFERROR(VLOOKUP(A166,'#6 IH Results'!$A$2:$C$302,2,0),0)+IFERROR(VLOOKUP(A166,'#5 IH Results'!$A$2:$C$303,2,0),0)+IFERROR(VLOOKUP(A166,'#4 IH Results'!$A$2:$C$301,2,0),0)+IFERROR(VLOOKUP(A166,'#3 IH Results'!$A$2:$C$101,2,0),0)+IFERROR(VLOOKUP(A166,'#2 IH Results'!$A$2:$C$101,2,0),0)+IFERROR(VLOOKUP(A166,'#1 IH Results'!$A$2:$C$101,2,0),0)+IFERROR(VLOOKUP(A166,'#0 IH Results'!$A$3:$C$102,2,0),0)</f>
        <v>0.6166991577</v>
      </c>
    </row>
    <row r="167">
      <c r="A167" s="7" t="s">
        <v>167</v>
      </c>
      <c r="B167" s="6">
        <f>IFERROR(VLOOKUP(A167,'#8 IH Results'!$A$2:$C$302,2,0),0)+IFERROR(VLOOKUP(A167,'#7 IH Results'!$A$2:$C$302,2,0),0)+IFERROR(VLOOKUP(A167,'#6 IH Results'!$A$2:$C$302,2,0),0)+IFERROR(VLOOKUP(A167,'#5 IH Results'!$A$2:$C$303,2,0),0)+IFERROR(VLOOKUP(A167,'#4 IH Results'!$A$2:$C$301,2,0),0)+IFERROR(VLOOKUP(A167,'#3 IH Results'!$A$2:$C$101,2,0),0)+IFERROR(VLOOKUP(A167,'#2 IH Results'!$A$2:$C$101,2,0),0)+IFERROR(VLOOKUP(A167,'#1 IH Results'!$A$2:$C$101,2,0),0)+IFERROR(VLOOKUP(A167,'#0 IH Results'!$A$3:$C$102,2,0),0)</f>
        <v>0.6166991577</v>
      </c>
    </row>
    <row r="168">
      <c r="A168" s="7" t="s">
        <v>168</v>
      </c>
      <c r="B168" s="6">
        <f>IFERROR(VLOOKUP(A168,'#8 IH Results'!$A$2:$C$302,2,0),0)+IFERROR(VLOOKUP(A168,'#7 IH Results'!$A$2:$C$302,2,0),0)+IFERROR(VLOOKUP(A168,'#6 IH Results'!$A$2:$C$302,2,0),0)+IFERROR(VLOOKUP(A168,'#5 IH Results'!$A$2:$C$303,2,0),0)+IFERROR(VLOOKUP(A168,'#4 IH Results'!$A$2:$C$301,2,0),0)+IFERROR(VLOOKUP(A168,'#3 IH Results'!$A$2:$C$101,2,0),0)+IFERROR(VLOOKUP(A168,'#2 IH Results'!$A$2:$C$101,2,0),0)+IFERROR(VLOOKUP(A168,'#1 IH Results'!$A$2:$C$101,2,0),0)+IFERROR(VLOOKUP(A168,'#0 IH Results'!$A$3:$C$102,2,0),0)</f>
        <v>0.6166991577</v>
      </c>
    </row>
    <row r="169">
      <c r="A169" s="7" t="s">
        <v>169</v>
      </c>
      <c r="B169" s="6">
        <f>IFERROR(VLOOKUP(A169,'#8 IH Results'!$A$2:$C$302,2,0),0)+IFERROR(VLOOKUP(A169,'#7 IH Results'!$A$2:$C$302,2,0),0)+IFERROR(VLOOKUP(A169,'#6 IH Results'!$A$2:$C$302,2,0),0)+IFERROR(VLOOKUP(A169,'#5 IH Results'!$A$2:$C$303,2,0),0)+IFERROR(VLOOKUP(A169,'#4 IH Results'!$A$2:$C$301,2,0),0)+IFERROR(VLOOKUP(A169,'#3 IH Results'!$A$2:$C$101,2,0),0)+IFERROR(VLOOKUP(A169,'#2 IH Results'!$A$2:$C$101,2,0),0)+IFERROR(VLOOKUP(A169,'#1 IH Results'!$A$2:$C$101,2,0),0)+IFERROR(VLOOKUP(A169,'#0 IH Results'!$A$3:$C$102,2,0),0)</f>
        <v>0.6166991577</v>
      </c>
    </row>
    <row r="170">
      <c r="A170" s="7" t="s">
        <v>170</v>
      </c>
      <c r="B170" s="6">
        <f>IFERROR(VLOOKUP(A170,'#8 IH Results'!$A$2:$C$302,2,0),0)+IFERROR(VLOOKUP(A170,'#7 IH Results'!$A$2:$C$302,2,0),0)+IFERROR(VLOOKUP(A170,'#6 IH Results'!$A$2:$C$302,2,0),0)+IFERROR(VLOOKUP(A170,'#5 IH Results'!$A$2:$C$303,2,0),0)+IFERROR(VLOOKUP(A170,'#4 IH Results'!$A$2:$C$301,2,0),0)+IFERROR(VLOOKUP(A170,'#3 IH Results'!$A$2:$C$101,2,0),0)+IFERROR(VLOOKUP(A170,'#2 IH Results'!$A$2:$C$101,2,0),0)+IFERROR(VLOOKUP(A170,'#1 IH Results'!$A$2:$C$101,2,0),0)+IFERROR(VLOOKUP(A170,'#0 IH Results'!$A$3:$C$102,2,0),0)</f>
        <v>0.6143959446</v>
      </c>
    </row>
    <row r="171">
      <c r="A171" s="5" t="s">
        <v>171</v>
      </c>
      <c r="B171" s="6">
        <f>IFERROR(VLOOKUP(A171,'#8 IH Results'!$A$2:$C$302,2,0),0)+IFERROR(VLOOKUP(A171,'#7 IH Results'!$A$2:$C$302,2,0),0)+IFERROR(VLOOKUP(A171,'#6 IH Results'!$A$2:$C$302,2,0),0)+IFERROR(VLOOKUP(A171,'#5 IH Results'!$A$2:$C$303,2,0),0)+IFERROR(VLOOKUP(A171,'#4 IH Results'!$A$2:$C$301,2,0),0)+IFERROR(VLOOKUP(A171,'#3 IH Results'!$A$2:$C$101,2,0),0)+IFERROR(VLOOKUP(A171,'#2 IH Results'!$A$2:$C$101,2,0),0)+IFERROR(VLOOKUP(A171,'#1 IH Results'!$A$2:$C$101,2,0),0)+IFERROR(VLOOKUP(A171,'#0 IH Results'!$A$3:$C$102,2,0),0)</f>
        <v>0.5801899866</v>
      </c>
    </row>
    <row r="172">
      <c r="A172" s="5" t="s">
        <v>172</v>
      </c>
      <c r="B172" s="6">
        <f>IFERROR(VLOOKUP(A172,'#8 IH Results'!$A$2:$C$302,2,0),0)+IFERROR(VLOOKUP(A172,'#7 IH Results'!$A$2:$C$302,2,0),0)+IFERROR(VLOOKUP(A172,'#6 IH Results'!$A$2:$C$302,2,0),0)+IFERROR(VLOOKUP(A172,'#5 IH Results'!$A$2:$C$303,2,0),0)+IFERROR(VLOOKUP(A172,'#4 IH Results'!$A$2:$C$301,2,0),0)+IFERROR(VLOOKUP(A172,'#3 IH Results'!$A$2:$C$101,2,0),0)+IFERROR(VLOOKUP(A172,'#2 IH Results'!$A$2:$C$101,2,0),0)+IFERROR(VLOOKUP(A172,'#1 IH Results'!$A$2:$C$101,2,0),0)+IFERROR(VLOOKUP(A172,'#0 IH Results'!$A$3:$C$102,2,0),0)</f>
        <v>0.5685624704</v>
      </c>
    </row>
    <row r="173">
      <c r="A173" s="10" t="s">
        <v>173</v>
      </c>
      <c r="B173" s="6">
        <f>IFERROR(VLOOKUP(A173,'#8 IH Results'!$A$2:$C$302,2,0),0)+IFERROR(VLOOKUP(A173,'#7 IH Results'!$A$2:$C$302,2,0),0)+IFERROR(VLOOKUP(A173,'#6 IH Results'!$A$2:$C$302,2,0),0)+IFERROR(VLOOKUP(A173,'#5 IH Results'!$A$2:$C$303,2,0),0)+IFERROR(VLOOKUP(A173,'#4 IH Results'!$A$2:$C$301,2,0),0)+IFERROR(VLOOKUP(A173,'#3 IH Results'!$A$2:$C$101,2,0),0)+IFERROR(VLOOKUP(A173,'#2 IH Results'!$A$2:$C$101,2,0),0)+IFERROR(VLOOKUP(A173,'#1 IH Results'!$A$2:$C$101,2,0),0)+IFERROR(VLOOKUP(A173,'#0 IH Results'!$A$3:$C$102,2,0),0)</f>
        <v>0.4838047952</v>
      </c>
    </row>
    <row r="174">
      <c r="A174" s="5" t="s">
        <v>174</v>
      </c>
      <c r="B174" s="6">
        <f>IFERROR(VLOOKUP(A174,'#8 IH Results'!$A$2:$C$302,2,0),0)+IFERROR(VLOOKUP(A174,'#7 IH Results'!$A$2:$C$302,2,0),0)+IFERROR(VLOOKUP(A174,'#6 IH Results'!$A$2:$C$302,2,0),0)+IFERROR(VLOOKUP(A174,'#5 IH Results'!$A$2:$C$303,2,0),0)+IFERROR(VLOOKUP(A174,'#4 IH Results'!$A$2:$C$301,2,0),0)+IFERROR(VLOOKUP(A174,'#3 IH Results'!$A$2:$C$101,2,0),0)+IFERROR(VLOOKUP(A174,'#2 IH Results'!$A$2:$C$101,2,0),0)+IFERROR(VLOOKUP(A174,'#1 IH Results'!$A$2:$C$101,2,0),0)+IFERROR(VLOOKUP(A174,'#0 IH Results'!$A$3:$C$102,2,0),0)</f>
        <v>0.4540678499</v>
      </c>
    </row>
    <row r="175">
      <c r="A175" s="5" t="s">
        <v>175</v>
      </c>
      <c r="B175" s="6">
        <f>IFERROR(VLOOKUP(A175,'#8 IH Results'!$A$2:$C$302,2,0),0)+IFERROR(VLOOKUP(A175,'#7 IH Results'!$A$2:$C$302,2,0),0)+IFERROR(VLOOKUP(A175,'#6 IH Results'!$A$2:$C$302,2,0),0)+IFERROR(VLOOKUP(A175,'#5 IH Results'!$A$2:$C$303,2,0),0)+IFERROR(VLOOKUP(A175,'#4 IH Results'!$A$2:$C$301,2,0),0)+IFERROR(VLOOKUP(A175,'#3 IH Results'!$A$2:$C$101,2,0),0)+IFERROR(VLOOKUP(A175,'#2 IH Results'!$A$2:$C$101,2,0),0)+IFERROR(VLOOKUP(A175,'#1 IH Results'!$A$2:$C$101,2,0),0)+IFERROR(VLOOKUP(A175,'#0 IH Results'!$A$3:$C$102,2,0),0)</f>
        <v>0.4540678499</v>
      </c>
    </row>
    <row r="176">
      <c r="A176" s="7" t="s">
        <v>176</v>
      </c>
      <c r="B176" s="6">
        <f>IFERROR(VLOOKUP(A176,'#8 IH Results'!$A$2:$C$302,2,0),0)+IFERROR(VLOOKUP(A176,'#7 IH Results'!$A$2:$C$302,2,0),0)+IFERROR(VLOOKUP(A176,'#6 IH Results'!$A$2:$C$302,2,0),0)+IFERROR(VLOOKUP(A176,'#5 IH Results'!$A$2:$C$303,2,0),0)+IFERROR(VLOOKUP(A176,'#4 IH Results'!$A$2:$C$301,2,0),0)+IFERROR(VLOOKUP(A176,'#3 IH Results'!$A$2:$C$101,2,0),0)+IFERROR(VLOOKUP(A176,'#2 IH Results'!$A$2:$C$101,2,0),0)+IFERROR(VLOOKUP(A176,'#1 IH Results'!$A$2:$C$101,2,0),0)+IFERROR(VLOOKUP(A176,'#0 IH Results'!$A$3:$C$102,2,0),0)</f>
        <v>0.390546874</v>
      </c>
    </row>
    <row r="177">
      <c r="A177" s="7" t="s">
        <v>177</v>
      </c>
      <c r="B177" s="6">
        <f>IFERROR(VLOOKUP(A177,'#8 IH Results'!$A$2:$C$302,2,0),0)+IFERROR(VLOOKUP(A177,'#7 IH Results'!$A$2:$C$302,2,0),0)+IFERROR(VLOOKUP(A177,'#6 IH Results'!$A$2:$C$302,2,0),0)+IFERROR(VLOOKUP(A177,'#5 IH Results'!$A$2:$C$303,2,0),0)+IFERROR(VLOOKUP(A177,'#4 IH Results'!$A$2:$C$301,2,0),0)+IFERROR(VLOOKUP(A177,'#3 IH Results'!$A$2:$C$101,2,0),0)+IFERROR(VLOOKUP(A177,'#2 IH Results'!$A$2:$C$101,2,0),0)+IFERROR(VLOOKUP(A177,'#1 IH Results'!$A$2:$C$101,2,0),0)+IFERROR(VLOOKUP(A177,'#0 IH Results'!$A$3:$C$102,2,0),0)</f>
        <v>0.390546874</v>
      </c>
    </row>
    <row r="178">
      <c r="A178" s="7" t="s">
        <v>178</v>
      </c>
      <c r="B178" s="6">
        <f>IFERROR(VLOOKUP(A178,'#8 IH Results'!$A$2:$C$302,2,0),0)+IFERROR(VLOOKUP(A178,'#7 IH Results'!$A$2:$C$302,2,0),0)+IFERROR(VLOOKUP(A178,'#6 IH Results'!$A$2:$C$302,2,0),0)+IFERROR(VLOOKUP(A178,'#5 IH Results'!$A$2:$C$303,2,0),0)+IFERROR(VLOOKUP(A178,'#4 IH Results'!$A$2:$C$301,2,0),0)+IFERROR(VLOOKUP(A178,'#3 IH Results'!$A$2:$C$101,2,0),0)+IFERROR(VLOOKUP(A178,'#2 IH Results'!$A$2:$C$101,2,0),0)+IFERROR(VLOOKUP(A178,'#1 IH Results'!$A$2:$C$101,2,0),0)+IFERROR(VLOOKUP(A178,'#0 IH Results'!$A$3:$C$102,2,0),0)</f>
        <v>0.3469346285</v>
      </c>
    </row>
    <row r="179">
      <c r="A179" s="5" t="s">
        <v>179</v>
      </c>
      <c r="B179" s="6">
        <f>IFERROR(VLOOKUP(A179,'#8 IH Results'!$A$2:$C$302,2,0),0)+IFERROR(VLOOKUP(A179,'#7 IH Results'!$A$2:$C$302,2,0),0)+IFERROR(VLOOKUP(A179,'#6 IH Results'!$A$2:$C$302,2,0),0)+IFERROR(VLOOKUP(A179,'#5 IH Results'!$A$2:$C$303,2,0),0)+IFERROR(VLOOKUP(A179,'#4 IH Results'!$A$2:$C$301,2,0),0)+IFERROR(VLOOKUP(A179,'#3 IH Results'!$A$2:$C$101,2,0),0)+IFERROR(VLOOKUP(A179,'#2 IH Results'!$A$2:$C$101,2,0),0)+IFERROR(VLOOKUP(A179,'#1 IH Results'!$A$2:$C$101,2,0),0)+IFERROR(VLOOKUP(A179,'#0 IH Results'!$A$3:$C$102,2,0),0)</f>
        <v>0.2990788765</v>
      </c>
    </row>
    <row r="180">
      <c r="A180" s="7" t="s">
        <v>180</v>
      </c>
      <c r="B180" s="6">
        <f>IFERROR(VLOOKUP(A180,'#8 IH Results'!$A$2:$C$302,2,0),0)+IFERROR(VLOOKUP(A180,'#7 IH Results'!$A$2:$C$302,2,0),0)+IFERROR(VLOOKUP(A180,'#6 IH Results'!$A$2:$C$302,2,0),0)+IFERROR(VLOOKUP(A180,'#5 IH Results'!$A$2:$C$303,2,0),0)+IFERROR(VLOOKUP(A180,'#4 IH Results'!$A$2:$C$301,2,0),0)+IFERROR(VLOOKUP(A180,'#3 IH Results'!$A$2:$C$101,2,0),0)+IFERROR(VLOOKUP(A180,'#2 IH Results'!$A$2:$C$101,2,0),0)+IFERROR(VLOOKUP(A180,'#1 IH Results'!$A$2:$C$101,2,0),0)+IFERROR(VLOOKUP(A180,'#0 IH Results'!$A$3:$C$102,2,0),0)</f>
        <v>0.2674596989</v>
      </c>
    </row>
    <row r="181">
      <c r="A181" s="7" t="s">
        <v>181</v>
      </c>
      <c r="B181" s="6">
        <f>IFERROR(VLOOKUP(A181,'#8 IH Results'!$A$2:$C$302,2,0),0)+IFERROR(VLOOKUP(A181,'#7 IH Results'!$A$2:$C$302,2,0),0)+IFERROR(VLOOKUP(A181,'#6 IH Results'!$A$2:$C$302,2,0),0)+IFERROR(VLOOKUP(A181,'#5 IH Results'!$A$2:$C$303,2,0),0)+IFERROR(VLOOKUP(A181,'#4 IH Results'!$A$2:$C$301,2,0),0)+IFERROR(VLOOKUP(A181,'#3 IH Results'!$A$2:$C$101,2,0),0)+IFERROR(VLOOKUP(A181,'#2 IH Results'!$A$2:$C$101,2,0),0)+IFERROR(VLOOKUP(A181,'#1 IH Results'!$A$2:$C$101,2,0),0)+IFERROR(VLOOKUP(A181,'#0 IH Results'!$A$3:$C$102,2,0),0)</f>
        <v>0.207593157</v>
      </c>
    </row>
    <row r="182">
      <c r="A182" s="7" t="s">
        <v>182</v>
      </c>
      <c r="B182" s="6">
        <f>IFERROR(VLOOKUP(A182,'#8 IH Results'!$A$2:$C$302,2,0),0)+IFERROR(VLOOKUP(A182,'#7 IH Results'!$A$2:$C$302,2,0),0)+IFERROR(VLOOKUP(A182,'#6 IH Results'!$A$2:$C$302,2,0),0)+IFERROR(VLOOKUP(A182,'#5 IH Results'!$A$2:$C$303,2,0),0)+IFERROR(VLOOKUP(A182,'#4 IH Results'!$A$2:$C$301,2,0),0)+IFERROR(VLOOKUP(A182,'#3 IH Results'!$A$2:$C$101,2,0),0)+IFERROR(VLOOKUP(A182,'#2 IH Results'!$A$2:$C$101,2,0),0)+IFERROR(VLOOKUP(A182,'#1 IH Results'!$A$2:$C$101,2,0),0)+IFERROR(VLOOKUP(A182,'#0 IH Results'!$A$3:$C$102,2,0),0)</f>
        <v>0.1230871751</v>
      </c>
    </row>
    <row r="183">
      <c r="A183" s="7" t="s">
        <v>183</v>
      </c>
      <c r="B183" s="6">
        <f>IFERROR(VLOOKUP(A183,'#8 IH Results'!$A$2:$C$302,2,0),0)+IFERROR(VLOOKUP(A183,'#7 IH Results'!$A$2:$C$302,2,0),0)+IFERROR(VLOOKUP(A183,'#6 IH Results'!$A$2:$C$302,2,0),0)+IFERROR(VLOOKUP(A183,'#5 IH Results'!$A$2:$C$303,2,0),0)+IFERROR(VLOOKUP(A183,'#4 IH Results'!$A$2:$C$301,2,0),0)+IFERROR(VLOOKUP(A183,'#3 IH Results'!$A$2:$C$101,2,0),0)+IFERROR(VLOOKUP(A183,'#2 IH Results'!$A$2:$C$101,2,0),0)+IFERROR(VLOOKUP(A183,'#1 IH Results'!$A$2:$C$101,2,0),0)+IFERROR(VLOOKUP(A183,'#0 IH Results'!$A$3:$C$102,2,0),0)</f>
        <v>0.1230871751</v>
      </c>
    </row>
    <row r="184">
      <c r="A184" s="7" t="s">
        <v>184</v>
      </c>
      <c r="B184" s="6">
        <f>IFERROR(VLOOKUP(A184,'#8 IH Results'!$A$2:$C$302,2,0),0)+IFERROR(VLOOKUP(A184,'#7 IH Results'!$A$2:$C$302,2,0),0)+IFERROR(VLOOKUP(A184,'#6 IH Results'!$A$2:$C$302,2,0),0)+IFERROR(VLOOKUP(A184,'#5 IH Results'!$A$2:$C$303,2,0),0)+IFERROR(VLOOKUP(A184,'#4 IH Results'!$A$2:$C$301,2,0),0)+IFERROR(VLOOKUP(A184,'#3 IH Results'!$A$2:$C$101,2,0),0)+IFERROR(VLOOKUP(A184,'#2 IH Results'!$A$2:$C$101,2,0),0)+IFERROR(VLOOKUP(A184,'#1 IH Results'!$A$2:$C$101,2,0),0)+IFERROR(VLOOKUP(A184,'#0 IH Results'!$A$3:$C$102,2,0),0)</f>
        <v>0.1230871751</v>
      </c>
    </row>
    <row r="185">
      <c r="A185" s="7" t="s">
        <v>185</v>
      </c>
      <c r="B185" s="6">
        <f>IFERROR(VLOOKUP(A185,'#8 IH Results'!$A$2:$C$302,2,0),0)+IFERROR(VLOOKUP(A185,'#7 IH Results'!$A$2:$C$302,2,0),0)+IFERROR(VLOOKUP(A185,'#6 IH Results'!$A$2:$C$302,2,0),0)+IFERROR(VLOOKUP(A185,'#5 IH Results'!$A$2:$C$303,2,0),0)+IFERROR(VLOOKUP(A185,'#4 IH Results'!$A$2:$C$301,2,0),0)+IFERROR(VLOOKUP(A185,'#3 IH Results'!$A$2:$C$101,2,0),0)+IFERROR(VLOOKUP(A185,'#2 IH Results'!$A$2:$C$101,2,0),0)+IFERROR(VLOOKUP(A185,'#1 IH Results'!$A$2:$C$101,2,0),0)+IFERROR(VLOOKUP(A185,'#0 IH Results'!$A$3:$C$102,2,0),0)</f>
        <v>0.1230871751</v>
      </c>
    </row>
    <row r="186">
      <c r="A186" s="7" t="s">
        <v>186</v>
      </c>
      <c r="B186" s="6">
        <f>IFERROR(VLOOKUP(A186,'#8 IH Results'!$A$2:$C$302,2,0),0)+IFERROR(VLOOKUP(A186,'#7 IH Results'!$A$2:$C$302,2,0),0)+IFERROR(VLOOKUP(A186,'#6 IH Results'!$A$2:$C$302,2,0),0)+IFERROR(VLOOKUP(A186,'#5 IH Results'!$A$2:$C$303,2,0),0)+IFERROR(VLOOKUP(A186,'#4 IH Results'!$A$2:$C$301,2,0),0)+IFERROR(VLOOKUP(A186,'#3 IH Results'!$A$2:$C$101,2,0),0)+IFERROR(VLOOKUP(A186,'#2 IH Results'!$A$2:$C$101,2,0),0)+IFERROR(VLOOKUP(A186,'#1 IH Results'!$A$2:$C$101,2,0),0)+IFERROR(VLOOKUP(A186,'#0 IH Results'!$A$3:$C$102,2,0),0)</f>
        <v>0.1230871751</v>
      </c>
    </row>
    <row r="187">
      <c r="A187" s="5" t="s">
        <v>187</v>
      </c>
      <c r="B187" s="6">
        <f>IFERROR(VLOOKUP(A187,'#8 IH Results'!$A$2:$C$302,2,0),0)+IFERROR(VLOOKUP(A187,'#7 IH Results'!$A$2:$C$302,2,0),0)+IFERROR(VLOOKUP(A187,'#6 IH Results'!$A$2:$C$302,2,0),0)+IFERROR(VLOOKUP(A187,'#5 IH Results'!$A$2:$C$303,2,0),0)+IFERROR(VLOOKUP(A187,'#4 IH Results'!$A$2:$C$301,2,0),0)+IFERROR(VLOOKUP(A187,'#3 IH Results'!$A$2:$C$101,2,0),0)+IFERROR(VLOOKUP(A187,'#2 IH Results'!$A$2:$C$101,2,0),0)+IFERROR(VLOOKUP(A187,'#1 IH Results'!$A$2:$C$101,2,0),0)+IFERROR(VLOOKUP(A187,'#0 IH Results'!$A$3:$C$102,2,0),0)</f>
        <v>0.1138547335</v>
      </c>
    </row>
    <row r="188">
      <c r="A188" s="5" t="s">
        <v>188</v>
      </c>
      <c r="B188" s="6">
        <f>IFERROR(VLOOKUP(A188,'#8 IH Results'!$A$2:$C$302,2,0),0)+IFERROR(VLOOKUP(A188,'#7 IH Results'!$A$2:$C$302,2,0),0)+IFERROR(VLOOKUP(A188,'#6 IH Results'!$A$2:$C$302,2,0),0)+IFERROR(VLOOKUP(A188,'#5 IH Results'!$A$2:$C$303,2,0),0)+IFERROR(VLOOKUP(A188,'#4 IH Results'!$A$2:$C$301,2,0),0)+IFERROR(VLOOKUP(A188,'#3 IH Results'!$A$2:$C$101,2,0),0)+IFERROR(VLOOKUP(A188,'#2 IH Results'!$A$2:$C$101,2,0),0)+IFERROR(VLOOKUP(A188,'#1 IH Results'!$A$2:$C$101,2,0),0)+IFERROR(VLOOKUP(A188,'#0 IH Results'!$A$3:$C$102,2,0),0)</f>
        <v>0.1138547335</v>
      </c>
    </row>
    <row r="189">
      <c r="A189" s="7" t="s">
        <v>189</v>
      </c>
      <c r="B189" s="6">
        <f>IFERROR(VLOOKUP(A189,'#8 IH Results'!$A$2:$C$302,2,0),0)+IFERROR(VLOOKUP(A189,'#7 IH Results'!$A$2:$C$302,2,0),0)+IFERROR(VLOOKUP(A189,'#6 IH Results'!$A$2:$C$302,2,0),0)+IFERROR(VLOOKUP(A189,'#5 IH Results'!$A$2:$C$303,2,0),0)+IFERROR(VLOOKUP(A189,'#4 IH Results'!$A$2:$C$301,2,0),0)+IFERROR(VLOOKUP(A189,'#3 IH Results'!$A$2:$C$101,2,0),0)+IFERROR(VLOOKUP(A189,'#2 IH Results'!$A$2:$C$101,2,0),0)+IFERROR(VLOOKUP(A189,'#1 IH Results'!$A$2:$C$101,2,0),0)+IFERROR(VLOOKUP(A189,'#0 IH Results'!$A$3:$C$102,2,0),0)</f>
        <v>0.1122849878</v>
      </c>
    </row>
    <row r="190">
      <c r="A190" s="5" t="s">
        <v>190</v>
      </c>
      <c r="B190" s="6">
        <f>IFERROR(VLOOKUP(A190,'#8 IH Results'!$A$2:$C$302,2,0),0)+IFERROR(VLOOKUP(A190,'#7 IH Results'!$A$2:$C$302,2,0),0)+IFERROR(VLOOKUP(A190,'#6 IH Results'!$A$2:$C$302,2,0),0)+IFERROR(VLOOKUP(A190,'#5 IH Results'!$A$2:$C$303,2,0),0)+IFERROR(VLOOKUP(A190,'#4 IH Results'!$A$2:$C$301,2,0),0)+IFERROR(VLOOKUP(A190,'#3 IH Results'!$A$2:$C$101,2,0),0)+IFERROR(VLOOKUP(A190,'#2 IH Results'!$A$2:$C$101,2,0),0)+IFERROR(VLOOKUP(A190,'#1 IH Results'!$A$2:$C$101,2,0),0)+IFERROR(VLOOKUP(A190,'#0 IH Results'!$A$3:$C$102,2,0),0)</f>
        <v>0.09021679981</v>
      </c>
    </row>
    <row r="191">
      <c r="A191" s="5" t="s">
        <v>191</v>
      </c>
      <c r="B191" s="6">
        <f>IFERROR(VLOOKUP(A191,'#8 IH Results'!$A$2:$C$302,2,0),0)+IFERROR(VLOOKUP(A191,'#7 IH Results'!$A$2:$C$302,2,0),0)+IFERROR(VLOOKUP(A191,'#6 IH Results'!$A$2:$C$302,2,0),0)+IFERROR(VLOOKUP(A191,'#5 IH Results'!$A$2:$C$303,2,0),0)+IFERROR(VLOOKUP(A191,'#4 IH Results'!$A$2:$C$301,2,0),0)+IFERROR(VLOOKUP(A191,'#3 IH Results'!$A$2:$C$101,2,0),0)+IFERROR(VLOOKUP(A191,'#2 IH Results'!$A$2:$C$101,2,0),0)+IFERROR(VLOOKUP(A191,'#1 IH Results'!$A$2:$C$101,2,0),0)+IFERROR(VLOOKUP(A191,'#0 IH Results'!$A$3:$C$102,2,0),0)</f>
        <v>0.08933717579</v>
      </c>
    </row>
    <row r="192">
      <c r="A192" s="7" t="s">
        <v>192</v>
      </c>
      <c r="B192" s="6">
        <f>IFERROR(VLOOKUP(A192,'#8 IH Results'!$A$2:$C$302,2,0),0)+IFERROR(VLOOKUP(A192,'#7 IH Results'!$A$2:$C$302,2,0),0)+IFERROR(VLOOKUP(A192,'#6 IH Results'!$A$2:$C$302,2,0),0)+IFERROR(VLOOKUP(A192,'#5 IH Results'!$A$2:$C$303,2,0),0)+IFERROR(VLOOKUP(A192,'#4 IH Results'!$A$2:$C$301,2,0),0)+IFERROR(VLOOKUP(A192,'#3 IH Results'!$A$2:$C$101,2,0),0)+IFERROR(VLOOKUP(A192,'#2 IH Results'!$A$2:$C$101,2,0),0)+IFERROR(VLOOKUP(A192,'#1 IH Results'!$A$2:$C$101,2,0),0)+IFERROR(VLOOKUP(A192,'#0 IH Results'!$A$3:$C$102,2,0),0)</f>
        <v>0.07343633266</v>
      </c>
    </row>
    <row r="193">
      <c r="A193" s="7" t="s">
        <v>193</v>
      </c>
      <c r="B193" s="6">
        <f>IFERROR(VLOOKUP(A193,'#8 IH Results'!$A$2:$C$302,2,0),0)+IFERROR(VLOOKUP(A193,'#7 IH Results'!$A$2:$C$302,2,0),0)+IFERROR(VLOOKUP(A193,'#6 IH Results'!$A$2:$C$302,2,0),0)+IFERROR(VLOOKUP(A193,'#5 IH Results'!$A$2:$C$303,2,0),0)+IFERROR(VLOOKUP(A193,'#4 IH Results'!$A$2:$C$301,2,0),0)+IFERROR(VLOOKUP(A193,'#3 IH Results'!$A$2:$C$101,2,0),0)+IFERROR(VLOOKUP(A193,'#2 IH Results'!$A$2:$C$101,2,0),0)+IFERROR(VLOOKUP(A193,'#1 IH Results'!$A$2:$C$101,2,0),0)+IFERROR(VLOOKUP(A193,'#0 IH Results'!$A$3:$C$102,2,0),0)</f>
        <v>0.07343633266</v>
      </c>
    </row>
    <row r="194">
      <c r="A194" s="7" t="s">
        <v>194</v>
      </c>
      <c r="B194" s="6">
        <f>IFERROR(VLOOKUP(A194,'#8 IH Results'!$A$2:$C$302,2,0),0)+IFERROR(VLOOKUP(A194,'#7 IH Results'!$A$2:$C$302,2,0),0)+IFERROR(VLOOKUP(A194,'#6 IH Results'!$A$2:$C$302,2,0),0)+IFERROR(VLOOKUP(A194,'#5 IH Results'!$A$2:$C$303,2,0),0)+IFERROR(VLOOKUP(A194,'#4 IH Results'!$A$2:$C$301,2,0),0)+IFERROR(VLOOKUP(A194,'#3 IH Results'!$A$2:$C$101,2,0),0)+IFERROR(VLOOKUP(A194,'#2 IH Results'!$A$2:$C$101,2,0),0)+IFERROR(VLOOKUP(A194,'#1 IH Results'!$A$2:$C$101,2,0),0)+IFERROR(VLOOKUP(A194,'#0 IH Results'!$A$3:$C$102,2,0),0)</f>
        <v>0.07343633266</v>
      </c>
    </row>
    <row r="195">
      <c r="A195" s="5" t="s">
        <v>195</v>
      </c>
      <c r="B195" s="6">
        <f>IFERROR(VLOOKUP(A195,'#8 IH Results'!$A$2:$C$302,2,0),0)+IFERROR(VLOOKUP(A195,'#7 IH Results'!$A$2:$C$302,2,0),0)+IFERROR(VLOOKUP(A195,'#6 IH Results'!$A$2:$C$302,2,0),0)+IFERROR(VLOOKUP(A195,'#5 IH Results'!$A$2:$C$303,2,0),0)+IFERROR(VLOOKUP(A195,'#4 IH Results'!$A$2:$C$301,2,0),0)+IFERROR(VLOOKUP(A195,'#3 IH Results'!$A$2:$C$101,2,0),0)+IFERROR(VLOOKUP(A195,'#2 IH Results'!$A$2:$C$101,2,0),0)+IFERROR(VLOOKUP(A195,'#1 IH Results'!$A$2:$C$101,2,0),0)+IFERROR(VLOOKUP(A195,'#0 IH Results'!$A$3:$C$102,2,0),0)</f>
        <v>0.05575538483</v>
      </c>
    </row>
    <row r="196">
      <c r="A196" s="7" t="s">
        <v>196</v>
      </c>
      <c r="B196" s="6">
        <f>IFERROR(VLOOKUP(A196,'#8 IH Results'!$A$2:$C$302,2,0),0)+IFERROR(VLOOKUP(A196,'#7 IH Results'!$A$2:$C$302,2,0),0)+IFERROR(VLOOKUP(A196,'#6 IH Results'!$A$2:$C$302,2,0),0)+IFERROR(VLOOKUP(A196,'#5 IH Results'!$A$2:$C$303,2,0),0)+IFERROR(VLOOKUP(A196,'#4 IH Results'!$A$2:$C$301,2,0),0)+IFERROR(VLOOKUP(A196,'#3 IH Results'!$A$2:$C$101,2,0),0)+IFERROR(VLOOKUP(A196,'#2 IH Results'!$A$2:$C$101,2,0),0)+IFERROR(VLOOKUP(A196,'#1 IH Results'!$A$2:$C$101,2,0),0)+IFERROR(VLOOKUP(A196,'#0 IH Results'!$A$3:$C$102,2,0),0)</f>
        <v>0.04831157635</v>
      </c>
    </row>
    <row r="197">
      <c r="A197" s="5" t="s">
        <v>197</v>
      </c>
      <c r="B197" s="6">
        <f>IFERROR(VLOOKUP(A197,'#8 IH Results'!$A$2:$C$302,2,0),0)+IFERROR(VLOOKUP(A197,'#7 IH Results'!$A$2:$C$302,2,0),0)+IFERROR(VLOOKUP(A197,'#6 IH Results'!$A$2:$C$302,2,0),0)+IFERROR(VLOOKUP(A197,'#5 IH Results'!$A$2:$C$303,2,0),0)+IFERROR(VLOOKUP(A197,'#4 IH Results'!$A$2:$C$301,2,0),0)+IFERROR(VLOOKUP(A197,'#3 IH Results'!$A$2:$C$101,2,0),0)+IFERROR(VLOOKUP(A197,'#2 IH Results'!$A$2:$C$101,2,0),0)+IFERROR(VLOOKUP(A197,'#1 IH Results'!$A$2:$C$101,2,0),0)+IFERROR(VLOOKUP(A197,'#0 IH Results'!$A$3:$C$102,2,0),0)</f>
        <v>0.03771202487</v>
      </c>
    </row>
    <row r="198">
      <c r="A198" s="7" t="s">
        <v>198</v>
      </c>
      <c r="B198" s="6">
        <f>IFERROR(VLOOKUP(A198,'#8 IH Results'!$A$2:$C$302,2,0),0)+IFERROR(VLOOKUP(A198,'#7 IH Results'!$A$2:$C$302,2,0),0)+IFERROR(VLOOKUP(A198,'#6 IH Results'!$A$2:$C$302,2,0),0)+IFERROR(VLOOKUP(A198,'#5 IH Results'!$A$2:$C$303,2,0),0)+IFERROR(VLOOKUP(A198,'#4 IH Results'!$A$2:$C$301,2,0),0)+IFERROR(VLOOKUP(A198,'#3 IH Results'!$A$2:$C$101,2,0),0)+IFERROR(VLOOKUP(A198,'#2 IH Results'!$A$2:$C$101,2,0),0)+IFERROR(VLOOKUP(A198,'#1 IH Results'!$A$2:$C$101,2,0),0)+IFERROR(VLOOKUP(A198,'#0 IH Results'!$A$3:$C$102,2,0),0)</f>
        <v>0.02762116382</v>
      </c>
    </row>
    <row r="199">
      <c r="A199" s="5" t="s">
        <v>199</v>
      </c>
      <c r="B199" s="6">
        <f>IFERROR(VLOOKUP(A199,'#8 IH Results'!$A$2:$C$302,2,0),0)+IFERROR(VLOOKUP(A199,'#7 IH Results'!$A$2:$C$302,2,0),0)+IFERROR(VLOOKUP(A199,'#6 IH Results'!$A$2:$C$302,2,0),0)+IFERROR(VLOOKUP(A199,'#5 IH Results'!$A$2:$C$303,2,0),0)+IFERROR(VLOOKUP(A199,'#4 IH Results'!$A$2:$C$301,2,0),0)+IFERROR(VLOOKUP(A199,'#3 IH Results'!$A$2:$C$101,2,0),0)+IFERROR(VLOOKUP(A199,'#2 IH Results'!$A$2:$C$101,2,0),0)+IFERROR(VLOOKUP(A199,'#1 IH Results'!$A$2:$C$101,2,0),0)+IFERROR(VLOOKUP(A199,'#0 IH Results'!$A$3:$C$102,2,0),0)</f>
        <v>0.02514134991</v>
      </c>
    </row>
    <row r="200">
      <c r="A200" s="5" t="s">
        <v>200</v>
      </c>
      <c r="B200" s="6">
        <f>IFERROR(VLOOKUP(A200,'#8 IH Results'!$A$2:$C$302,2,0),0)+IFERROR(VLOOKUP(A200,'#7 IH Results'!$A$2:$C$302,2,0),0)+IFERROR(VLOOKUP(A200,'#6 IH Results'!$A$2:$C$302,2,0),0)+IFERROR(VLOOKUP(A200,'#5 IH Results'!$A$2:$C$303,2,0),0)+IFERROR(VLOOKUP(A200,'#4 IH Results'!$A$2:$C$301,2,0),0)+IFERROR(VLOOKUP(A200,'#3 IH Results'!$A$2:$C$101,2,0),0)+IFERROR(VLOOKUP(A200,'#2 IH Results'!$A$2:$C$101,2,0),0)+IFERROR(VLOOKUP(A200,'#1 IH Results'!$A$2:$C$101,2,0),0)+IFERROR(VLOOKUP(A200,'#0 IH Results'!$A$3:$C$102,2,0),0)</f>
        <v>0.02514134991</v>
      </c>
    </row>
    <row r="201">
      <c r="A201" s="5" t="s">
        <v>201</v>
      </c>
      <c r="B201" s="6">
        <f>IFERROR(VLOOKUP(A201,'#8 IH Results'!$A$2:$C$302,2,0),0)+IFERROR(VLOOKUP(A201,'#7 IH Results'!$A$2:$C$302,2,0),0)+IFERROR(VLOOKUP(A201,'#6 IH Results'!$A$2:$C$302,2,0),0)+IFERROR(VLOOKUP(A201,'#5 IH Results'!$A$2:$C$303,2,0),0)+IFERROR(VLOOKUP(A201,'#4 IH Results'!$A$2:$C$301,2,0),0)+IFERROR(VLOOKUP(A201,'#3 IH Results'!$A$2:$C$101,2,0),0)+IFERROR(VLOOKUP(A201,'#2 IH Results'!$A$2:$C$101,2,0),0)+IFERROR(VLOOKUP(A201,'#1 IH Results'!$A$2:$C$101,2,0),0)+IFERROR(VLOOKUP(A201,'#0 IH Results'!$A$3:$C$102,2,0),0)</f>
        <v>0.01966866491</v>
      </c>
    </row>
    <row r="202">
      <c r="B202" s="6">
        <f>IFERROR(VLOOKUP(A202,'#8 IH Results'!$A$2:$C$302,2,0),0)+IFERROR(VLOOKUP(A202,'#7 IH Results'!$A$2:$C$302,2,0),0)+IFERROR(VLOOKUP(A202,'#6 IH Results'!$A$2:$C$302,2,0),0)+IFERROR(VLOOKUP(A202,'#5 IH Results'!$A$2:$C$303,2,0),0)+IFERROR(VLOOKUP(A202,'#4 IH Results'!$A$2:$C$301,2,0),0)+IFERROR(VLOOKUP(A202,'#3 IH Results'!$A$2:$C$101,2,0),0)+IFERROR(VLOOKUP(A202,'#2 IH Results'!$A$2:$C$101,2,0),0)+IFERROR(VLOOKUP(A202,'#1 IH Results'!$A$2:$C$101,2,0),0)+IFERROR(VLOOKUP(A202,'#0 IH Results'!$A$3:$C$102,2,0),0)</f>
        <v>0</v>
      </c>
    </row>
    <row r="203">
      <c r="B203" s="6">
        <f>IFERROR(VLOOKUP(A203,'#8 IH Results'!$A$2:$C$302,2,0),0)+IFERROR(VLOOKUP(A203,'#7 IH Results'!$A$2:$C$302,2,0),0)+IFERROR(VLOOKUP(A203,'#6 IH Results'!$A$2:$C$302,2,0),0)+IFERROR(VLOOKUP(A203,'#5 IH Results'!$A$2:$C$303,2,0),0)+IFERROR(VLOOKUP(A203,'#4 IH Results'!$A$2:$C$301,2,0),0)+IFERROR(VLOOKUP(A203,'#3 IH Results'!$A$2:$C$101,2,0),0)+IFERROR(VLOOKUP(A203,'#2 IH Results'!$A$2:$C$101,2,0),0)+IFERROR(VLOOKUP(A203,'#1 IH Results'!$A$2:$C$101,2,0),0)+IFERROR(VLOOKUP(A203,'#0 IH Results'!$A$3:$C$102,2,0),0)</f>
        <v>0</v>
      </c>
    </row>
    <row r="204">
      <c r="B204" s="6">
        <f>IFERROR(VLOOKUP(A204,'#8 IH Results'!$A$2:$C$302,2,0),0)+IFERROR(VLOOKUP(A204,'#7 IH Results'!$A$2:$C$302,2,0),0)+IFERROR(VLOOKUP(A204,'#6 IH Results'!$A$2:$C$302,2,0),0)+IFERROR(VLOOKUP(A204,'#5 IH Results'!$A$2:$C$303,2,0),0)+IFERROR(VLOOKUP(A204,'#4 IH Results'!$A$2:$C$301,2,0),0)+IFERROR(VLOOKUP(A204,'#3 IH Results'!$A$2:$C$101,2,0),0)+IFERROR(VLOOKUP(A204,'#2 IH Results'!$A$2:$C$101,2,0),0)+IFERROR(VLOOKUP(A204,'#1 IH Results'!$A$2:$C$101,2,0),0)+IFERROR(VLOOKUP(A204,'#0 IH Results'!$A$3:$C$102,2,0),0)</f>
        <v>0</v>
      </c>
    </row>
    <row r="205">
      <c r="B205" s="6">
        <f>IFERROR(VLOOKUP(A205,'#8 IH Results'!$A$2:$C$302,2,0),0)+IFERROR(VLOOKUP(A205,'#7 IH Results'!$A$2:$C$302,2,0),0)+IFERROR(VLOOKUP(A205,'#6 IH Results'!$A$2:$C$302,2,0),0)+IFERROR(VLOOKUP(A205,'#5 IH Results'!$A$2:$C$303,2,0),0)+IFERROR(VLOOKUP(A205,'#4 IH Results'!$A$2:$C$301,2,0),0)+IFERROR(VLOOKUP(A205,'#3 IH Results'!$A$2:$C$101,2,0),0)+IFERROR(VLOOKUP(A205,'#2 IH Results'!$A$2:$C$101,2,0),0)+IFERROR(VLOOKUP(A205,'#1 IH Results'!$A$2:$C$101,2,0),0)+IFERROR(VLOOKUP(A205,'#0 IH Results'!$A$3:$C$102,2,0),0)</f>
        <v>0</v>
      </c>
    </row>
    <row r="206">
      <c r="B206" s="6">
        <f>IFERROR(VLOOKUP(A206,'#8 IH Results'!$A$2:$C$302,2,0),0)+IFERROR(VLOOKUP(A206,'#7 IH Results'!$A$2:$C$302,2,0),0)+IFERROR(VLOOKUP(A206,'#6 IH Results'!$A$2:$C$302,2,0),0)+IFERROR(VLOOKUP(A206,'#5 IH Results'!$A$2:$C$303,2,0),0)+IFERROR(VLOOKUP(A206,'#4 IH Results'!$A$2:$C$301,2,0),0)+IFERROR(VLOOKUP(A206,'#3 IH Results'!$A$2:$C$101,2,0),0)+IFERROR(VLOOKUP(A206,'#2 IH Results'!$A$2:$C$101,2,0),0)+IFERROR(VLOOKUP(A206,'#1 IH Results'!$A$2:$C$101,2,0),0)+IFERROR(VLOOKUP(A206,'#0 IH Results'!$A$3:$C$102,2,0),0)</f>
        <v>0</v>
      </c>
    </row>
    <row r="207">
      <c r="B207" s="6">
        <f>IFERROR(VLOOKUP(A207,'#8 IH Results'!$A$2:$C$302,2,0),0)+IFERROR(VLOOKUP(A207,'#7 IH Results'!$A$2:$C$302,2,0),0)+IFERROR(VLOOKUP(A207,'#6 IH Results'!$A$2:$C$302,2,0),0)+IFERROR(VLOOKUP(A207,'#5 IH Results'!$A$2:$C$303,2,0),0)+IFERROR(VLOOKUP(A207,'#4 IH Results'!$A$2:$C$301,2,0),0)+IFERROR(VLOOKUP(A207,'#3 IH Results'!$A$2:$C$101,2,0),0)+IFERROR(VLOOKUP(A207,'#2 IH Results'!$A$2:$C$101,2,0),0)+IFERROR(VLOOKUP(A207,'#1 IH Results'!$A$2:$C$101,2,0),0)+IFERROR(VLOOKUP(A207,'#0 IH Results'!$A$3:$C$102,2,0),0)</f>
        <v>0</v>
      </c>
    </row>
    <row r="208">
      <c r="B208" s="6">
        <f>IFERROR(VLOOKUP(A208,'#8 IH Results'!$A$2:$C$302,2,0),0)+IFERROR(VLOOKUP(A208,'#7 IH Results'!$A$2:$C$302,2,0),0)+IFERROR(VLOOKUP(A208,'#6 IH Results'!$A$2:$C$302,2,0),0)+IFERROR(VLOOKUP(A208,'#5 IH Results'!$A$2:$C$303,2,0),0)+IFERROR(VLOOKUP(A208,'#4 IH Results'!$A$2:$C$301,2,0),0)+IFERROR(VLOOKUP(A208,'#3 IH Results'!$A$2:$C$101,2,0),0)+IFERROR(VLOOKUP(A208,'#2 IH Results'!$A$2:$C$101,2,0),0)+IFERROR(VLOOKUP(A208,'#1 IH Results'!$A$2:$C$101,2,0),0)+IFERROR(VLOOKUP(A208,'#0 IH Results'!$A$3:$C$102,2,0),0)</f>
        <v>0</v>
      </c>
    </row>
    <row r="209">
      <c r="B209" s="6">
        <f>IFERROR(VLOOKUP(A209,'#8 IH Results'!$A$2:$C$302,2,0),0)+IFERROR(VLOOKUP(A209,'#7 IH Results'!$A$2:$C$302,2,0),0)+IFERROR(VLOOKUP(A209,'#6 IH Results'!$A$2:$C$302,2,0),0)+IFERROR(VLOOKUP(A209,'#5 IH Results'!$A$2:$C$303,2,0),0)+IFERROR(VLOOKUP(A209,'#4 IH Results'!$A$2:$C$301,2,0),0)+IFERROR(VLOOKUP(A209,'#3 IH Results'!$A$2:$C$101,2,0),0)+IFERROR(VLOOKUP(A209,'#2 IH Results'!$A$2:$C$101,2,0),0)+IFERROR(VLOOKUP(A209,'#1 IH Results'!$A$2:$C$101,2,0),0)+IFERROR(VLOOKUP(A209,'#0 IH Results'!$A$3:$C$102,2,0),0)</f>
        <v>0</v>
      </c>
    </row>
    <row r="210">
      <c r="B210" s="6">
        <f>IFERROR(VLOOKUP(A210,'#8 IH Results'!$A$2:$C$302,2,0),0)+IFERROR(VLOOKUP(A210,'#7 IH Results'!$A$2:$C$302,2,0),0)+IFERROR(VLOOKUP(A210,'#6 IH Results'!$A$2:$C$302,2,0),0)+IFERROR(VLOOKUP(A210,'#5 IH Results'!$A$2:$C$303,2,0),0)+IFERROR(VLOOKUP(A210,'#4 IH Results'!$A$2:$C$301,2,0),0)+IFERROR(VLOOKUP(A210,'#3 IH Results'!$A$2:$C$101,2,0),0)+IFERROR(VLOOKUP(A210,'#2 IH Results'!$A$2:$C$101,2,0),0)+IFERROR(VLOOKUP(A210,'#1 IH Results'!$A$2:$C$101,2,0),0)+IFERROR(VLOOKUP(A210,'#0 IH Results'!$A$3:$C$102,2,0),0)</f>
        <v>0</v>
      </c>
    </row>
    <row r="211">
      <c r="B211" s="6">
        <f>IFERROR(VLOOKUP(A211,'#8 IH Results'!$A$2:$C$302,2,0),0)+IFERROR(VLOOKUP(A211,'#7 IH Results'!$A$2:$C$302,2,0),0)+IFERROR(VLOOKUP(A211,'#6 IH Results'!$A$2:$C$302,2,0),0)+IFERROR(VLOOKUP(A211,'#5 IH Results'!$A$2:$C$303,2,0),0)+IFERROR(VLOOKUP(A211,'#4 IH Results'!$A$2:$C$301,2,0),0)+IFERROR(VLOOKUP(A211,'#3 IH Results'!$A$2:$C$101,2,0),0)+IFERROR(VLOOKUP(A211,'#2 IH Results'!$A$2:$C$101,2,0),0)+IFERROR(VLOOKUP(A211,'#1 IH Results'!$A$2:$C$101,2,0),0)+IFERROR(VLOOKUP(A211,'#0 IH Results'!$A$3:$C$102,2,0),0)</f>
        <v>0</v>
      </c>
    </row>
    <row r="212">
      <c r="B212" s="6">
        <f>IFERROR(VLOOKUP(A212,'#8 IH Results'!$A$2:$C$302,2,0),0)+IFERROR(VLOOKUP(A212,'#7 IH Results'!$A$2:$C$302,2,0),0)+IFERROR(VLOOKUP(A212,'#6 IH Results'!$A$2:$C$302,2,0),0)+IFERROR(VLOOKUP(A212,'#5 IH Results'!$A$2:$C$303,2,0),0)+IFERROR(VLOOKUP(A212,'#4 IH Results'!$A$2:$C$301,2,0),0)+IFERROR(VLOOKUP(A212,'#3 IH Results'!$A$2:$C$101,2,0),0)+IFERROR(VLOOKUP(A212,'#2 IH Results'!$A$2:$C$101,2,0),0)+IFERROR(VLOOKUP(A212,'#1 IH Results'!$A$2:$C$101,2,0),0)+IFERROR(VLOOKUP(A212,'#0 IH Results'!$A$3:$C$102,2,0),0)</f>
        <v>0</v>
      </c>
    </row>
    <row r="213">
      <c r="B213" s="6">
        <f>IFERROR(VLOOKUP(A213,'#8 IH Results'!$A$2:$C$302,2,0),0)+IFERROR(VLOOKUP(A213,'#7 IH Results'!$A$2:$C$302,2,0),0)+IFERROR(VLOOKUP(A213,'#6 IH Results'!$A$2:$C$302,2,0),0)+IFERROR(VLOOKUP(A213,'#5 IH Results'!$A$2:$C$303,2,0),0)+IFERROR(VLOOKUP(A213,'#4 IH Results'!$A$2:$C$301,2,0),0)+IFERROR(VLOOKUP(A213,'#3 IH Results'!$A$2:$C$101,2,0),0)+IFERROR(VLOOKUP(A213,'#2 IH Results'!$A$2:$C$101,2,0),0)+IFERROR(VLOOKUP(A213,'#1 IH Results'!$A$2:$C$101,2,0),0)+IFERROR(VLOOKUP(A213,'#0 IH Results'!$A$3:$C$102,2,0),0)</f>
        <v>0</v>
      </c>
    </row>
    <row r="214">
      <c r="B214" s="6">
        <f>IFERROR(VLOOKUP(A214,'#8 IH Results'!$A$2:$C$302,2,0),0)+IFERROR(VLOOKUP(A214,'#7 IH Results'!$A$2:$C$302,2,0),0)+IFERROR(VLOOKUP(A214,'#6 IH Results'!$A$2:$C$302,2,0),0)+IFERROR(VLOOKUP(A214,'#5 IH Results'!$A$2:$C$303,2,0),0)+IFERROR(VLOOKUP(A214,'#4 IH Results'!$A$2:$C$301,2,0),0)+IFERROR(VLOOKUP(A214,'#3 IH Results'!$A$2:$C$101,2,0),0)+IFERROR(VLOOKUP(A214,'#2 IH Results'!$A$2:$C$101,2,0),0)+IFERROR(VLOOKUP(A214,'#1 IH Results'!$A$2:$C$101,2,0),0)+IFERROR(VLOOKUP(A214,'#0 IH Results'!$A$3:$C$102,2,0),0)</f>
        <v>0</v>
      </c>
    </row>
    <row r="215">
      <c r="B215" s="6">
        <f>IFERROR(VLOOKUP(A215,'#8 IH Results'!$A$2:$C$302,2,0),0)+IFERROR(VLOOKUP(A215,'#7 IH Results'!$A$2:$C$302,2,0),0)+IFERROR(VLOOKUP(A215,'#6 IH Results'!$A$2:$C$302,2,0),0)+IFERROR(VLOOKUP(A215,'#5 IH Results'!$A$2:$C$303,2,0),0)+IFERROR(VLOOKUP(A215,'#4 IH Results'!$A$2:$C$301,2,0),0)+IFERROR(VLOOKUP(A215,'#3 IH Results'!$A$2:$C$101,2,0),0)+IFERROR(VLOOKUP(A215,'#2 IH Results'!$A$2:$C$101,2,0),0)+IFERROR(VLOOKUP(A215,'#1 IH Results'!$A$2:$C$101,2,0),0)+IFERROR(VLOOKUP(A215,'#0 IH Results'!$A$3:$C$102,2,0),0)</f>
        <v>0</v>
      </c>
    </row>
    <row r="216">
      <c r="B216" s="6">
        <f>IFERROR(VLOOKUP(A216,'#8 IH Results'!$A$2:$C$302,2,0),0)+IFERROR(VLOOKUP(A216,'#7 IH Results'!$A$2:$C$302,2,0),0)+IFERROR(VLOOKUP(A216,'#6 IH Results'!$A$2:$C$302,2,0),0)+IFERROR(VLOOKUP(A216,'#5 IH Results'!$A$2:$C$303,2,0),0)+IFERROR(VLOOKUP(A216,'#4 IH Results'!$A$2:$C$301,2,0),0)+IFERROR(VLOOKUP(A216,'#3 IH Results'!$A$2:$C$101,2,0),0)+IFERROR(VLOOKUP(A216,'#2 IH Results'!$A$2:$C$101,2,0),0)+IFERROR(VLOOKUP(A216,'#1 IH Results'!$A$2:$C$101,2,0),0)+IFERROR(VLOOKUP(A216,'#0 IH Results'!$A$3:$C$102,2,0),0)</f>
        <v>0</v>
      </c>
    </row>
    <row r="217">
      <c r="B217" s="6">
        <f>IFERROR(VLOOKUP(A217,'#8 IH Results'!$A$2:$C$302,2,0),0)+IFERROR(VLOOKUP(A217,'#7 IH Results'!$A$2:$C$302,2,0),0)+IFERROR(VLOOKUP(A217,'#6 IH Results'!$A$2:$C$302,2,0),0)+IFERROR(VLOOKUP(A217,'#5 IH Results'!$A$2:$C$303,2,0),0)+IFERROR(VLOOKUP(A217,'#4 IH Results'!$A$2:$C$301,2,0),0)+IFERROR(VLOOKUP(A217,'#3 IH Results'!$A$2:$C$101,2,0),0)+IFERROR(VLOOKUP(A217,'#2 IH Results'!$A$2:$C$101,2,0),0)+IFERROR(VLOOKUP(A217,'#1 IH Results'!$A$2:$C$101,2,0),0)+IFERROR(VLOOKUP(A217,'#0 IH Results'!$A$3:$C$102,2,0),0)</f>
        <v>0</v>
      </c>
    </row>
    <row r="218">
      <c r="B218" s="6">
        <f>IFERROR(VLOOKUP(A218,'#8 IH Results'!$A$2:$C$302,2,0),0)+IFERROR(VLOOKUP(A218,'#7 IH Results'!$A$2:$C$302,2,0),0)+IFERROR(VLOOKUP(A218,'#6 IH Results'!$A$2:$C$302,2,0),0)+IFERROR(VLOOKUP(A218,'#5 IH Results'!$A$2:$C$303,2,0),0)+IFERROR(VLOOKUP(A218,'#4 IH Results'!$A$2:$C$301,2,0),0)+IFERROR(VLOOKUP(A218,'#3 IH Results'!$A$2:$C$101,2,0),0)+IFERROR(VLOOKUP(A218,'#2 IH Results'!$A$2:$C$101,2,0),0)+IFERROR(VLOOKUP(A218,'#1 IH Results'!$A$2:$C$101,2,0),0)+IFERROR(VLOOKUP(A218,'#0 IH Results'!$A$3:$C$102,2,0),0)</f>
        <v>0</v>
      </c>
    </row>
    <row r="219">
      <c r="B219" s="6">
        <f>IFERROR(VLOOKUP(A219,'#8 IH Results'!$A$2:$C$302,2,0),0)+IFERROR(VLOOKUP(A219,'#7 IH Results'!$A$2:$C$302,2,0),0)+IFERROR(VLOOKUP(A219,'#6 IH Results'!$A$2:$C$302,2,0),0)+IFERROR(VLOOKUP(A219,'#5 IH Results'!$A$2:$C$303,2,0),0)+IFERROR(VLOOKUP(A219,'#4 IH Results'!$A$2:$C$301,2,0),0)+IFERROR(VLOOKUP(A219,'#3 IH Results'!$A$2:$C$101,2,0),0)+IFERROR(VLOOKUP(A219,'#2 IH Results'!$A$2:$C$101,2,0),0)+IFERROR(VLOOKUP(A219,'#1 IH Results'!$A$2:$C$101,2,0),0)+IFERROR(VLOOKUP(A219,'#0 IH Results'!$A$3:$C$102,2,0),0)</f>
        <v>0</v>
      </c>
    </row>
    <row r="220">
      <c r="B220" s="6">
        <f>IFERROR(VLOOKUP(A220,'#8 IH Results'!$A$2:$C$302,2,0),0)+IFERROR(VLOOKUP(A220,'#7 IH Results'!$A$2:$C$302,2,0),0)+IFERROR(VLOOKUP(A220,'#6 IH Results'!$A$2:$C$302,2,0),0)+IFERROR(VLOOKUP(A220,'#5 IH Results'!$A$2:$C$303,2,0),0)+IFERROR(VLOOKUP(A220,'#4 IH Results'!$A$2:$C$301,2,0),0)+IFERROR(VLOOKUP(A220,'#3 IH Results'!$A$2:$C$101,2,0),0)+IFERROR(VLOOKUP(A220,'#2 IH Results'!$A$2:$C$101,2,0),0)+IFERROR(VLOOKUP(A220,'#1 IH Results'!$A$2:$C$101,2,0),0)+IFERROR(VLOOKUP(A220,'#0 IH Results'!$A$3:$C$102,2,0),0)</f>
        <v>0</v>
      </c>
    </row>
    <row r="221">
      <c r="B221" s="6"/>
    </row>
    <row r="222">
      <c r="B222" s="6"/>
    </row>
    <row r="223">
      <c r="B223" s="6"/>
    </row>
    <row r="224">
      <c r="B224" s="6"/>
    </row>
    <row r="225">
      <c r="B225" s="6"/>
    </row>
    <row r="226">
      <c r="B226" s="6"/>
    </row>
    <row r="227">
      <c r="B227" s="6"/>
    </row>
    <row r="228">
      <c r="B228" s="6"/>
    </row>
    <row r="229">
      <c r="B229" s="6"/>
    </row>
    <row r="230">
      <c r="B230" s="6"/>
    </row>
    <row r="231">
      <c r="B231" s="6"/>
    </row>
    <row r="232">
      <c r="B232" s="6"/>
    </row>
    <row r="233">
      <c r="B233" s="6"/>
    </row>
    <row r="234">
      <c r="B234" s="6"/>
    </row>
    <row r="235">
      <c r="B235" s="6"/>
    </row>
    <row r="236">
      <c r="B236" s="6"/>
    </row>
    <row r="237">
      <c r="B237" s="6"/>
    </row>
    <row r="238">
      <c r="B238" s="6"/>
    </row>
    <row r="239">
      <c r="B239" s="6"/>
    </row>
    <row r="240">
      <c r="B240" s="6"/>
    </row>
    <row r="241">
      <c r="B241" s="6"/>
    </row>
    <row r="242">
      <c r="B242" s="6"/>
    </row>
    <row r="243">
      <c r="B243" s="6"/>
    </row>
    <row r="244">
      <c r="B244" s="6"/>
    </row>
    <row r="245">
      <c r="B245" s="6"/>
    </row>
    <row r="246">
      <c r="B246" s="6"/>
    </row>
    <row r="247">
      <c r="B247" s="6"/>
    </row>
    <row r="248">
      <c r="B248" s="6"/>
    </row>
    <row r="249">
      <c r="B249" s="6"/>
    </row>
    <row r="250">
      <c r="B250" s="6"/>
    </row>
    <row r="251">
      <c r="B251" s="6"/>
    </row>
    <row r="252">
      <c r="B252" s="6"/>
    </row>
    <row r="253">
      <c r="B253" s="6"/>
    </row>
    <row r="254">
      <c r="B254" s="6"/>
    </row>
    <row r="255">
      <c r="B255" s="6"/>
    </row>
    <row r="256">
      <c r="B256" s="6"/>
    </row>
    <row r="257">
      <c r="B257" s="6"/>
    </row>
    <row r="258">
      <c r="B258" s="6"/>
    </row>
    <row r="259">
      <c r="B259" s="6"/>
    </row>
    <row r="260">
      <c r="B260" s="6"/>
    </row>
    <row r="261">
      <c r="B261" s="6"/>
    </row>
    <row r="262">
      <c r="B262" s="6"/>
    </row>
    <row r="263">
      <c r="B263" s="6"/>
    </row>
    <row r="264">
      <c r="B264" s="6"/>
    </row>
    <row r="265">
      <c r="B265" s="6"/>
    </row>
    <row r="266">
      <c r="B266" s="6"/>
    </row>
    <row r="267">
      <c r="B267" s="6"/>
    </row>
    <row r="268">
      <c r="B268" s="6"/>
    </row>
    <row r="269">
      <c r="B269" s="6"/>
    </row>
    <row r="270">
      <c r="B270" s="6"/>
    </row>
    <row r="271">
      <c r="B271" s="6"/>
    </row>
    <row r="272">
      <c r="B272" s="6"/>
    </row>
    <row r="273">
      <c r="B273" s="6"/>
    </row>
    <row r="274">
      <c r="B274" s="6"/>
    </row>
    <row r="275">
      <c r="B275" s="6"/>
    </row>
    <row r="276">
      <c r="B276" s="6"/>
    </row>
    <row r="277">
      <c r="B277" s="6"/>
    </row>
    <row r="278">
      <c r="B278" s="6"/>
    </row>
    <row r="279">
      <c r="B279" s="6"/>
    </row>
    <row r="280">
      <c r="B280" s="6"/>
    </row>
    <row r="281">
      <c r="B281" s="6"/>
    </row>
    <row r="282">
      <c r="B282" s="6"/>
    </row>
    <row r="283">
      <c r="B283" s="6"/>
    </row>
    <row r="284">
      <c r="B284" s="6"/>
    </row>
    <row r="285">
      <c r="B285" s="6"/>
    </row>
    <row r="286">
      <c r="B286" s="6"/>
    </row>
    <row r="287">
      <c r="B287" s="6"/>
    </row>
    <row r="288">
      <c r="B288" s="6"/>
    </row>
    <row r="289">
      <c r="B289" s="6"/>
    </row>
    <row r="290">
      <c r="B290" s="6"/>
    </row>
    <row r="291">
      <c r="B291" s="6"/>
    </row>
    <row r="292">
      <c r="B292" s="6"/>
    </row>
    <row r="293">
      <c r="B293" s="6"/>
    </row>
    <row r="294">
      <c r="B294" s="6"/>
    </row>
    <row r="295">
      <c r="B295" s="6"/>
    </row>
    <row r="296">
      <c r="B296" s="6"/>
    </row>
    <row r="297">
      <c r="B297" s="6"/>
    </row>
    <row r="298">
      <c r="B298" s="6"/>
    </row>
    <row r="299">
      <c r="B299" s="6"/>
    </row>
    <row r="300">
      <c r="B300" s="6"/>
    </row>
    <row r="301">
      <c r="B301" s="6"/>
    </row>
    <row r="302">
      <c r="B302" s="6"/>
    </row>
    <row r="303">
      <c r="B303" s="6"/>
    </row>
    <row r="304">
      <c r="B304" s="6"/>
    </row>
    <row r="305">
      <c r="B305" s="6"/>
    </row>
    <row r="306">
      <c r="B306" s="6"/>
    </row>
    <row r="307">
      <c r="B307" s="6"/>
    </row>
    <row r="308">
      <c r="B308" s="6"/>
    </row>
    <row r="309">
      <c r="B309" s="6"/>
    </row>
    <row r="310">
      <c r="B310" s="6"/>
    </row>
    <row r="311">
      <c r="B311" s="6"/>
    </row>
    <row r="312">
      <c r="B312" s="6"/>
    </row>
    <row r="313">
      <c r="B313" s="6"/>
    </row>
    <row r="314">
      <c r="B314" s="6"/>
    </row>
    <row r="315">
      <c r="B315" s="6"/>
    </row>
    <row r="316">
      <c r="B316" s="6"/>
    </row>
    <row r="317">
      <c r="B317" s="6"/>
    </row>
    <row r="318">
      <c r="B318" s="6"/>
    </row>
    <row r="319">
      <c r="B319" s="6"/>
    </row>
    <row r="320">
      <c r="B320" s="6"/>
    </row>
    <row r="321">
      <c r="B321" s="6"/>
    </row>
    <row r="322">
      <c r="B322" s="6"/>
    </row>
    <row r="323">
      <c r="B323" s="6"/>
    </row>
    <row r="324">
      <c r="B324" s="6"/>
    </row>
    <row r="325">
      <c r="B325" s="6"/>
    </row>
    <row r="326">
      <c r="B326" s="6"/>
    </row>
    <row r="327">
      <c r="B327" s="6"/>
    </row>
    <row r="328">
      <c r="B328" s="6"/>
    </row>
    <row r="329">
      <c r="B329" s="6"/>
    </row>
    <row r="330">
      <c r="B330" s="6"/>
    </row>
    <row r="331">
      <c r="B331" s="6"/>
    </row>
    <row r="332">
      <c r="B332" s="6"/>
    </row>
    <row r="333">
      <c r="B333" s="6"/>
    </row>
    <row r="334">
      <c r="B334" s="6"/>
    </row>
    <row r="335">
      <c r="B335" s="6"/>
    </row>
    <row r="336">
      <c r="B336" s="6"/>
    </row>
    <row r="337">
      <c r="B337" s="6"/>
    </row>
    <row r="338">
      <c r="B338" s="6"/>
    </row>
    <row r="339">
      <c r="B339" s="6"/>
    </row>
    <row r="340">
      <c r="B340" s="6"/>
    </row>
    <row r="341">
      <c r="B341" s="6"/>
    </row>
    <row r="342">
      <c r="B342" s="6"/>
    </row>
    <row r="343">
      <c r="B343" s="6"/>
    </row>
    <row r="344">
      <c r="B344" s="6"/>
    </row>
    <row r="345">
      <c r="B345" s="6"/>
    </row>
    <row r="346">
      <c r="B346" s="6"/>
    </row>
    <row r="347">
      <c r="B347" s="6"/>
    </row>
    <row r="348">
      <c r="B348" s="6"/>
    </row>
    <row r="349">
      <c r="B349" s="6"/>
    </row>
    <row r="350">
      <c r="B350" s="6"/>
    </row>
    <row r="351">
      <c r="B351" s="6"/>
    </row>
    <row r="352">
      <c r="B352" s="6"/>
    </row>
    <row r="353">
      <c r="B353" s="6"/>
    </row>
    <row r="354">
      <c r="B354" s="6"/>
    </row>
    <row r="355">
      <c r="B355" s="6"/>
    </row>
    <row r="356">
      <c r="B356" s="6"/>
    </row>
    <row r="357">
      <c r="B357" s="6"/>
    </row>
    <row r="358">
      <c r="B358" s="6"/>
    </row>
    <row r="359">
      <c r="B359" s="6"/>
    </row>
    <row r="360">
      <c r="B360" s="6"/>
    </row>
    <row r="361">
      <c r="B361" s="6"/>
    </row>
    <row r="362">
      <c r="B362" s="6"/>
    </row>
    <row r="363">
      <c r="B363" s="6"/>
    </row>
    <row r="364">
      <c r="B364" s="6"/>
    </row>
    <row r="365">
      <c r="B365" s="6"/>
    </row>
    <row r="366">
      <c r="B366" s="6"/>
    </row>
    <row r="367">
      <c r="B367" s="6"/>
    </row>
    <row r="368">
      <c r="B368" s="6"/>
    </row>
    <row r="369">
      <c r="B369" s="6"/>
    </row>
    <row r="370">
      <c r="B370" s="6"/>
    </row>
    <row r="371">
      <c r="B371" s="6"/>
    </row>
    <row r="372">
      <c r="B372" s="6"/>
    </row>
    <row r="373">
      <c r="B373" s="6"/>
    </row>
    <row r="374">
      <c r="B374" s="6"/>
    </row>
    <row r="375">
      <c r="B375" s="6"/>
    </row>
    <row r="376">
      <c r="B376" s="6"/>
    </row>
    <row r="377">
      <c r="B377" s="6"/>
    </row>
    <row r="378">
      <c r="B378" s="6"/>
    </row>
    <row r="379">
      <c r="B379" s="6"/>
    </row>
    <row r="380">
      <c r="B380" s="6"/>
    </row>
    <row r="381">
      <c r="B381" s="6"/>
    </row>
    <row r="382">
      <c r="B382" s="6"/>
    </row>
    <row r="383">
      <c r="B383" s="6"/>
    </row>
    <row r="384">
      <c r="B384" s="6"/>
    </row>
    <row r="385">
      <c r="B385" s="6"/>
    </row>
    <row r="386">
      <c r="B386" s="6"/>
    </row>
    <row r="387">
      <c r="B387" s="6"/>
    </row>
    <row r="388">
      <c r="B388" s="6"/>
    </row>
    <row r="389">
      <c r="B389" s="6"/>
    </row>
    <row r="390">
      <c r="B390" s="6"/>
    </row>
    <row r="391">
      <c r="B391" s="6"/>
    </row>
    <row r="392">
      <c r="B392" s="6"/>
    </row>
    <row r="393">
      <c r="B393" s="6"/>
    </row>
    <row r="394">
      <c r="B394" s="6"/>
    </row>
    <row r="395">
      <c r="B395" s="6"/>
    </row>
    <row r="396">
      <c r="B396" s="6"/>
    </row>
    <row r="397">
      <c r="B397" s="6"/>
    </row>
    <row r="398">
      <c r="B398" s="6"/>
    </row>
    <row r="399">
      <c r="B399" s="6"/>
    </row>
    <row r="400">
      <c r="B400" s="6"/>
    </row>
    <row r="401">
      <c r="B401" s="6"/>
    </row>
    <row r="402">
      <c r="B402" s="6"/>
    </row>
    <row r="403">
      <c r="B403" s="6"/>
    </row>
    <row r="404">
      <c r="B404" s="6"/>
    </row>
    <row r="405">
      <c r="B405" s="6"/>
    </row>
    <row r="406">
      <c r="B406" s="6"/>
    </row>
    <row r="407">
      <c r="B407" s="6"/>
    </row>
    <row r="408">
      <c r="B408" s="6"/>
    </row>
    <row r="409">
      <c r="B409" s="6"/>
    </row>
    <row r="410">
      <c r="B410" s="6"/>
    </row>
    <row r="411">
      <c r="B411" s="6"/>
    </row>
    <row r="412">
      <c r="B412" s="6"/>
    </row>
    <row r="413">
      <c r="B413" s="6"/>
    </row>
    <row r="414">
      <c r="B414" s="6"/>
    </row>
    <row r="415">
      <c r="B415" s="6"/>
    </row>
    <row r="416">
      <c r="B416" s="6"/>
    </row>
    <row r="417">
      <c r="B417" s="6"/>
    </row>
    <row r="418">
      <c r="B418" s="6"/>
    </row>
    <row r="419">
      <c r="B419" s="6"/>
    </row>
    <row r="420">
      <c r="B420" s="6"/>
    </row>
    <row r="421">
      <c r="B421" s="6"/>
    </row>
    <row r="422">
      <c r="B422" s="6"/>
    </row>
    <row r="423">
      <c r="B423" s="6"/>
    </row>
    <row r="424">
      <c r="B424" s="6"/>
    </row>
    <row r="425">
      <c r="B425" s="6"/>
    </row>
    <row r="426">
      <c r="B426" s="6"/>
    </row>
    <row r="427">
      <c r="B427" s="6"/>
    </row>
    <row r="428">
      <c r="B428" s="6"/>
    </row>
    <row r="429">
      <c r="B429" s="6"/>
    </row>
    <row r="430">
      <c r="B430" s="6"/>
    </row>
    <row r="431">
      <c r="B431" s="6"/>
    </row>
    <row r="432">
      <c r="B432" s="6"/>
    </row>
    <row r="433">
      <c r="B433" s="6"/>
    </row>
    <row r="434">
      <c r="B434" s="6"/>
    </row>
    <row r="435">
      <c r="B435" s="6"/>
    </row>
    <row r="436">
      <c r="B436" s="6"/>
    </row>
    <row r="437">
      <c r="B437" s="6"/>
    </row>
    <row r="438">
      <c r="B438" s="6"/>
    </row>
    <row r="439">
      <c r="B439" s="6"/>
    </row>
    <row r="440">
      <c r="B440" s="6"/>
    </row>
    <row r="441">
      <c r="B441" s="6"/>
    </row>
    <row r="442">
      <c r="B442" s="6"/>
    </row>
    <row r="443">
      <c r="B443" s="6"/>
    </row>
    <row r="444">
      <c r="B444" s="6"/>
    </row>
    <row r="445">
      <c r="B445" s="6"/>
    </row>
    <row r="446">
      <c r="B446" s="6"/>
    </row>
    <row r="447">
      <c r="B447" s="6"/>
    </row>
    <row r="448">
      <c r="B448" s="6"/>
    </row>
    <row r="449">
      <c r="B449" s="6"/>
    </row>
    <row r="450">
      <c r="B450" s="6"/>
    </row>
    <row r="451">
      <c r="B451" s="6"/>
    </row>
    <row r="452">
      <c r="B452" s="6"/>
    </row>
    <row r="453">
      <c r="B453" s="6"/>
    </row>
    <row r="454">
      <c r="B454" s="6"/>
    </row>
    <row r="455">
      <c r="B455" s="6"/>
    </row>
    <row r="456">
      <c r="B456" s="6"/>
    </row>
    <row r="457">
      <c r="B457" s="6"/>
    </row>
    <row r="458">
      <c r="B458" s="6"/>
    </row>
    <row r="459">
      <c r="B459" s="6"/>
    </row>
    <row r="460">
      <c r="B460" s="6"/>
    </row>
    <row r="461">
      <c r="B461" s="6"/>
    </row>
    <row r="462">
      <c r="B462" s="6"/>
    </row>
    <row r="463">
      <c r="B463" s="6"/>
    </row>
    <row r="464">
      <c r="B464" s="6"/>
    </row>
    <row r="465">
      <c r="B465" s="6"/>
    </row>
    <row r="466">
      <c r="B466" s="6"/>
    </row>
    <row r="467">
      <c r="B467" s="6"/>
    </row>
    <row r="468">
      <c r="B468" s="6"/>
    </row>
    <row r="469">
      <c r="B469" s="6"/>
    </row>
    <row r="470">
      <c r="B470" s="6"/>
    </row>
    <row r="471">
      <c r="B471" s="6"/>
    </row>
    <row r="472">
      <c r="B472" s="6"/>
    </row>
    <row r="473">
      <c r="B473" s="6"/>
    </row>
    <row r="474">
      <c r="B474" s="6"/>
    </row>
    <row r="475">
      <c r="B475" s="6"/>
    </row>
    <row r="476">
      <c r="B476" s="6"/>
    </row>
    <row r="477">
      <c r="B477" s="6"/>
    </row>
    <row r="478">
      <c r="B478" s="6"/>
    </row>
    <row r="479">
      <c r="B479" s="6"/>
    </row>
    <row r="480">
      <c r="B480" s="6"/>
    </row>
    <row r="481">
      <c r="B481" s="6"/>
    </row>
    <row r="482">
      <c r="B482" s="6"/>
    </row>
    <row r="483">
      <c r="B483" s="6"/>
    </row>
    <row r="484">
      <c r="B484" s="6"/>
    </row>
    <row r="485">
      <c r="B485" s="6"/>
    </row>
    <row r="486">
      <c r="B486" s="6"/>
    </row>
    <row r="487">
      <c r="B487" s="6"/>
    </row>
    <row r="488">
      <c r="B488" s="6"/>
    </row>
    <row r="489">
      <c r="B489" s="6"/>
    </row>
    <row r="490">
      <c r="B490" s="6"/>
    </row>
    <row r="491">
      <c r="B491" s="6"/>
    </row>
    <row r="492">
      <c r="B492" s="6"/>
    </row>
    <row r="493">
      <c r="B493" s="6"/>
    </row>
    <row r="494">
      <c r="B494" s="6"/>
    </row>
    <row r="495">
      <c r="B495" s="6"/>
    </row>
    <row r="496">
      <c r="B496" s="6"/>
    </row>
    <row r="497">
      <c r="B497" s="6"/>
    </row>
    <row r="498">
      <c r="B498" s="6"/>
    </row>
    <row r="499">
      <c r="B499" s="6"/>
    </row>
    <row r="500">
      <c r="B500" s="6"/>
    </row>
    <row r="501">
      <c r="B501" s="6"/>
    </row>
    <row r="502">
      <c r="B502" s="6"/>
    </row>
    <row r="503">
      <c r="B503" s="6"/>
    </row>
    <row r="504">
      <c r="B504" s="6"/>
    </row>
    <row r="505">
      <c r="B505" s="6"/>
    </row>
    <row r="506">
      <c r="B506" s="6"/>
    </row>
    <row r="507">
      <c r="B507" s="6"/>
    </row>
    <row r="508">
      <c r="B508" s="6"/>
    </row>
    <row r="509">
      <c r="B509" s="6"/>
    </row>
    <row r="510">
      <c r="B510" s="6"/>
    </row>
    <row r="511">
      <c r="B511" s="6"/>
    </row>
    <row r="512">
      <c r="B512" s="6"/>
    </row>
    <row r="513">
      <c r="B513" s="6"/>
    </row>
    <row r="514">
      <c r="B514" s="6"/>
    </row>
    <row r="515">
      <c r="B515" s="6"/>
    </row>
    <row r="516">
      <c r="B516" s="6"/>
    </row>
    <row r="517">
      <c r="B517" s="6"/>
    </row>
    <row r="518">
      <c r="B518" s="6"/>
    </row>
    <row r="519">
      <c r="B519" s="6"/>
    </row>
    <row r="520">
      <c r="B520" s="6"/>
    </row>
    <row r="521">
      <c r="B521" s="6"/>
    </row>
    <row r="522">
      <c r="B522" s="6"/>
    </row>
    <row r="523">
      <c r="B523" s="6"/>
    </row>
    <row r="524">
      <c r="B524" s="6"/>
    </row>
    <row r="525">
      <c r="B525" s="6"/>
    </row>
    <row r="526">
      <c r="B526" s="6"/>
    </row>
    <row r="527">
      <c r="B527" s="6"/>
    </row>
    <row r="528">
      <c r="B528" s="6"/>
    </row>
    <row r="529">
      <c r="B529" s="6"/>
    </row>
    <row r="530">
      <c r="B530" s="6"/>
    </row>
    <row r="531">
      <c r="B531" s="6"/>
    </row>
    <row r="532">
      <c r="B532" s="6"/>
    </row>
    <row r="533">
      <c r="B533" s="6"/>
    </row>
    <row r="534">
      <c r="B534" s="6"/>
    </row>
    <row r="535">
      <c r="B535" s="6"/>
    </row>
    <row r="536">
      <c r="B536" s="6"/>
    </row>
    <row r="537">
      <c r="B537" s="6"/>
    </row>
    <row r="538">
      <c r="B538" s="6"/>
    </row>
    <row r="539">
      <c r="B539" s="6"/>
    </row>
    <row r="540">
      <c r="B540" s="6"/>
    </row>
    <row r="541">
      <c r="B541" s="6"/>
    </row>
    <row r="542">
      <c r="B542" s="6"/>
    </row>
    <row r="543">
      <c r="B543" s="6"/>
    </row>
    <row r="544">
      <c r="B544" s="6"/>
    </row>
    <row r="545">
      <c r="B545" s="6"/>
    </row>
    <row r="546">
      <c r="B546" s="6"/>
    </row>
    <row r="547">
      <c r="B547" s="6"/>
    </row>
    <row r="548">
      <c r="B548" s="6"/>
    </row>
    <row r="549">
      <c r="B549" s="6"/>
    </row>
    <row r="550">
      <c r="B550" s="6"/>
    </row>
    <row r="551">
      <c r="B551" s="6"/>
    </row>
    <row r="552">
      <c r="B552" s="6"/>
    </row>
    <row r="553">
      <c r="B553" s="6"/>
    </row>
    <row r="554">
      <c r="B554" s="6"/>
    </row>
    <row r="555">
      <c r="B555" s="6"/>
    </row>
    <row r="556">
      <c r="B556" s="6"/>
    </row>
    <row r="557">
      <c r="B557" s="6"/>
    </row>
    <row r="558">
      <c r="B558" s="6"/>
    </row>
    <row r="559">
      <c r="B559" s="6"/>
    </row>
    <row r="560">
      <c r="B560" s="6"/>
    </row>
    <row r="561">
      <c r="B561" s="6"/>
    </row>
    <row r="562">
      <c r="B562" s="6"/>
    </row>
    <row r="563">
      <c r="B563" s="6"/>
    </row>
    <row r="564">
      <c r="B564" s="6"/>
    </row>
    <row r="565">
      <c r="B565" s="6"/>
    </row>
    <row r="566">
      <c r="B566" s="6"/>
    </row>
    <row r="567">
      <c r="B567" s="6"/>
    </row>
    <row r="568">
      <c r="B568" s="6"/>
    </row>
    <row r="569">
      <c r="B569" s="6"/>
    </row>
    <row r="570">
      <c r="B570" s="6"/>
    </row>
    <row r="571">
      <c r="B571" s="6"/>
    </row>
    <row r="572">
      <c r="B572" s="6"/>
    </row>
    <row r="573">
      <c r="B573" s="6"/>
    </row>
    <row r="574">
      <c r="B574" s="6"/>
    </row>
    <row r="575">
      <c r="B575" s="6"/>
    </row>
    <row r="576">
      <c r="B576" s="6"/>
    </row>
    <row r="577">
      <c r="B577" s="6"/>
    </row>
    <row r="578">
      <c r="B578" s="6"/>
    </row>
    <row r="579">
      <c r="B579" s="6"/>
    </row>
    <row r="580">
      <c r="B580" s="6"/>
    </row>
    <row r="581">
      <c r="B581" s="6"/>
    </row>
    <row r="582">
      <c r="B582" s="6"/>
    </row>
    <row r="583">
      <c r="B583" s="6"/>
    </row>
    <row r="584">
      <c r="B584" s="6"/>
    </row>
    <row r="585">
      <c r="B585" s="6"/>
    </row>
    <row r="586">
      <c r="B586" s="6"/>
    </row>
    <row r="587">
      <c r="B587" s="6"/>
    </row>
    <row r="588">
      <c r="B588" s="6"/>
    </row>
    <row r="589">
      <c r="B589" s="6"/>
    </row>
    <row r="590">
      <c r="B590" s="6"/>
    </row>
    <row r="591">
      <c r="B591" s="6"/>
    </row>
    <row r="592">
      <c r="B592" s="6"/>
    </row>
    <row r="593">
      <c r="B593" s="6"/>
    </row>
    <row r="594">
      <c r="B594" s="6"/>
    </row>
    <row r="595">
      <c r="B595" s="6"/>
    </row>
    <row r="596">
      <c r="B596" s="6"/>
    </row>
    <row r="597">
      <c r="B597" s="6"/>
    </row>
    <row r="598">
      <c r="B598" s="6"/>
    </row>
    <row r="599">
      <c r="B599" s="6"/>
    </row>
    <row r="600">
      <c r="B600" s="6"/>
    </row>
    <row r="601">
      <c r="B601" s="6"/>
    </row>
    <row r="602">
      <c r="B602" s="6"/>
    </row>
    <row r="603">
      <c r="B603" s="6"/>
    </row>
    <row r="604">
      <c r="B604" s="6"/>
    </row>
    <row r="605">
      <c r="B605" s="6"/>
    </row>
    <row r="606">
      <c r="B606" s="6"/>
    </row>
    <row r="607">
      <c r="B607" s="6"/>
    </row>
    <row r="608">
      <c r="B608" s="6"/>
    </row>
    <row r="609">
      <c r="B609" s="6"/>
    </row>
    <row r="610">
      <c r="B610" s="6"/>
    </row>
    <row r="611">
      <c r="B611" s="6"/>
    </row>
    <row r="612">
      <c r="B612" s="6"/>
    </row>
    <row r="613">
      <c r="B613" s="6"/>
    </row>
    <row r="614">
      <c r="B614" s="6"/>
    </row>
    <row r="615">
      <c r="B615" s="6"/>
    </row>
    <row r="616">
      <c r="B616" s="6"/>
    </row>
    <row r="617">
      <c r="B617" s="6"/>
    </row>
    <row r="618">
      <c r="B618" s="6"/>
    </row>
    <row r="619">
      <c r="B619" s="6"/>
    </row>
    <row r="620">
      <c r="B620" s="6"/>
    </row>
    <row r="621">
      <c r="B621" s="6"/>
    </row>
    <row r="622">
      <c r="B622" s="6"/>
    </row>
    <row r="623">
      <c r="B623" s="6"/>
    </row>
    <row r="624">
      <c r="B624" s="6"/>
    </row>
    <row r="625">
      <c r="B625" s="6"/>
    </row>
    <row r="626">
      <c r="B626" s="6"/>
    </row>
    <row r="627">
      <c r="B627" s="6"/>
    </row>
    <row r="628">
      <c r="B628" s="6"/>
    </row>
    <row r="629">
      <c r="B629" s="6"/>
    </row>
    <row r="630">
      <c r="B630" s="6"/>
    </row>
    <row r="631">
      <c r="B631" s="6"/>
    </row>
    <row r="632">
      <c r="B632" s="6"/>
    </row>
    <row r="633">
      <c r="B633" s="6"/>
    </row>
    <row r="634">
      <c r="B634" s="6"/>
    </row>
    <row r="635">
      <c r="B635" s="6"/>
    </row>
    <row r="636">
      <c r="B636" s="6"/>
    </row>
    <row r="637">
      <c r="B637" s="6"/>
    </row>
    <row r="638">
      <c r="B638" s="6"/>
    </row>
    <row r="639">
      <c r="B639" s="6"/>
    </row>
    <row r="640">
      <c r="B640" s="6"/>
    </row>
    <row r="641">
      <c r="B641" s="6"/>
    </row>
    <row r="642">
      <c r="B642" s="6"/>
    </row>
    <row r="643">
      <c r="B643" s="6"/>
    </row>
    <row r="644">
      <c r="B644" s="6"/>
    </row>
    <row r="645">
      <c r="B645" s="6"/>
    </row>
    <row r="646">
      <c r="B646" s="6"/>
    </row>
    <row r="647">
      <c r="B647" s="6"/>
    </row>
    <row r="648">
      <c r="B648" s="6"/>
    </row>
    <row r="649">
      <c r="B649" s="6"/>
    </row>
    <row r="650">
      <c r="B650" s="6"/>
    </row>
    <row r="651">
      <c r="B651" s="6"/>
    </row>
    <row r="652">
      <c r="B652" s="6"/>
    </row>
    <row r="653">
      <c r="B653" s="6"/>
    </row>
    <row r="654">
      <c r="B654" s="6"/>
    </row>
    <row r="655">
      <c r="B655" s="6"/>
    </row>
    <row r="656">
      <c r="B656" s="6"/>
    </row>
    <row r="657">
      <c r="B657" s="6"/>
    </row>
    <row r="658">
      <c r="B658" s="6"/>
    </row>
    <row r="659">
      <c r="B659" s="6"/>
    </row>
    <row r="660">
      <c r="B660" s="6"/>
    </row>
    <row r="661">
      <c r="B661" s="6"/>
    </row>
    <row r="662">
      <c r="B662" s="6"/>
    </row>
    <row r="663">
      <c r="B663" s="6"/>
    </row>
    <row r="664">
      <c r="B664" s="6"/>
    </row>
    <row r="665">
      <c r="B665" s="6"/>
    </row>
    <row r="666">
      <c r="B666" s="6"/>
    </row>
    <row r="667">
      <c r="B667" s="6"/>
    </row>
    <row r="668">
      <c r="B668" s="6"/>
    </row>
    <row r="669">
      <c r="B669" s="6"/>
    </row>
    <row r="670">
      <c r="B670" s="6"/>
    </row>
    <row r="671">
      <c r="B671" s="6"/>
    </row>
    <row r="672">
      <c r="B672" s="6"/>
    </row>
    <row r="673">
      <c r="B673" s="6"/>
    </row>
    <row r="674">
      <c r="B674" s="6"/>
    </row>
    <row r="675">
      <c r="B675" s="6"/>
    </row>
    <row r="676">
      <c r="B676" s="6"/>
    </row>
    <row r="677">
      <c r="B677" s="6"/>
    </row>
    <row r="678">
      <c r="B678" s="6"/>
    </row>
    <row r="679">
      <c r="B679" s="6"/>
    </row>
    <row r="680">
      <c r="B680" s="6"/>
    </row>
    <row r="681">
      <c r="B681" s="6"/>
    </row>
    <row r="682">
      <c r="B682" s="6"/>
    </row>
    <row r="683">
      <c r="B683" s="6"/>
    </row>
    <row r="684">
      <c r="B684" s="6"/>
    </row>
    <row r="685">
      <c r="B685" s="6"/>
    </row>
    <row r="686">
      <c r="B686" s="6"/>
    </row>
    <row r="687">
      <c r="B687" s="6"/>
    </row>
    <row r="688">
      <c r="B688" s="6"/>
    </row>
    <row r="689">
      <c r="B689" s="6"/>
    </row>
    <row r="690">
      <c r="B690" s="6"/>
    </row>
    <row r="691">
      <c r="B691" s="6"/>
    </row>
    <row r="692">
      <c r="B692" s="6"/>
    </row>
    <row r="693">
      <c r="B693" s="6"/>
    </row>
    <row r="694">
      <c r="B694" s="6"/>
    </row>
    <row r="695">
      <c r="B695" s="6"/>
    </row>
    <row r="696">
      <c r="B696" s="6"/>
    </row>
    <row r="697">
      <c r="B697" s="6"/>
    </row>
    <row r="698">
      <c r="B698" s="6"/>
    </row>
    <row r="699">
      <c r="B699" s="6"/>
    </row>
    <row r="700">
      <c r="B700" s="6"/>
    </row>
    <row r="701">
      <c r="B701" s="6"/>
    </row>
    <row r="702">
      <c r="B702" s="6"/>
    </row>
    <row r="703">
      <c r="B703" s="6"/>
    </row>
    <row r="704">
      <c r="B704" s="6"/>
    </row>
    <row r="705">
      <c r="B705" s="6"/>
    </row>
    <row r="706">
      <c r="B706" s="6"/>
    </row>
    <row r="707">
      <c r="B707" s="6"/>
    </row>
    <row r="708">
      <c r="B708" s="6"/>
    </row>
    <row r="709">
      <c r="B709" s="6"/>
    </row>
    <row r="710">
      <c r="B710" s="6"/>
    </row>
    <row r="711">
      <c r="B711" s="6"/>
    </row>
    <row r="712">
      <c r="B712" s="6"/>
    </row>
    <row r="713">
      <c r="B713" s="6"/>
    </row>
    <row r="714">
      <c r="B714" s="6"/>
    </row>
    <row r="715">
      <c r="B715" s="6"/>
    </row>
    <row r="716">
      <c r="B716" s="6"/>
    </row>
    <row r="717">
      <c r="B717" s="6"/>
    </row>
    <row r="718">
      <c r="B718" s="6"/>
    </row>
    <row r="719">
      <c r="B719" s="6"/>
    </row>
    <row r="720">
      <c r="B720" s="6"/>
    </row>
    <row r="721">
      <c r="B721" s="6"/>
    </row>
    <row r="722">
      <c r="B722" s="6"/>
    </row>
    <row r="723">
      <c r="B723" s="6"/>
    </row>
    <row r="724">
      <c r="B724" s="6"/>
    </row>
    <row r="725">
      <c r="B725" s="6"/>
    </row>
    <row r="726">
      <c r="B726" s="6"/>
    </row>
    <row r="727">
      <c r="B727" s="6"/>
    </row>
    <row r="728">
      <c r="B728" s="6"/>
    </row>
    <row r="729">
      <c r="B729" s="6"/>
    </row>
    <row r="730">
      <c r="B730" s="6"/>
    </row>
    <row r="731">
      <c r="B731" s="6"/>
    </row>
    <row r="732">
      <c r="B732" s="6"/>
    </row>
    <row r="733">
      <c r="B733" s="6"/>
    </row>
    <row r="734">
      <c r="B734" s="6"/>
    </row>
    <row r="735">
      <c r="B735" s="6"/>
    </row>
    <row r="736">
      <c r="B736" s="6"/>
    </row>
    <row r="737">
      <c r="B737" s="6"/>
    </row>
    <row r="738">
      <c r="B738" s="6"/>
    </row>
    <row r="739">
      <c r="B739" s="6"/>
    </row>
    <row r="740">
      <c r="B740" s="6"/>
    </row>
    <row r="741">
      <c r="B741" s="6"/>
    </row>
    <row r="742">
      <c r="B742" s="6"/>
    </row>
    <row r="743">
      <c r="B743" s="6"/>
    </row>
    <row r="744">
      <c r="B744" s="6"/>
    </row>
    <row r="745">
      <c r="B745" s="6"/>
    </row>
    <row r="746">
      <c r="B746" s="6"/>
    </row>
    <row r="747">
      <c r="B747" s="6"/>
    </row>
    <row r="748">
      <c r="B748" s="6"/>
    </row>
    <row r="749">
      <c r="B749" s="6"/>
    </row>
    <row r="750">
      <c r="B750" s="6"/>
    </row>
    <row r="751">
      <c r="B751" s="6"/>
    </row>
    <row r="752">
      <c r="B752" s="6"/>
    </row>
    <row r="753">
      <c r="B753" s="6"/>
    </row>
    <row r="754">
      <c r="B754" s="6"/>
    </row>
    <row r="755">
      <c r="B755" s="6"/>
    </row>
    <row r="756">
      <c r="B756" s="6"/>
    </row>
    <row r="757">
      <c r="B757" s="6"/>
    </row>
    <row r="758">
      <c r="B758" s="6"/>
    </row>
    <row r="759">
      <c r="B759" s="6"/>
    </row>
    <row r="760">
      <c r="B760" s="6"/>
    </row>
    <row r="761">
      <c r="B761" s="6"/>
    </row>
    <row r="762">
      <c r="B762" s="6"/>
    </row>
    <row r="763">
      <c r="B763" s="6"/>
    </row>
    <row r="764">
      <c r="B764" s="6"/>
    </row>
    <row r="765">
      <c r="B765" s="6"/>
    </row>
    <row r="766">
      <c r="B766" s="6"/>
    </row>
    <row r="767">
      <c r="B767" s="6"/>
    </row>
    <row r="768">
      <c r="B768" s="6"/>
    </row>
    <row r="769">
      <c r="B769" s="6"/>
    </row>
    <row r="770">
      <c r="B770" s="6"/>
    </row>
    <row r="771">
      <c r="B771" s="6"/>
    </row>
    <row r="772">
      <c r="B772" s="6"/>
    </row>
    <row r="773">
      <c r="B773" s="6"/>
    </row>
    <row r="774">
      <c r="B774" s="6"/>
    </row>
    <row r="775">
      <c r="B775" s="6"/>
    </row>
    <row r="776">
      <c r="B776" s="6"/>
    </row>
    <row r="777">
      <c r="B777" s="6"/>
    </row>
    <row r="778">
      <c r="B778" s="6"/>
    </row>
    <row r="779">
      <c r="B779" s="6"/>
    </row>
    <row r="780">
      <c r="B780" s="6"/>
    </row>
    <row r="781">
      <c r="B781" s="6"/>
    </row>
    <row r="782">
      <c r="B782" s="6"/>
    </row>
    <row r="783">
      <c r="B783" s="6"/>
    </row>
    <row r="784">
      <c r="B784" s="6"/>
    </row>
    <row r="785">
      <c r="B785" s="6"/>
    </row>
    <row r="786">
      <c r="B786" s="6"/>
    </row>
    <row r="787">
      <c r="B787" s="6"/>
    </row>
    <row r="788">
      <c r="B788" s="6"/>
    </row>
    <row r="789">
      <c r="B789" s="6"/>
    </row>
    <row r="790">
      <c r="B790" s="6"/>
    </row>
    <row r="791">
      <c r="B791" s="6"/>
    </row>
    <row r="792">
      <c r="B792" s="6"/>
    </row>
    <row r="793">
      <c r="B793" s="6"/>
    </row>
    <row r="794">
      <c r="B794" s="6"/>
    </row>
    <row r="795">
      <c r="B795" s="6"/>
    </row>
    <row r="796">
      <c r="B796" s="6"/>
    </row>
    <row r="797">
      <c r="B797" s="6"/>
    </row>
    <row r="798">
      <c r="B798" s="6"/>
    </row>
    <row r="799">
      <c r="B799" s="6"/>
    </row>
    <row r="800">
      <c r="B800" s="6"/>
    </row>
    <row r="801">
      <c r="B801" s="6"/>
    </row>
    <row r="802">
      <c r="B802" s="6"/>
    </row>
    <row r="803">
      <c r="B803" s="6"/>
    </row>
    <row r="804">
      <c r="B804" s="6"/>
    </row>
    <row r="805">
      <c r="B805" s="6"/>
    </row>
    <row r="806">
      <c r="B806" s="6"/>
    </row>
    <row r="807">
      <c r="B807" s="6"/>
    </row>
    <row r="808">
      <c r="B808" s="6"/>
    </row>
    <row r="809">
      <c r="B809" s="6"/>
    </row>
    <row r="810">
      <c r="B810" s="6"/>
    </row>
    <row r="811">
      <c r="B811" s="6"/>
    </row>
    <row r="812">
      <c r="B812" s="6"/>
    </row>
    <row r="813">
      <c r="B813" s="6"/>
    </row>
    <row r="814">
      <c r="B814" s="6"/>
    </row>
    <row r="815">
      <c r="B815" s="6"/>
    </row>
    <row r="816">
      <c r="B816" s="6"/>
    </row>
    <row r="817">
      <c r="B817" s="6"/>
    </row>
    <row r="818">
      <c r="B818" s="6"/>
    </row>
    <row r="819">
      <c r="B819" s="6"/>
    </row>
    <row r="820">
      <c r="B820" s="6"/>
    </row>
    <row r="821">
      <c r="B821" s="6"/>
    </row>
    <row r="822">
      <c r="B822" s="6"/>
    </row>
    <row r="823">
      <c r="B823" s="6"/>
    </row>
    <row r="824">
      <c r="B824" s="6"/>
    </row>
    <row r="825">
      <c r="B825" s="6"/>
    </row>
    <row r="826">
      <c r="B826" s="6"/>
    </row>
    <row r="827">
      <c r="B827" s="6"/>
    </row>
    <row r="828">
      <c r="B828" s="6"/>
    </row>
    <row r="829">
      <c r="B829" s="6"/>
    </row>
    <row r="830">
      <c r="B830" s="6"/>
    </row>
    <row r="831">
      <c r="B831" s="6"/>
    </row>
    <row r="832">
      <c r="B832" s="6"/>
    </row>
    <row r="833">
      <c r="B833" s="6"/>
    </row>
    <row r="834">
      <c r="B834" s="6"/>
    </row>
    <row r="835">
      <c r="B835" s="6"/>
    </row>
    <row r="836">
      <c r="B836" s="6"/>
    </row>
    <row r="837">
      <c r="B837" s="6"/>
    </row>
    <row r="838">
      <c r="B838" s="6"/>
    </row>
    <row r="839">
      <c r="B839" s="6"/>
    </row>
    <row r="840">
      <c r="B840" s="6"/>
    </row>
    <row r="841">
      <c r="B841" s="6"/>
    </row>
    <row r="842">
      <c r="B842" s="6"/>
    </row>
    <row r="843">
      <c r="B843" s="6"/>
    </row>
    <row r="844">
      <c r="B844" s="6"/>
    </row>
    <row r="845">
      <c r="B845" s="6"/>
    </row>
    <row r="846">
      <c r="B846" s="6"/>
    </row>
    <row r="847">
      <c r="B847" s="6"/>
    </row>
    <row r="848">
      <c r="B848" s="6"/>
    </row>
    <row r="849">
      <c r="B849" s="6"/>
    </row>
    <row r="850">
      <c r="B850" s="6"/>
    </row>
    <row r="851">
      <c r="B851" s="6"/>
    </row>
    <row r="852">
      <c r="B852" s="6"/>
    </row>
    <row r="853">
      <c r="B853" s="6"/>
    </row>
    <row r="854">
      <c r="B854" s="6"/>
    </row>
    <row r="855">
      <c r="B855" s="6"/>
    </row>
    <row r="856">
      <c r="B856" s="6"/>
    </row>
    <row r="857">
      <c r="B857" s="6"/>
    </row>
    <row r="858">
      <c r="B858" s="6"/>
    </row>
    <row r="859">
      <c r="B859" s="6"/>
    </row>
    <row r="860">
      <c r="B860" s="6"/>
    </row>
    <row r="861">
      <c r="B861" s="6"/>
    </row>
    <row r="862">
      <c r="B862" s="6"/>
    </row>
    <row r="863">
      <c r="B863" s="6"/>
    </row>
    <row r="864">
      <c r="B864" s="6"/>
    </row>
    <row r="865">
      <c r="B865" s="6"/>
    </row>
    <row r="866">
      <c r="B866" s="6"/>
    </row>
    <row r="867">
      <c r="B867" s="6"/>
    </row>
    <row r="868">
      <c r="B868" s="6"/>
    </row>
    <row r="869">
      <c r="B869" s="6"/>
    </row>
    <row r="870">
      <c r="B870" s="6"/>
    </row>
    <row r="871">
      <c r="B871" s="6"/>
    </row>
    <row r="872">
      <c r="B872" s="6"/>
    </row>
    <row r="873">
      <c r="B873" s="6"/>
    </row>
    <row r="874">
      <c r="B874" s="6"/>
    </row>
    <row r="875">
      <c r="B875" s="6"/>
    </row>
    <row r="876">
      <c r="B876" s="6"/>
    </row>
    <row r="877">
      <c r="B877" s="6"/>
    </row>
    <row r="878">
      <c r="B878" s="6"/>
    </row>
    <row r="879">
      <c r="B879" s="6"/>
    </row>
    <row r="880">
      <c r="B880" s="6"/>
    </row>
    <row r="881">
      <c r="B881" s="6"/>
    </row>
    <row r="882">
      <c r="B882" s="6"/>
    </row>
    <row r="883">
      <c r="B883" s="6"/>
    </row>
    <row r="884">
      <c r="B884" s="6"/>
    </row>
    <row r="885">
      <c r="B885" s="6"/>
    </row>
    <row r="886">
      <c r="B886" s="6"/>
    </row>
    <row r="887">
      <c r="B887" s="6"/>
    </row>
    <row r="888">
      <c r="B888" s="6"/>
    </row>
    <row r="889">
      <c r="B889" s="6"/>
    </row>
    <row r="890">
      <c r="B890" s="6"/>
    </row>
    <row r="891">
      <c r="B891" s="6"/>
    </row>
    <row r="892">
      <c r="B892" s="6"/>
    </row>
    <row r="893">
      <c r="B893" s="6"/>
    </row>
    <row r="894">
      <c r="B894" s="6"/>
    </row>
    <row r="895">
      <c r="B895" s="6"/>
    </row>
    <row r="896">
      <c r="B896" s="6"/>
    </row>
    <row r="897">
      <c r="B897" s="6"/>
    </row>
    <row r="898">
      <c r="B898" s="6"/>
    </row>
    <row r="899">
      <c r="B899" s="6"/>
    </row>
    <row r="900">
      <c r="B900" s="6"/>
    </row>
    <row r="901">
      <c r="B901" s="6"/>
    </row>
    <row r="902">
      <c r="B902" s="6"/>
    </row>
    <row r="903">
      <c r="B903" s="6"/>
    </row>
    <row r="904">
      <c r="B904" s="6"/>
    </row>
    <row r="905">
      <c r="B905" s="6"/>
    </row>
    <row r="906">
      <c r="B906" s="6"/>
    </row>
    <row r="907">
      <c r="B907" s="6"/>
    </row>
    <row r="908">
      <c r="B908" s="6"/>
    </row>
    <row r="909">
      <c r="B909" s="6"/>
    </row>
    <row r="910">
      <c r="B910" s="6"/>
    </row>
    <row r="911">
      <c r="B911" s="6"/>
    </row>
    <row r="912">
      <c r="B912" s="6"/>
    </row>
    <row r="913">
      <c r="B913" s="6"/>
    </row>
    <row r="914">
      <c r="B914" s="6"/>
    </row>
    <row r="915">
      <c r="B915" s="6"/>
    </row>
    <row r="916">
      <c r="B916" s="6"/>
    </row>
    <row r="917">
      <c r="B917" s="6"/>
    </row>
    <row r="918">
      <c r="B918" s="6"/>
    </row>
    <row r="919">
      <c r="B919" s="6"/>
    </row>
    <row r="920">
      <c r="B920" s="6"/>
    </row>
    <row r="921">
      <c r="B921" s="6"/>
    </row>
    <row r="922">
      <c r="B922" s="6"/>
    </row>
    <row r="923">
      <c r="B923" s="6"/>
    </row>
    <row r="924">
      <c r="B924" s="6"/>
    </row>
    <row r="925">
      <c r="B925" s="6"/>
    </row>
    <row r="926">
      <c r="B926" s="6"/>
    </row>
    <row r="927">
      <c r="B927" s="6"/>
    </row>
    <row r="928">
      <c r="B928" s="6"/>
    </row>
    <row r="929">
      <c r="B929" s="6"/>
    </row>
    <row r="930">
      <c r="B930" s="6"/>
    </row>
    <row r="931">
      <c r="B931" s="6"/>
    </row>
    <row r="932">
      <c r="B932" s="6"/>
    </row>
    <row r="933">
      <c r="B933" s="6"/>
    </row>
    <row r="934">
      <c r="B934" s="6"/>
    </row>
    <row r="935">
      <c r="B935" s="6"/>
    </row>
    <row r="936">
      <c r="B936" s="6"/>
    </row>
    <row r="937">
      <c r="B937" s="6"/>
    </row>
    <row r="938">
      <c r="B938" s="6"/>
    </row>
    <row r="939">
      <c r="B939" s="6"/>
    </row>
    <row r="940">
      <c r="B940" s="6"/>
    </row>
    <row r="941">
      <c r="B941" s="6"/>
    </row>
    <row r="942">
      <c r="B942" s="6"/>
    </row>
    <row r="943">
      <c r="B943" s="6"/>
    </row>
    <row r="944">
      <c r="B944" s="6"/>
    </row>
    <row r="945">
      <c r="B945" s="6"/>
    </row>
    <row r="946">
      <c r="B946" s="6"/>
    </row>
    <row r="947">
      <c r="B947" s="6"/>
    </row>
    <row r="948">
      <c r="B948" s="6"/>
    </row>
    <row r="949">
      <c r="B949" s="6"/>
    </row>
    <row r="950">
      <c r="B950" s="6"/>
    </row>
    <row r="951">
      <c r="B951" s="6"/>
    </row>
    <row r="952">
      <c r="B952" s="6"/>
    </row>
    <row r="953">
      <c r="B953" s="6"/>
    </row>
    <row r="954">
      <c r="B954" s="6"/>
    </row>
    <row r="955">
      <c r="B955" s="6"/>
    </row>
    <row r="956">
      <c r="B956" s="6"/>
    </row>
    <row r="957">
      <c r="B957" s="6"/>
    </row>
    <row r="958">
      <c r="B958" s="6"/>
    </row>
    <row r="959">
      <c r="B959" s="6"/>
    </row>
    <row r="960">
      <c r="B960" s="6"/>
    </row>
    <row r="961">
      <c r="B961" s="6"/>
    </row>
    <row r="962">
      <c r="B962" s="6"/>
    </row>
    <row r="963">
      <c r="B963" s="6"/>
    </row>
    <row r="964">
      <c r="B964" s="6"/>
    </row>
    <row r="965">
      <c r="B965" s="6"/>
    </row>
    <row r="966">
      <c r="B966" s="6"/>
    </row>
    <row r="967">
      <c r="B967" s="6"/>
    </row>
    <row r="968">
      <c r="B968" s="6"/>
    </row>
    <row r="969">
      <c r="B969" s="6"/>
    </row>
    <row r="970">
      <c r="B970" s="6"/>
    </row>
    <row r="971">
      <c r="B971" s="6"/>
    </row>
    <row r="972">
      <c r="B972" s="6"/>
    </row>
    <row r="973">
      <c r="B973" s="6"/>
    </row>
    <row r="974">
      <c r="B974" s="6"/>
    </row>
    <row r="975">
      <c r="B975" s="6"/>
    </row>
    <row r="976">
      <c r="B976" s="6"/>
    </row>
    <row r="977">
      <c r="B977" s="6"/>
    </row>
    <row r="978">
      <c r="B978" s="6"/>
    </row>
    <row r="979">
      <c r="B979" s="6"/>
    </row>
    <row r="980">
      <c r="B980" s="6"/>
    </row>
    <row r="981">
      <c r="B981" s="6"/>
    </row>
    <row r="982">
      <c r="B982" s="6"/>
    </row>
    <row r="983">
      <c r="B983" s="6"/>
    </row>
    <row r="984">
      <c r="B984" s="6"/>
    </row>
    <row r="985">
      <c r="B985" s="6"/>
    </row>
    <row r="986">
      <c r="B986" s="6"/>
    </row>
    <row r="987">
      <c r="B987" s="6"/>
    </row>
    <row r="988">
      <c r="B988" s="6"/>
    </row>
    <row r="989">
      <c r="B989" s="6"/>
    </row>
    <row r="990">
      <c r="B990" s="6"/>
    </row>
    <row r="991">
      <c r="B991" s="6"/>
    </row>
    <row r="992">
      <c r="B992" s="6"/>
    </row>
  </sheetData>
  <autoFilter ref="$A$2:$Z$263">
    <sortState ref="A2:Z263">
      <sortCondition descending="1" ref="B2:B263"/>
    </sortState>
  </autoFilter>
  <printOptions gridLines="1" horizontalCentered="1"/>
  <pageMargins bottom="0.75" footer="0.0" header="0.0" left="0.7" right="0.7" top="0.75"/>
  <pageSetup fitToHeight="0" cellComments="atEnd" orientation="portrait" pageOrder="overThenDown" paperHeight="40in" paperWidth="11i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75"/>
  <cols>
    <col customWidth="1" min="1" max="2" width="24.57"/>
  </cols>
  <sheetData>
    <row r="1">
      <c r="A1" s="1" t="s">
        <v>780</v>
      </c>
      <c r="B1" s="2">
        <f>sum(B3:B936)</f>
        <v>513.6786139</v>
      </c>
    </row>
    <row r="2">
      <c r="A2" s="182" t="s">
        <v>1</v>
      </c>
      <c r="B2" s="183" t="s">
        <v>2</v>
      </c>
    </row>
    <row r="3">
      <c r="A3" s="7" t="s">
        <v>8</v>
      </c>
      <c r="B3" s="6">
        <v>44.041118083044445</v>
      </c>
    </row>
    <row r="4">
      <c r="A4" s="7" t="s">
        <v>3</v>
      </c>
      <c r="B4" s="6">
        <v>42.78739171863654</v>
      </c>
    </row>
    <row r="5">
      <c r="A5" s="7" t="s">
        <v>5</v>
      </c>
      <c r="B5" s="6">
        <v>34.70047282747634</v>
      </c>
    </row>
    <row r="6">
      <c r="A6" s="7" t="s">
        <v>6</v>
      </c>
      <c r="B6" s="6">
        <v>30.673431072965496</v>
      </c>
    </row>
    <row r="7">
      <c r="A7" s="7" t="s">
        <v>15</v>
      </c>
      <c r="B7" s="6">
        <v>25.572982542516456</v>
      </c>
    </row>
    <row r="8">
      <c r="A8" s="7" t="s">
        <v>13</v>
      </c>
      <c r="B8" s="6">
        <v>25.189506609657528</v>
      </c>
    </row>
    <row r="9">
      <c r="A9" s="7" t="s">
        <v>9</v>
      </c>
      <c r="B9" s="6">
        <v>25.10575950462024</v>
      </c>
    </row>
    <row r="10">
      <c r="A10" s="7" t="s">
        <v>4</v>
      </c>
      <c r="B10" s="6">
        <v>24.626142006596112</v>
      </c>
    </row>
    <row r="11">
      <c r="A11" s="7" t="s">
        <v>11</v>
      </c>
      <c r="B11" s="6">
        <v>21.80544170796547</v>
      </c>
    </row>
    <row r="12">
      <c r="A12" s="7" t="s">
        <v>7</v>
      </c>
      <c r="B12" s="6">
        <v>19.908573412256672</v>
      </c>
    </row>
    <row r="13">
      <c r="A13" s="7" t="s">
        <v>12</v>
      </c>
      <c r="B13" s="6">
        <v>18.448345442975334</v>
      </c>
    </row>
    <row r="14">
      <c r="A14" s="7" t="s">
        <v>25</v>
      </c>
      <c r="B14" s="6">
        <v>14.936810615695066</v>
      </c>
    </row>
    <row r="15">
      <c r="A15" s="7" t="s">
        <v>20</v>
      </c>
      <c r="B15" s="6">
        <v>10.215349625981561</v>
      </c>
    </row>
    <row r="16">
      <c r="A16" s="7" t="s">
        <v>19</v>
      </c>
      <c r="B16" s="6">
        <v>9.872026388672863</v>
      </c>
    </row>
    <row r="17">
      <c r="A17" s="7" t="s">
        <v>21</v>
      </c>
      <c r="B17" s="6">
        <v>9.052678764218797</v>
      </c>
    </row>
    <row r="18">
      <c r="A18" s="7" t="s">
        <v>24</v>
      </c>
      <c r="B18" s="6">
        <v>7.799750855453382</v>
      </c>
    </row>
    <row r="19">
      <c r="A19" s="7" t="s">
        <v>43</v>
      </c>
      <c r="B19" s="6">
        <v>7.507153120495838</v>
      </c>
    </row>
    <row r="20">
      <c r="A20" s="7" t="s">
        <v>10</v>
      </c>
      <c r="B20" s="6">
        <v>7.361391983284705</v>
      </c>
    </row>
    <row r="21">
      <c r="A21" s="7" t="s">
        <v>48</v>
      </c>
      <c r="B21" s="6">
        <v>6.866994652483662</v>
      </c>
    </row>
    <row r="22">
      <c r="A22" s="7" t="s">
        <v>32</v>
      </c>
      <c r="B22" s="6">
        <v>6.385529321131655</v>
      </c>
    </row>
    <row r="23">
      <c r="A23" s="7" t="s">
        <v>51</v>
      </c>
      <c r="B23" s="6">
        <v>6.321996295136923</v>
      </c>
    </row>
    <row r="24">
      <c r="A24" s="7" t="s">
        <v>36</v>
      </c>
      <c r="B24" s="6">
        <v>6.112816725529752</v>
      </c>
    </row>
    <row r="25">
      <c r="A25" s="7" t="s">
        <v>46</v>
      </c>
      <c r="B25" s="6">
        <v>5.51085539672937</v>
      </c>
    </row>
    <row r="26">
      <c r="A26" s="7" t="s">
        <v>40</v>
      </c>
      <c r="B26" s="6">
        <v>4.87977065641538</v>
      </c>
    </row>
    <row r="27">
      <c r="A27" s="7" t="s">
        <v>18</v>
      </c>
      <c r="B27" s="6">
        <v>4.480970353618187</v>
      </c>
    </row>
    <row r="28">
      <c r="A28" s="7" t="s">
        <v>45</v>
      </c>
      <c r="B28" s="6">
        <v>4.4253867481902995</v>
      </c>
    </row>
    <row r="29">
      <c r="A29" s="7" t="s">
        <v>23</v>
      </c>
      <c r="B29" s="6">
        <v>4.36522237143177</v>
      </c>
    </row>
    <row r="30">
      <c r="A30" s="7" t="s">
        <v>42</v>
      </c>
      <c r="B30" s="6">
        <v>4.2344444601461895</v>
      </c>
    </row>
    <row r="31">
      <c r="A31" s="7" t="s">
        <v>49</v>
      </c>
      <c r="B31" s="6">
        <v>4.180010376687356</v>
      </c>
    </row>
    <row r="32">
      <c r="A32" s="7" t="s">
        <v>54</v>
      </c>
      <c r="B32" s="6">
        <v>4.1553750734682415</v>
      </c>
    </row>
    <row r="33">
      <c r="A33" s="10" t="s">
        <v>30</v>
      </c>
      <c r="B33" s="6">
        <v>3.9854140560164995</v>
      </c>
    </row>
    <row r="34">
      <c r="A34" s="7" t="s">
        <v>26</v>
      </c>
      <c r="B34" s="6">
        <v>3.6076987554999738</v>
      </c>
    </row>
    <row r="35">
      <c r="A35" s="7" t="s">
        <v>38</v>
      </c>
      <c r="B35" s="6">
        <v>3.581596514667812</v>
      </c>
    </row>
    <row r="36">
      <c r="A36" s="7" t="s">
        <v>55</v>
      </c>
      <c r="B36" s="6">
        <v>3.4913316753153074</v>
      </c>
    </row>
    <row r="37">
      <c r="A37" s="7" t="s">
        <v>28</v>
      </c>
      <c r="B37" s="6">
        <v>3.3412359646375585</v>
      </c>
    </row>
    <row r="38">
      <c r="A38" s="7" t="s">
        <v>14</v>
      </c>
      <c r="B38" s="6">
        <v>3.244394671034728</v>
      </c>
    </row>
    <row r="39">
      <c r="A39" s="7" t="s">
        <v>83</v>
      </c>
      <c r="B39" s="6">
        <v>3.09245978190169</v>
      </c>
    </row>
    <row r="40">
      <c r="A40" s="7" t="s">
        <v>44</v>
      </c>
      <c r="B40" s="6">
        <v>2.8272186135850035</v>
      </c>
    </row>
    <row r="41">
      <c r="A41" s="7" t="s">
        <v>76</v>
      </c>
      <c r="B41" s="6">
        <v>2.82032541204628</v>
      </c>
    </row>
    <row r="42">
      <c r="A42" s="7" t="s">
        <v>16</v>
      </c>
      <c r="B42" s="6">
        <v>2.723530052269737</v>
      </c>
    </row>
    <row r="43">
      <c r="A43" s="7" t="s">
        <v>104</v>
      </c>
      <c r="B43" s="6">
        <v>2.713596376494914</v>
      </c>
    </row>
    <row r="44">
      <c r="A44" s="7" t="s">
        <v>27</v>
      </c>
      <c r="B44" s="6">
        <v>2.6861762706764236</v>
      </c>
    </row>
    <row r="45">
      <c r="A45" s="7" t="s">
        <v>107</v>
      </c>
      <c r="B45" s="6">
        <v>2.4213378864200257</v>
      </c>
    </row>
    <row r="46">
      <c r="A46" s="7" t="s">
        <v>58</v>
      </c>
      <c r="B46" s="6">
        <v>2.3080605497046722</v>
      </c>
    </row>
    <row r="47">
      <c r="A47" s="7" t="s">
        <v>64</v>
      </c>
      <c r="B47" s="6">
        <v>2.2836027076718093</v>
      </c>
    </row>
    <row r="48">
      <c r="A48" s="7" t="s">
        <v>87</v>
      </c>
      <c r="B48" s="6">
        <v>2.184188794596434</v>
      </c>
    </row>
    <row r="49">
      <c r="A49" s="7" t="s">
        <v>66</v>
      </c>
      <c r="B49" s="6">
        <v>2.1195555740576726</v>
      </c>
    </row>
    <row r="50">
      <c r="A50" s="7" t="s">
        <v>92</v>
      </c>
      <c r="B50" s="6">
        <v>1.907194697486125</v>
      </c>
    </row>
    <row r="51">
      <c r="A51" s="7" t="s">
        <v>33</v>
      </c>
      <c r="B51" s="6">
        <v>1.668758291354143</v>
      </c>
    </row>
    <row r="52">
      <c r="A52" s="7" t="s">
        <v>61</v>
      </c>
      <c r="B52" s="6">
        <v>1.567272662582641</v>
      </c>
    </row>
    <row r="53">
      <c r="A53" s="7" t="s">
        <v>116</v>
      </c>
      <c r="B53" s="6">
        <v>1.441778696973328</v>
      </c>
    </row>
    <row r="54">
      <c r="A54" s="7" t="s">
        <v>39</v>
      </c>
      <c r="B54" s="6">
        <v>1.314966866377686</v>
      </c>
    </row>
    <row r="55">
      <c r="A55" s="7" t="s">
        <v>96</v>
      </c>
      <c r="B55" s="6">
        <v>1.2909179746798811</v>
      </c>
    </row>
    <row r="56">
      <c r="A56" s="7" t="s">
        <v>127</v>
      </c>
      <c r="B56" s="6">
        <v>1.2756308743520466</v>
      </c>
    </row>
    <row r="57">
      <c r="A57" s="7" t="s">
        <v>95</v>
      </c>
      <c r="B57" s="6">
        <v>1.203225184326489</v>
      </c>
    </row>
    <row r="58">
      <c r="A58" s="7" t="s">
        <v>129</v>
      </c>
      <c r="B58" s="6">
        <v>1.203225184326489</v>
      </c>
    </row>
    <row r="59">
      <c r="A59" s="7" t="s">
        <v>52</v>
      </c>
      <c r="B59" s="6">
        <v>1.1490439051826726</v>
      </c>
    </row>
    <row r="60">
      <c r="A60" s="7" t="s">
        <v>134</v>
      </c>
      <c r="B60" s="6">
        <v>1.1370857883266525</v>
      </c>
    </row>
    <row r="61">
      <c r="A61" s="7" t="s">
        <v>63</v>
      </c>
      <c r="B61" s="6">
        <v>1.0901656372889632</v>
      </c>
    </row>
    <row r="62">
      <c r="A62" s="7" t="s">
        <v>57</v>
      </c>
      <c r="B62" s="6">
        <v>1.0901656372889632</v>
      </c>
    </row>
    <row r="63">
      <c r="A63" s="7" t="s">
        <v>136</v>
      </c>
      <c r="B63" s="6">
        <v>1.0521052796007817</v>
      </c>
    </row>
    <row r="64">
      <c r="A64" s="7" t="s">
        <v>82</v>
      </c>
      <c r="B64" s="6">
        <v>0.9695880757388826</v>
      </c>
    </row>
    <row r="65">
      <c r="A65" s="7" t="s">
        <v>124</v>
      </c>
      <c r="B65" s="6">
        <v>0.9241582147962079</v>
      </c>
    </row>
    <row r="66">
      <c r="A66" s="7" t="s">
        <v>65</v>
      </c>
      <c r="B66" s="6">
        <v>0.8639620819161694</v>
      </c>
    </row>
    <row r="67">
      <c r="A67" s="7" t="s">
        <v>99</v>
      </c>
      <c r="B67" s="6">
        <v>0.7869732244060138</v>
      </c>
    </row>
    <row r="68">
      <c r="A68" s="7" t="s">
        <v>150</v>
      </c>
      <c r="B68" s="6">
        <v>0.7869732244060138</v>
      </c>
    </row>
    <row r="69">
      <c r="A69" s="7"/>
      <c r="B69" s="6"/>
    </row>
    <row r="70">
      <c r="A70" s="7"/>
      <c r="B70" s="6"/>
    </row>
    <row r="71">
      <c r="A71" s="7"/>
      <c r="B71" s="6"/>
    </row>
    <row r="72">
      <c r="A72" s="7"/>
      <c r="B72" s="6"/>
    </row>
    <row r="73">
      <c r="A73" s="7"/>
      <c r="B73" s="6"/>
    </row>
    <row r="74">
      <c r="A74" s="7"/>
      <c r="B74" s="6"/>
    </row>
    <row r="75">
      <c r="A75" s="7"/>
      <c r="B75" s="6"/>
    </row>
    <row r="76">
      <c r="A76" s="7"/>
      <c r="B76" s="6"/>
    </row>
    <row r="77">
      <c r="A77" s="7"/>
      <c r="B77" s="6"/>
    </row>
    <row r="78">
      <c r="A78" s="7"/>
      <c r="B78" s="6"/>
    </row>
    <row r="79">
      <c r="A79" s="7"/>
      <c r="B79" s="6"/>
    </row>
    <row r="80">
      <c r="A80" s="7"/>
      <c r="B80" s="6"/>
    </row>
    <row r="81">
      <c r="A81" s="7"/>
      <c r="B81" s="6"/>
    </row>
    <row r="82">
      <c r="A82" s="7"/>
      <c r="B82" s="6"/>
    </row>
    <row r="83">
      <c r="A83" s="7"/>
      <c r="B83" s="6"/>
    </row>
    <row r="84">
      <c r="A84" s="7"/>
      <c r="B84" s="6"/>
    </row>
    <row r="85">
      <c r="A85" s="7"/>
      <c r="B85" s="6"/>
    </row>
    <row r="86">
      <c r="A86" s="7"/>
      <c r="B86" s="6"/>
    </row>
    <row r="87">
      <c r="A87" s="7"/>
      <c r="B87" s="6"/>
    </row>
    <row r="88">
      <c r="A88" s="7"/>
      <c r="B88" s="6"/>
    </row>
    <row r="89">
      <c r="A89" s="7"/>
      <c r="B89" s="6"/>
    </row>
    <row r="90">
      <c r="A90" s="7"/>
      <c r="B90" s="6"/>
    </row>
    <row r="91">
      <c r="A91" s="7"/>
      <c r="B91" s="6"/>
    </row>
    <row r="92">
      <c r="A92" s="7"/>
      <c r="B92" s="6"/>
    </row>
    <row r="93">
      <c r="A93" s="7"/>
      <c r="B93" s="6"/>
    </row>
    <row r="94">
      <c r="A94" s="7"/>
      <c r="B94" s="6"/>
    </row>
    <row r="95">
      <c r="A95" s="7"/>
      <c r="B95" s="6"/>
    </row>
    <row r="96">
      <c r="A96" s="7"/>
      <c r="B96" s="6"/>
    </row>
    <row r="97">
      <c r="A97" s="7"/>
      <c r="B97" s="6"/>
    </row>
    <row r="98">
      <c r="A98" s="7"/>
      <c r="B98" s="6"/>
    </row>
    <row r="99">
      <c r="A99" s="7"/>
      <c r="B99" s="6"/>
    </row>
    <row r="100">
      <c r="A100" s="7"/>
      <c r="B100" s="6"/>
    </row>
    <row r="101">
      <c r="A101" s="7"/>
      <c r="B101" s="6"/>
    </row>
    <row r="102">
      <c r="A102" s="7"/>
      <c r="B102" s="6"/>
    </row>
    <row r="103">
      <c r="A103" s="7"/>
      <c r="B103" s="6"/>
    </row>
    <row r="104">
      <c r="A104" s="7"/>
      <c r="B104" s="6"/>
    </row>
    <row r="105">
      <c r="A105" s="7"/>
      <c r="B105" s="6"/>
    </row>
    <row r="106">
      <c r="A106" s="7"/>
      <c r="B106" s="6"/>
    </row>
    <row r="107">
      <c r="A107" s="7"/>
      <c r="B107" s="6"/>
    </row>
    <row r="108">
      <c r="A108" s="7"/>
      <c r="B108" s="6"/>
    </row>
    <row r="109">
      <c r="A109" s="7"/>
      <c r="B109" s="6"/>
    </row>
    <row r="110">
      <c r="A110" s="7"/>
      <c r="B110" s="6"/>
    </row>
    <row r="111">
      <c r="A111" s="7"/>
      <c r="B111" s="6"/>
    </row>
    <row r="112">
      <c r="A112" s="7"/>
      <c r="B112" s="6"/>
    </row>
    <row r="113">
      <c r="A113" s="7"/>
      <c r="B113" s="6"/>
    </row>
    <row r="114">
      <c r="A114" s="7"/>
      <c r="B114" s="6"/>
    </row>
    <row r="115">
      <c r="A115" s="7"/>
      <c r="B115" s="6"/>
    </row>
    <row r="116">
      <c r="A116" s="7"/>
      <c r="B116" s="6"/>
    </row>
    <row r="117">
      <c r="A117" s="7"/>
      <c r="B117" s="6"/>
    </row>
    <row r="118">
      <c r="A118" s="7"/>
      <c r="B118" s="6"/>
    </row>
    <row r="119">
      <c r="A119" s="7"/>
      <c r="B119" s="6"/>
    </row>
    <row r="120">
      <c r="A120" s="7"/>
      <c r="B120" s="6"/>
    </row>
    <row r="121">
      <c r="A121" s="7"/>
      <c r="B121" s="6"/>
    </row>
    <row r="122">
      <c r="A122" s="7"/>
      <c r="B122" s="6"/>
    </row>
    <row r="123">
      <c r="A123" s="7"/>
      <c r="B123" s="6"/>
    </row>
    <row r="124">
      <c r="A124" s="7"/>
      <c r="B124" s="6"/>
    </row>
    <row r="125">
      <c r="A125" s="7"/>
      <c r="B125" s="6"/>
    </row>
    <row r="126">
      <c r="A126" s="7"/>
      <c r="B126" s="6"/>
    </row>
    <row r="127">
      <c r="A127" s="7"/>
      <c r="B127" s="6"/>
    </row>
    <row r="128">
      <c r="A128" s="7"/>
      <c r="B128" s="6"/>
    </row>
    <row r="129">
      <c r="A129" s="7"/>
      <c r="B129" s="6"/>
    </row>
    <row r="130">
      <c r="A130" s="7"/>
      <c r="B130" s="6"/>
    </row>
    <row r="131">
      <c r="A131" s="7"/>
      <c r="B131" s="6"/>
    </row>
    <row r="132">
      <c r="A132" s="7"/>
      <c r="B132" s="6"/>
    </row>
    <row r="133">
      <c r="A133" s="7"/>
      <c r="B133" s="6"/>
    </row>
    <row r="134">
      <c r="A134" s="7"/>
      <c r="B134" s="6"/>
    </row>
    <row r="135">
      <c r="A135" s="7"/>
      <c r="B135" s="6"/>
    </row>
    <row r="136">
      <c r="A136" s="7"/>
      <c r="B136" s="6"/>
    </row>
    <row r="137">
      <c r="A137" s="7"/>
      <c r="B137" s="6"/>
    </row>
    <row r="138">
      <c r="A138" s="7"/>
      <c r="B138" s="6"/>
    </row>
    <row r="139">
      <c r="A139" s="7"/>
      <c r="B139" s="6"/>
    </row>
    <row r="140">
      <c r="A140" s="7"/>
      <c r="B140" s="6"/>
    </row>
    <row r="141">
      <c r="A141" s="7"/>
      <c r="B141" s="6"/>
    </row>
    <row r="142">
      <c r="A142" s="7"/>
      <c r="B142" s="6"/>
    </row>
    <row r="143">
      <c r="A143" s="7"/>
      <c r="B143" s="6"/>
    </row>
    <row r="144">
      <c r="A144" s="7"/>
      <c r="B144" s="6"/>
    </row>
    <row r="145">
      <c r="A145" s="7"/>
      <c r="B145" s="6"/>
    </row>
    <row r="146">
      <c r="A146" s="7"/>
      <c r="B146" s="6"/>
    </row>
    <row r="147">
      <c r="A147" s="7"/>
      <c r="B147" s="6"/>
    </row>
    <row r="148">
      <c r="A148" s="7"/>
      <c r="B148" s="6"/>
    </row>
    <row r="149">
      <c r="A149" s="7"/>
      <c r="B149" s="6"/>
    </row>
    <row r="150">
      <c r="A150" s="7"/>
      <c r="B150" s="6"/>
    </row>
    <row r="151">
      <c r="A151" s="7"/>
      <c r="B151" s="6"/>
    </row>
    <row r="152">
      <c r="A152" s="7"/>
      <c r="B152" s="6"/>
    </row>
    <row r="153">
      <c r="A153" s="7"/>
      <c r="B153" s="6"/>
    </row>
    <row r="154">
      <c r="A154" s="7"/>
      <c r="B154" s="6"/>
    </row>
    <row r="155">
      <c r="A155" s="7"/>
      <c r="B155" s="6"/>
    </row>
    <row r="156">
      <c r="A156" s="7"/>
      <c r="B156" s="6"/>
    </row>
    <row r="157">
      <c r="A157" s="7"/>
      <c r="B157" s="6"/>
    </row>
    <row r="158">
      <c r="A158" s="7"/>
      <c r="B158" s="6"/>
    </row>
    <row r="159">
      <c r="A159" s="7"/>
      <c r="B159" s="6"/>
    </row>
    <row r="160">
      <c r="A160" s="7"/>
      <c r="B160" s="6"/>
    </row>
    <row r="161">
      <c r="A161" s="7"/>
      <c r="B161" s="6"/>
    </row>
    <row r="162">
      <c r="A162" s="7"/>
      <c r="B162" s="6"/>
    </row>
    <row r="163">
      <c r="A163" s="7"/>
      <c r="B163" s="6"/>
    </row>
    <row r="164">
      <c r="A164" s="7"/>
      <c r="B164" s="6"/>
    </row>
    <row r="165">
      <c r="A165" s="7"/>
      <c r="B165" s="6"/>
    </row>
    <row r="166">
      <c r="A166" s="7"/>
      <c r="B166" s="6"/>
    </row>
    <row r="167">
      <c r="A167" s="7"/>
      <c r="B167" s="6"/>
    </row>
    <row r="168">
      <c r="A168" s="7"/>
      <c r="B168" s="6"/>
    </row>
    <row r="169">
      <c r="A169" s="7"/>
      <c r="B169" s="6"/>
    </row>
    <row r="170">
      <c r="A170" s="7"/>
      <c r="B170" s="6"/>
    </row>
    <row r="171">
      <c r="A171" s="7"/>
      <c r="B171" s="6"/>
    </row>
    <row r="172">
      <c r="A172" s="7"/>
      <c r="B172" s="6"/>
    </row>
    <row r="173">
      <c r="A173" s="7"/>
      <c r="B173" s="6"/>
    </row>
    <row r="174">
      <c r="A174" s="7"/>
      <c r="B174" s="6"/>
    </row>
    <row r="175">
      <c r="A175" s="7"/>
      <c r="B175" s="6"/>
    </row>
    <row r="176">
      <c r="A176" s="7"/>
      <c r="B176" s="6"/>
    </row>
    <row r="177">
      <c r="A177" s="7"/>
      <c r="B177" s="6"/>
    </row>
    <row r="178">
      <c r="A178" s="7"/>
      <c r="B178" s="6"/>
    </row>
    <row r="179">
      <c r="A179" s="7"/>
      <c r="B179" s="6"/>
    </row>
    <row r="180">
      <c r="A180" s="7"/>
      <c r="B180" s="6"/>
    </row>
    <row r="181">
      <c r="A181" s="7"/>
      <c r="B181" s="6"/>
    </row>
    <row r="182">
      <c r="A182" s="7"/>
      <c r="B182" s="6"/>
    </row>
    <row r="183">
      <c r="A183" s="7"/>
      <c r="B183" s="6"/>
    </row>
    <row r="184">
      <c r="A184" s="7"/>
      <c r="B184" s="6"/>
    </row>
    <row r="185">
      <c r="A185" s="7"/>
      <c r="B185" s="6"/>
    </row>
    <row r="186">
      <c r="A186" s="7"/>
      <c r="B186" s="6"/>
    </row>
    <row r="187">
      <c r="A187" s="7"/>
      <c r="B187" s="6"/>
    </row>
    <row r="188">
      <c r="A188" s="7"/>
      <c r="B188" s="6"/>
    </row>
    <row r="189">
      <c r="A189" s="7"/>
      <c r="B189" s="6"/>
    </row>
    <row r="190">
      <c r="A190" s="7"/>
      <c r="B190" s="6"/>
    </row>
    <row r="191">
      <c r="A191" s="7"/>
      <c r="B191" s="6"/>
    </row>
    <row r="192">
      <c r="A192" s="7"/>
      <c r="B192" s="6"/>
    </row>
    <row r="193">
      <c r="A193" s="7"/>
      <c r="B193" s="6"/>
    </row>
    <row r="194">
      <c r="A194" s="7"/>
      <c r="B194" s="6"/>
    </row>
    <row r="195">
      <c r="A195" s="7"/>
      <c r="B195" s="6"/>
    </row>
    <row r="196">
      <c r="A196" s="7"/>
      <c r="B196" s="6"/>
    </row>
    <row r="197">
      <c r="A197" s="7"/>
      <c r="B197" s="6"/>
    </row>
    <row r="198">
      <c r="A198" s="7"/>
      <c r="B198" s="6"/>
    </row>
    <row r="199">
      <c r="A199" s="7"/>
      <c r="B199" s="6"/>
    </row>
    <row r="200">
      <c r="A200" s="7"/>
      <c r="B200" s="6"/>
    </row>
    <row r="201">
      <c r="A201" s="7"/>
      <c r="B201" s="6"/>
    </row>
    <row r="202">
      <c r="A202" s="7"/>
      <c r="B202" s="6"/>
    </row>
    <row r="203">
      <c r="A203" s="7"/>
      <c r="B203" s="6"/>
    </row>
    <row r="204">
      <c r="A204" s="7"/>
      <c r="B204" s="6"/>
    </row>
    <row r="205">
      <c r="A205" s="7"/>
      <c r="B205" s="6"/>
    </row>
    <row r="206">
      <c r="A206" s="7"/>
      <c r="B206" s="6"/>
    </row>
    <row r="207">
      <c r="A207" s="7"/>
      <c r="B207" s="6"/>
    </row>
    <row r="208">
      <c r="A208" s="7"/>
      <c r="B208" s="6"/>
    </row>
    <row r="209">
      <c r="A209" s="7"/>
      <c r="B209" s="6"/>
    </row>
    <row r="210">
      <c r="A210" s="7"/>
      <c r="B210" s="6"/>
    </row>
    <row r="211">
      <c r="A211" s="7"/>
      <c r="B211" s="6"/>
    </row>
    <row r="212">
      <c r="A212" s="7"/>
      <c r="B212" s="6"/>
    </row>
    <row r="213">
      <c r="A213" s="7"/>
      <c r="B213" s="6"/>
    </row>
    <row r="214">
      <c r="A214" s="7"/>
      <c r="B214" s="6"/>
    </row>
    <row r="215">
      <c r="A215" s="7"/>
      <c r="B215" s="6"/>
    </row>
    <row r="216">
      <c r="A216" s="7"/>
      <c r="B216" s="6"/>
    </row>
    <row r="217">
      <c r="A217" s="7"/>
      <c r="B217" s="6"/>
    </row>
    <row r="218">
      <c r="A218" s="7"/>
      <c r="B218" s="6"/>
    </row>
    <row r="219">
      <c r="A219" s="7"/>
      <c r="B219" s="6"/>
    </row>
    <row r="220">
      <c r="A220" s="7"/>
      <c r="B220" s="6"/>
    </row>
    <row r="221">
      <c r="A221" s="7"/>
      <c r="B221" s="6"/>
    </row>
    <row r="222">
      <c r="A222" s="7"/>
      <c r="B222" s="6"/>
    </row>
    <row r="223">
      <c r="A223" s="7"/>
      <c r="B223" s="6"/>
    </row>
    <row r="224">
      <c r="A224" s="7"/>
      <c r="B224" s="6"/>
    </row>
    <row r="225">
      <c r="A225" s="7"/>
      <c r="B225" s="6"/>
    </row>
    <row r="226">
      <c r="A226" s="7"/>
      <c r="B226" s="6"/>
    </row>
    <row r="227">
      <c r="A227" s="7"/>
      <c r="B227" s="6"/>
    </row>
    <row r="228">
      <c r="A228" s="7"/>
      <c r="B228" s="6"/>
    </row>
    <row r="229">
      <c r="A229" s="7"/>
      <c r="B229" s="6"/>
    </row>
    <row r="230">
      <c r="A230" s="7"/>
      <c r="B230" s="6"/>
    </row>
    <row r="231">
      <c r="A231" s="7"/>
      <c r="B231" s="6"/>
    </row>
    <row r="232">
      <c r="A232" s="7"/>
      <c r="B232" s="6"/>
    </row>
    <row r="233">
      <c r="A233" s="7"/>
      <c r="B233" s="6"/>
    </row>
    <row r="234">
      <c r="A234" s="7"/>
      <c r="B234" s="6"/>
    </row>
    <row r="235">
      <c r="A235" s="7"/>
      <c r="B235" s="6"/>
    </row>
    <row r="236">
      <c r="A236" s="7"/>
      <c r="B236" s="6"/>
    </row>
    <row r="237">
      <c r="A237" s="7"/>
      <c r="B237" s="6"/>
    </row>
    <row r="238">
      <c r="A238" s="7"/>
      <c r="B238" s="6"/>
    </row>
    <row r="239">
      <c r="A239" s="7"/>
      <c r="B239" s="6"/>
    </row>
    <row r="240">
      <c r="A240" s="7"/>
      <c r="B240" s="6"/>
    </row>
    <row r="241">
      <c r="A241" s="7"/>
      <c r="B241" s="6"/>
    </row>
    <row r="242">
      <c r="A242" s="7"/>
      <c r="B242" s="6"/>
    </row>
    <row r="243">
      <c r="A243" s="7"/>
      <c r="B243" s="6"/>
    </row>
    <row r="244">
      <c r="A244" s="7"/>
      <c r="B244" s="6"/>
    </row>
    <row r="245">
      <c r="A245" s="7"/>
      <c r="B245" s="6"/>
    </row>
    <row r="246">
      <c r="A246" s="7"/>
      <c r="B246" s="6"/>
    </row>
    <row r="247">
      <c r="A247" s="7"/>
      <c r="B247" s="6"/>
    </row>
    <row r="248">
      <c r="A248" s="7"/>
      <c r="B248" s="6"/>
    </row>
    <row r="249">
      <c r="A249" s="7"/>
      <c r="B249" s="6"/>
    </row>
    <row r="250">
      <c r="A250" s="7"/>
      <c r="B250" s="6"/>
    </row>
    <row r="251">
      <c r="A251" s="7"/>
      <c r="B251" s="6"/>
    </row>
    <row r="252">
      <c r="A252" s="7"/>
      <c r="B252" s="6"/>
    </row>
    <row r="253">
      <c r="A253" s="7"/>
      <c r="B253" s="6"/>
    </row>
    <row r="254">
      <c r="A254" s="7"/>
      <c r="B254" s="6"/>
    </row>
    <row r="255">
      <c r="A255" s="7"/>
      <c r="B255" s="6"/>
    </row>
    <row r="256">
      <c r="A256" s="7"/>
      <c r="B256" s="6"/>
    </row>
    <row r="257">
      <c r="A257" s="7"/>
      <c r="B257" s="6"/>
    </row>
    <row r="258">
      <c r="A258" s="7"/>
      <c r="B258" s="6"/>
    </row>
    <row r="259">
      <c r="A259" s="7"/>
      <c r="B259" s="6"/>
    </row>
    <row r="260">
      <c r="A260" s="7"/>
      <c r="B260" s="6"/>
    </row>
    <row r="261">
      <c r="A261" s="7"/>
      <c r="B261" s="6"/>
    </row>
    <row r="262">
      <c r="A262" s="7"/>
      <c r="B262" s="6"/>
    </row>
    <row r="263">
      <c r="A263" s="7"/>
      <c r="B263" s="6"/>
    </row>
    <row r="264">
      <c r="A264" s="7"/>
      <c r="B264" s="6"/>
    </row>
    <row r="265">
      <c r="A265" s="7"/>
      <c r="B265" s="6"/>
    </row>
    <row r="266">
      <c r="A266" s="7"/>
      <c r="B266" s="6"/>
    </row>
    <row r="267">
      <c r="A267" s="7"/>
      <c r="B267" s="6"/>
    </row>
    <row r="268">
      <c r="A268" s="7"/>
      <c r="B268" s="6"/>
    </row>
    <row r="269">
      <c r="A269" s="7"/>
      <c r="B269" s="6"/>
    </row>
    <row r="270">
      <c r="A270" s="7"/>
      <c r="B270" s="6"/>
    </row>
    <row r="271">
      <c r="A271" s="7"/>
      <c r="B271" s="6"/>
    </row>
    <row r="272">
      <c r="A272" s="7"/>
      <c r="B272" s="6"/>
    </row>
    <row r="273">
      <c r="A273" s="7"/>
      <c r="B273" s="6"/>
    </row>
    <row r="274">
      <c r="A274" s="7"/>
      <c r="B274" s="6"/>
    </row>
    <row r="275">
      <c r="A275" s="7"/>
      <c r="B275" s="6"/>
    </row>
    <row r="276">
      <c r="A276" s="7"/>
      <c r="B276" s="6"/>
    </row>
    <row r="277">
      <c r="A277" s="7"/>
      <c r="B277" s="6"/>
    </row>
    <row r="278">
      <c r="A278" s="7"/>
      <c r="B278" s="6"/>
    </row>
    <row r="279">
      <c r="A279" s="7"/>
      <c r="B279" s="6"/>
    </row>
    <row r="280">
      <c r="A280" s="7"/>
      <c r="B280" s="6"/>
    </row>
    <row r="281">
      <c r="A281" s="7"/>
      <c r="B281" s="6"/>
    </row>
    <row r="282">
      <c r="A282" s="7"/>
      <c r="B282" s="6"/>
    </row>
    <row r="283">
      <c r="A283" s="7"/>
      <c r="B283" s="6"/>
    </row>
    <row r="284">
      <c r="A284" s="7"/>
      <c r="B284" s="6"/>
    </row>
    <row r="285">
      <c r="A285" s="7"/>
      <c r="B285" s="6"/>
    </row>
    <row r="286">
      <c r="A286" s="7"/>
      <c r="B286" s="6"/>
    </row>
    <row r="287">
      <c r="A287" s="7"/>
      <c r="B287" s="6"/>
    </row>
    <row r="288">
      <c r="A288" s="7"/>
      <c r="B288" s="6"/>
    </row>
    <row r="289">
      <c r="A289" s="7"/>
      <c r="B289" s="6"/>
    </row>
    <row r="290">
      <c r="A290" s="7"/>
      <c r="B290" s="6"/>
    </row>
    <row r="291">
      <c r="A291" s="7"/>
      <c r="B291" s="6"/>
    </row>
    <row r="292">
      <c r="A292" s="7"/>
      <c r="B292" s="6"/>
    </row>
    <row r="293">
      <c r="A293" s="7"/>
      <c r="B293" s="6"/>
    </row>
    <row r="294">
      <c r="A294" s="7"/>
      <c r="B294" s="6"/>
    </row>
    <row r="295">
      <c r="A295" s="7"/>
      <c r="B295" s="6"/>
    </row>
    <row r="296">
      <c r="A296" s="7"/>
      <c r="B296" s="6"/>
    </row>
    <row r="297">
      <c r="A297" s="7"/>
      <c r="B297" s="6"/>
    </row>
    <row r="298">
      <c r="A298" s="7"/>
      <c r="B298" s="6"/>
    </row>
    <row r="299">
      <c r="A299" s="7"/>
      <c r="B299" s="6"/>
    </row>
    <row r="300">
      <c r="A300" s="7"/>
      <c r="B300" s="6"/>
    </row>
    <row r="301">
      <c r="A301" s="7"/>
      <c r="B301" s="6"/>
    </row>
    <row r="302">
      <c r="A302" s="7"/>
      <c r="B302" s="6"/>
    </row>
    <row r="303">
      <c r="A303" s="7"/>
      <c r="B303" s="6"/>
    </row>
    <row r="304">
      <c r="A304" s="7"/>
      <c r="B304" s="6"/>
    </row>
    <row r="305">
      <c r="A305" s="7"/>
      <c r="B305" s="6"/>
    </row>
    <row r="306">
      <c r="A306" s="7"/>
      <c r="B306" s="6"/>
    </row>
    <row r="307">
      <c r="A307" s="7"/>
      <c r="B307" s="6"/>
    </row>
    <row r="308">
      <c r="A308" s="7"/>
      <c r="B308" s="6"/>
    </row>
    <row r="309">
      <c r="A309" s="7"/>
      <c r="B309" s="6"/>
    </row>
    <row r="310">
      <c r="A310" s="7"/>
      <c r="B310" s="6"/>
    </row>
    <row r="311">
      <c r="A311" s="7"/>
      <c r="B311" s="6"/>
    </row>
    <row r="312">
      <c r="A312" s="7"/>
      <c r="B312" s="6"/>
    </row>
    <row r="313">
      <c r="A313" s="7"/>
      <c r="B313" s="6"/>
    </row>
    <row r="314">
      <c r="A314" s="7"/>
      <c r="B314" s="6"/>
    </row>
    <row r="315">
      <c r="A315" s="7"/>
      <c r="B315" s="6"/>
    </row>
    <row r="316">
      <c r="A316" s="7"/>
      <c r="B316" s="6"/>
    </row>
    <row r="317">
      <c r="A317" s="7"/>
      <c r="B317" s="6"/>
    </row>
    <row r="318">
      <c r="A318" s="7"/>
      <c r="B318" s="6"/>
    </row>
    <row r="319">
      <c r="A319" s="7"/>
      <c r="B319" s="6"/>
    </row>
    <row r="320">
      <c r="A320" s="7"/>
      <c r="B320" s="6"/>
    </row>
    <row r="321">
      <c r="A321" s="7"/>
      <c r="B321" s="6"/>
    </row>
    <row r="322">
      <c r="A322" s="7"/>
      <c r="B322" s="6"/>
    </row>
    <row r="323">
      <c r="A323" s="7"/>
      <c r="B323" s="6"/>
    </row>
    <row r="324">
      <c r="A324" s="7"/>
      <c r="B324" s="6"/>
    </row>
    <row r="325">
      <c r="A325" s="7"/>
      <c r="B325" s="6"/>
    </row>
    <row r="326">
      <c r="A326" s="7"/>
      <c r="B326" s="6"/>
    </row>
    <row r="327">
      <c r="A327" s="7"/>
      <c r="B327" s="6"/>
    </row>
    <row r="328">
      <c r="A328" s="7"/>
      <c r="B328" s="6"/>
    </row>
    <row r="329">
      <c r="A329" s="7"/>
      <c r="B329" s="6"/>
    </row>
    <row r="330">
      <c r="A330" s="7"/>
      <c r="B330" s="6"/>
    </row>
    <row r="331">
      <c r="A331" s="7"/>
      <c r="B331" s="6"/>
    </row>
    <row r="332">
      <c r="A332" s="7"/>
      <c r="B332" s="6"/>
    </row>
    <row r="333">
      <c r="A333" s="7"/>
      <c r="B333" s="6"/>
    </row>
    <row r="334">
      <c r="A334" s="7"/>
      <c r="B334" s="6"/>
    </row>
    <row r="335">
      <c r="A335" s="7"/>
      <c r="B335" s="6"/>
    </row>
    <row r="336">
      <c r="A336" s="7"/>
      <c r="B336" s="6"/>
    </row>
    <row r="337">
      <c r="A337" s="7"/>
      <c r="B337" s="6"/>
    </row>
    <row r="338">
      <c r="A338" s="7"/>
      <c r="B338" s="6"/>
    </row>
    <row r="339">
      <c r="A339" s="7"/>
      <c r="B339" s="6"/>
    </row>
    <row r="340">
      <c r="A340" s="7"/>
      <c r="B340" s="6"/>
    </row>
    <row r="341">
      <c r="A341" s="7"/>
      <c r="B341" s="6"/>
    </row>
    <row r="342">
      <c r="A342" s="7"/>
      <c r="B342" s="6"/>
    </row>
    <row r="343">
      <c r="A343" s="7"/>
      <c r="B343" s="6"/>
    </row>
    <row r="344">
      <c r="A344" s="7"/>
      <c r="B344" s="6"/>
    </row>
    <row r="345">
      <c r="A345" s="7"/>
      <c r="B345" s="6"/>
    </row>
    <row r="346">
      <c r="A346" s="7"/>
      <c r="B346" s="6"/>
    </row>
    <row r="347">
      <c r="A347" s="7"/>
      <c r="B347" s="6"/>
    </row>
    <row r="348">
      <c r="A348" s="7"/>
      <c r="B348" s="6"/>
    </row>
    <row r="349">
      <c r="A349" s="7"/>
      <c r="B349" s="6"/>
    </row>
    <row r="350">
      <c r="A350" s="7"/>
      <c r="B350" s="6"/>
    </row>
    <row r="351">
      <c r="A351" s="7"/>
      <c r="B351" s="6"/>
    </row>
    <row r="352">
      <c r="A352" s="7"/>
      <c r="B352" s="6"/>
    </row>
    <row r="353">
      <c r="A353" s="7"/>
      <c r="B353" s="6"/>
    </row>
    <row r="354">
      <c r="A354" s="7"/>
      <c r="B354" s="6"/>
    </row>
    <row r="355">
      <c r="A355" s="7"/>
      <c r="B355" s="6"/>
    </row>
    <row r="356">
      <c r="A356" s="7"/>
      <c r="B356" s="6"/>
    </row>
    <row r="357">
      <c r="A357" s="7"/>
      <c r="B357" s="6"/>
    </row>
    <row r="358">
      <c r="A358" s="7"/>
      <c r="B358" s="6"/>
    </row>
    <row r="359">
      <c r="A359" s="7"/>
      <c r="B359" s="6"/>
    </row>
    <row r="360">
      <c r="A360" s="7"/>
      <c r="B360" s="6"/>
    </row>
    <row r="361">
      <c r="A361" s="7"/>
      <c r="B361" s="6"/>
    </row>
    <row r="362">
      <c r="A362" s="7"/>
      <c r="B362" s="6"/>
    </row>
    <row r="363">
      <c r="A363" s="7"/>
      <c r="B363" s="6"/>
    </row>
    <row r="364">
      <c r="A364" s="7"/>
      <c r="B364" s="6"/>
    </row>
    <row r="365">
      <c r="A365" s="7"/>
      <c r="B365" s="6"/>
    </row>
    <row r="366">
      <c r="A366" s="7"/>
      <c r="B366" s="6"/>
    </row>
    <row r="367">
      <c r="A367" s="7"/>
      <c r="B367" s="6"/>
    </row>
    <row r="368">
      <c r="A368" s="7"/>
      <c r="B368" s="6"/>
    </row>
    <row r="369">
      <c r="A369" s="7"/>
      <c r="B369" s="6"/>
    </row>
    <row r="370">
      <c r="A370" s="7"/>
      <c r="B370" s="6"/>
    </row>
    <row r="371">
      <c r="A371" s="7"/>
      <c r="B371" s="6"/>
    </row>
    <row r="372">
      <c r="A372" s="7"/>
      <c r="B372" s="6"/>
    </row>
    <row r="373">
      <c r="A373" s="7"/>
      <c r="B373" s="6"/>
    </row>
    <row r="374">
      <c r="A374" s="7"/>
      <c r="B374" s="6"/>
    </row>
    <row r="375">
      <c r="A375" s="7"/>
      <c r="B375" s="6"/>
    </row>
    <row r="376">
      <c r="A376" s="7"/>
      <c r="B376" s="6"/>
    </row>
    <row r="377">
      <c r="A377" s="7"/>
      <c r="B377" s="6"/>
    </row>
    <row r="378">
      <c r="A378" s="7"/>
      <c r="B378" s="6"/>
    </row>
    <row r="379">
      <c r="A379" s="7"/>
      <c r="B379" s="6"/>
    </row>
    <row r="380">
      <c r="A380" s="7"/>
      <c r="B380" s="6"/>
    </row>
    <row r="381">
      <c r="A381" s="7"/>
      <c r="B381" s="6"/>
    </row>
    <row r="382">
      <c r="A382" s="7"/>
      <c r="B382" s="6"/>
    </row>
    <row r="383">
      <c r="A383" s="7"/>
      <c r="B383" s="6"/>
    </row>
    <row r="384">
      <c r="A384" s="7"/>
      <c r="B384" s="6"/>
    </row>
    <row r="385">
      <c r="A385" s="7"/>
      <c r="B385" s="6"/>
    </row>
    <row r="386">
      <c r="A386" s="7"/>
      <c r="B386" s="6"/>
    </row>
    <row r="387">
      <c r="A387" s="7"/>
      <c r="B387" s="6"/>
    </row>
    <row r="388">
      <c r="A388" s="7"/>
      <c r="B388" s="6"/>
    </row>
    <row r="389">
      <c r="A389" s="7"/>
      <c r="B389" s="6"/>
    </row>
    <row r="390">
      <c r="A390" s="7"/>
      <c r="B390" s="6"/>
    </row>
    <row r="391">
      <c r="A391" s="7"/>
      <c r="B391" s="6"/>
    </row>
    <row r="392">
      <c r="A392" s="7"/>
      <c r="B392" s="6"/>
    </row>
    <row r="393">
      <c r="A393" s="7"/>
      <c r="B393" s="6"/>
    </row>
    <row r="394">
      <c r="A394" s="7"/>
      <c r="B394" s="6"/>
    </row>
    <row r="395">
      <c r="A395" s="7"/>
      <c r="B395" s="6"/>
    </row>
    <row r="396">
      <c r="A396" s="7"/>
      <c r="B396" s="6"/>
    </row>
    <row r="397">
      <c r="A397" s="7"/>
      <c r="B397" s="6"/>
    </row>
    <row r="398">
      <c r="A398" s="7"/>
      <c r="B398" s="6"/>
    </row>
    <row r="399">
      <c r="A399" s="7"/>
      <c r="B399" s="6"/>
    </row>
    <row r="400">
      <c r="A400" s="7"/>
      <c r="B400" s="6"/>
    </row>
    <row r="401">
      <c r="A401" s="7"/>
      <c r="B401" s="6"/>
    </row>
    <row r="402">
      <c r="A402" s="7"/>
      <c r="B402" s="6"/>
    </row>
    <row r="403">
      <c r="A403" s="7"/>
      <c r="B403" s="6"/>
    </row>
    <row r="404">
      <c r="A404" s="7"/>
      <c r="B404" s="6"/>
    </row>
    <row r="405">
      <c r="A405" s="7"/>
      <c r="B405" s="6"/>
    </row>
    <row r="406">
      <c r="A406" s="7"/>
      <c r="B406" s="6"/>
    </row>
    <row r="407">
      <c r="A407" s="7"/>
      <c r="B407" s="6"/>
    </row>
    <row r="408">
      <c r="A408" s="7"/>
      <c r="B408" s="6"/>
    </row>
    <row r="409">
      <c r="A409" s="7"/>
      <c r="B409" s="6"/>
    </row>
    <row r="410">
      <c r="A410" s="7"/>
      <c r="B410" s="6"/>
    </row>
    <row r="411">
      <c r="A411" s="7"/>
      <c r="B411" s="6"/>
    </row>
    <row r="412">
      <c r="A412" s="7"/>
      <c r="B412" s="6"/>
    </row>
    <row r="413">
      <c r="A413" s="7"/>
      <c r="B413" s="6"/>
    </row>
    <row r="414">
      <c r="A414" s="7"/>
      <c r="B414" s="6"/>
    </row>
    <row r="415">
      <c r="A415" s="7"/>
      <c r="B415" s="6"/>
    </row>
    <row r="416">
      <c r="A416" s="7"/>
      <c r="B416" s="6"/>
    </row>
    <row r="417">
      <c r="A417" s="7"/>
      <c r="B417" s="6"/>
    </row>
    <row r="418">
      <c r="A418" s="7"/>
      <c r="B418" s="6"/>
    </row>
    <row r="419">
      <c r="A419" s="7"/>
      <c r="B419" s="6"/>
    </row>
    <row r="420">
      <c r="A420" s="7"/>
      <c r="B420" s="6"/>
    </row>
    <row r="421">
      <c r="A421" s="7"/>
      <c r="B421" s="6"/>
    </row>
    <row r="422">
      <c r="A422" s="7"/>
      <c r="B422" s="6"/>
    </row>
    <row r="423">
      <c r="A423" s="7"/>
      <c r="B423" s="6"/>
    </row>
    <row r="424">
      <c r="A424" s="7"/>
      <c r="B424" s="6"/>
    </row>
    <row r="425">
      <c r="A425" s="7"/>
      <c r="B425" s="6"/>
    </row>
    <row r="426">
      <c r="A426" s="7"/>
      <c r="B426" s="6"/>
    </row>
    <row r="427">
      <c r="A427" s="7"/>
      <c r="B427" s="6"/>
    </row>
    <row r="428">
      <c r="A428" s="7"/>
      <c r="B428" s="6"/>
    </row>
    <row r="429">
      <c r="A429" s="7"/>
      <c r="B429" s="6"/>
    </row>
    <row r="430">
      <c r="A430" s="7"/>
      <c r="B430" s="6"/>
    </row>
    <row r="431">
      <c r="A431" s="7"/>
      <c r="B431" s="6"/>
    </row>
    <row r="432">
      <c r="A432" s="7"/>
      <c r="B432" s="6"/>
    </row>
    <row r="433">
      <c r="A433" s="7"/>
      <c r="B433" s="6"/>
    </row>
    <row r="434">
      <c r="A434" s="7"/>
      <c r="B434" s="6"/>
    </row>
    <row r="435">
      <c r="A435" s="7"/>
      <c r="B435" s="6"/>
    </row>
    <row r="436">
      <c r="A436" s="7"/>
      <c r="B436" s="6"/>
    </row>
    <row r="437">
      <c r="A437" s="7"/>
      <c r="B437" s="6"/>
    </row>
    <row r="438">
      <c r="A438" s="7"/>
      <c r="B438" s="6"/>
    </row>
    <row r="439">
      <c r="A439" s="7"/>
      <c r="B439" s="6"/>
    </row>
    <row r="440">
      <c r="A440" s="7"/>
      <c r="B440" s="6"/>
    </row>
    <row r="441">
      <c r="A441" s="7"/>
      <c r="B441" s="6"/>
    </row>
    <row r="442">
      <c r="A442" s="7"/>
      <c r="B442" s="6"/>
    </row>
    <row r="443">
      <c r="A443" s="7"/>
      <c r="B443" s="6"/>
    </row>
    <row r="444">
      <c r="A444" s="7"/>
      <c r="B444" s="6"/>
    </row>
    <row r="445">
      <c r="A445" s="7"/>
      <c r="B445" s="6"/>
    </row>
    <row r="446">
      <c r="A446" s="7"/>
      <c r="B446" s="6"/>
    </row>
    <row r="447">
      <c r="A447" s="7"/>
      <c r="B447" s="6"/>
    </row>
    <row r="448">
      <c r="A448" s="7"/>
      <c r="B448" s="6"/>
    </row>
    <row r="449">
      <c r="A449" s="7"/>
      <c r="B449" s="6"/>
    </row>
    <row r="450">
      <c r="A450" s="7"/>
      <c r="B450" s="6"/>
    </row>
    <row r="451">
      <c r="A451" s="7"/>
      <c r="B451" s="6"/>
    </row>
    <row r="452">
      <c r="A452" s="7"/>
      <c r="B452" s="6"/>
    </row>
    <row r="453">
      <c r="A453" s="7"/>
      <c r="B453" s="6"/>
    </row>
    <row r="454">
      <c r="A454" s="7"/>
      <c r="B454" s="6"/>
    </row>
    <row r="455">
      <c r="A455" s="7"/>
      <c r="B455" s="6"/>
    </row>
    <row r="456">
      <c r="A456" s="7"/>
      <c r="B456" s="6"/>
    </row>
    <row r="457">
      <c r="A457" s="7"/>
      <c r="B457" s="6"/>
    </row>
    <row r="458">
      <c r="A458" s="7"/>
      <c r="B458" s="6"/>
    </row>
    <row r="459">
      <c r="A459" s="7"/>
      <c r="B459" s="6"/>
    </row>
    <row r="460">
      <c r="A460" s="7"/>
      <c r="B460" s="6"/>
    </row>
    <row r="461">
      <c r="A461" s="7"/>
      <c r="B461" s="6"/>
    </row>
    <row r="462">
      <c r="A462" s="7"/>
      <c r="B462" s="6"/>
    </row>
    <row r="463">
      <c r="A463" s="7"/>
      <c r="B463" s="6"/>
    </row>
    <row r="464">
      <c r="A464" s="7"/>
      <c r="B464" s="6"/>
    </row>
    <row r="465">
      <c r="A465" s="7"/>
      <c r="B465" s="6"/>
    </row>
    <row r="466">
      <c r="A466" s="7"/>
      <c r="B466" s="6"/>
    </row>
    <row r="467">
      <c r="A467" s="7"/>
      <c r="B467" s="6"/>
    </row>
    <row r="468">
      <c r="A468" s="7"/>
      <c r="B468" s="6"/>
    </row>
    <row r="469">
      <c r="A469" s="7"/>
      <c r="B469" s="6"/>
    </row>
    <row r="470">
      <c r="A470" s="7"/>
      <c r="B470" s="6"/>
    </row>
    <row r="471">
      <c r="A471" s="7"/>
      <c r="B471" s="6"/>
    </row>
    <row r="472">
      <c r="A472" s="7"/>
      <c r="B472" s="6"/>
    </row>
    <row r="473">
      <c r="A473" s="7"/>
      <c r="B473" s="6"/>
    </row>
    <row r="474">
      <c r="A474" s="7"/>
      <c r="B474" s="6"/>
    </row>
    <row r="475">
      <c r="A475" s="7"/>
      <c r="B475" s="6"/>
    </row>
    <row r="476">
      <c r="A476" s="7"/>
      <c r="B476" s="6"/>
    </row>
    <row r="477">
      <c r="A477" s="7"/>
      <c r="B477" s="6"/>
    </row>
    <row r="478">
      <c r="A478" s="7"/>
      <c r="B478" s="6"/>
    </row>
    <row r="479">
      <c r="A479" s="7"/>
      <c r="B479" s="6"/>
    </row>
    <row r="480">
      <c r="A480" s="7"/>
      <c r="B480" s="6"/>
    </row>
    <row r="481">
      <c r="A481" s="7"/>
      <c r="B481" s="6"/>
    </row>
    <row r="482">
      <c r="A482" s="7"/>
      <c r="B482" s="6"/>
    </row>
    <row r="483">
      <c r="A483" s="7"/>
      <c r="B483" s="6"/>
    </row>
    <row r="484">
      <c r="A484" s="7"/>
      <c r="B484" s="6"/>
    </row>
    <row r="485">
      <c r="A485" s="7"/>
      <c r="B485" s="6"/>
    </row>
    <row r="486">
      <c r="A486" s="7"/>
      <c r="B486" s="6"/>
    </row>
    <row r="487">
      <c r="A487" s="7"/>
      <c r="B487" s="6"/>
    </row>
    <row r="488">
      <c r="A488" s="7"/>
      <c r="B488" s="6"/>
    </row>
    <row r="489">
      <c r="A489" s="7"/>
      <c r="B489" s="6"/>
    </row>
    <row r="490">
      <c r="A490" s="7"/>
      <c r="B490" s="6"/>
    </row>
    <row r="491">
      <c r="A491" s="7"/>
      <c r="B491" s="6"/>
    </row>
    <row r="492">
      <c r="A492" s="7"/>
      <c r="B492" s="6"/>
    </row>
    <row r="493">
      <c r="A493" s="7"/>
      <c r="B493" s="6"/>
    </row>
    <row r="494">
      <c r="A494" s="7"/>
      <c r="B494" s="6"/>
    </row>
    <row r="495">
      <c r="A495" s="7"/>
      <c r="B495" s="6"/>
    </row>
    <row r="496">
      <c r="A496" s="7"/>
      <c r="B496" s="6"/>
    </row>
    <row r="497">
      <c r="A497" s="7"/>
      <c r="B497" s="6"/>
    </row>
    <row r="498">
      <c r="A498" s="7"/>
      <c r="B498" s="6"/>
    </row>
    <row r="499">
      <c r="A499" s="7"/>
      <c r="B499" s="6"/>
    </row>
    <row r="500">
      <c r="A500" s="7"/>
      <c r="B500" s="6"/>
    </row>
    <row r="501">
      <c r="A501" s="7"/>
      <c r="B501" s="6"/>
    </row>
    <row r="502">
      <c r="A502" s="7"/>
      <c r="B502" s="6"/>
    </row>
    <row r="503">
      <c r="A503" s="7"/>
      <c r="B503" s="6"/>
    </row>
    <row r="504">
      <c r="A504" s="7"/>
      <c r="B504" s="6"/>
    </row>
    <row r="505">
      <c r="A505" s="7"/>
      <c r="B505" s="6"/>
    </row>
    <row r="506">
      <c r="A506" s="7"/>
      <c r="B506" s="6"/>
    </row>
    <row r="507">
      <c r="A507" s="7"/>
      <c r="B507" s="6"/>
    </row>
    <row r="508">
      <c r="A508" s="7"/>
      <c r="B508" s="6"/>
    </row>
    <row r="509">
      <c r="A509" s="7"/>
      <c r="B509" s="6"/>
    </row>
    <row r="510">
      <c r="A510" s="7"/>
      <c r="B510" s="6"/>
    </row>
    <row r="511">
      <c r="A511" s="7"/>
      <c r="B511" s="6"/>
    </row>
    <row r="512">
      <c r="A512" s="7"/>
      <c r="B512" s="6"/>
    </row>
    <row r="513">
      <c r="A513" s="7"/>
      <c r="B513" s="6"/>
    </row>
    <row r="514">
      <c r="A514" s="7"/>
      <c r="B514" s="6"/>
    </row>
    <row r="515">
      <c r="A515" s="7"/>
      <c r="B515" s="6"/>
    </row>
    <row r="516">
      <c r="A516" s="7"/>
      <c r="B516" s="6"/>
    </row>
    <row r="517">
      <c r="A517" s="7"/>
      <c r="B517" s="6"/>
    </row>
    <row r="518">
      <c r="A518" s="7"/>
      <c r="B518" s="6"/>
    </row>
    <row r="519">
      <c r="A519" s="7"/>
      <c r="B519" s="6"/>
    </row>
    <row r="520">
      <c r="A520" s="7"/>
      <c r="B520" s="6"/>
    </row>
    <row r="521">
      <c r="A521" s="7"/>
      <c r="B521" s="6"/>
    </row>
    <row r="522">
      <c r="A522" s="7"/>
      <c r="B522" s="6"/>
    </row>
    <row r="523">
      <c r="A523" s="7"/>
      <c r="B523" s="6"/>
    </row>
    <row r="524">
      <c r="A524" s="7"/>
      <c r="B524" s="6"/>
    </row>
    <row r="525">
      <c r="A525" s="7"/>
      <c r="B525" s="6"/>
    </row>
    <row r="526">
      <c r="A526" s="7"/>
      <c r="B526" s="6"/>
    </row>
    <row r="527">
      <c r="A527" s="7"/>
      <c r="B527" s="6"/>
    </row>
    <row r="528">
      <c r="A528" s="7"/>
      <c r="B528" s="6"/>
    </row>
    <row r="529">
      <c r="A529" s="7"/>
      <c r="B529" s="6"/>
    </row>
    <row r="530">
      <c r="A530" s="7"/>
      <c r="B530" s="6"/>
    </row>
    <row r="531">
      <c r="A531" s="7"/>
      <c r="B531" s="6"/>
    </row>
    <row r="532">
      <c r="A532" s="7"/>
      <c r="B532" s="6"/>
    </row>
    <row r="533">
      <c r="A533" s="7"/>
      <c r="B533" s="6"/>
    </row>
    <row r="534">
      <c r="A534" s="7"/>
      <c r="B534" s="6"/>
    </row>
    <row r="535">
      <c r="A535" s="7"/>
      <c r="B535" s="6"/>
    </row>
    <row r="536">
      <c r="A536" s="7"/>
      <c r="B536" s="6"/>
    </row>
    <row r="537">
      <c r="A537" s="7"/>
      <c r="B537" s="6"/>
    </row>
    <row r="538">
      <c r="A538" s="7"/>
      <c r="B538" s="6"/>
    </row>
    <row r="539">
      <c r="A539" s="7"/>
      <c r="B539" s="6"/>
    </row>
    <row r="540">
      <c r="A540" s="7"/>
      <c r="B540" s="6"/>
    </row>
    <row r="541">
      <c r="A541" s="7"/>
      <c r="B541" s="6"/>
    </row>
    <row r="542">
      <c r="A542" s="7"/>
      <c r="B542" s="6"/>
    </row>
    <row r="543">
      <c r="A543" s="7"/>
      <c r="B543" s="6"/>
    </row>
    <row r="544">
      <c r="A544" s="7"/>
      <c r="B544" s="6"/>
    </row>
    <row r="545">
      <c r="A545" s="7"/>
      <c r="B545" s="6"/>
    </row>
    <row r="546">
      <c r="A546" s="7"/>
      <c r="B546" s="6"/>
    </row>
    <row r="547">
      <c r="A547" s="7"/>
      <c r="B547" s="6"/>
    </row>
    <row r="548">
      <c r="A548" s="7"/>
      <c r="B548" s="6"/>
    </row>
    <row r="549">
      <c r="A549" s="7"/>
      <c r="B549" s="6"/>
    </row>
    <row r="550">
      <c r="A550" s="7"/>
      <c r="B550" s="6"/>
    </row>
    <row r="551">
      <c r="A551" s="7"/>
      <c r="B551" s="6"/>
    </row>
    <row r="552">
      <c r="A552" s="7"/>
      <c r="B552" s="6"/>
    </row>
    <row r="553">
      <c r="A553" s="7"/>
      <c r="B553" s="6"/>
    </row>
    <row r="554">
      <c r="A554" s="7"/>
      <c r="B554" s="6"/>
    </row>
    <row r="555">
      <c r="A555" s="7"/>
      <c r="B555" s="6"/>
    </row>
    <row r="556">
      <c r="A556" s="7"/>
      <c r="B556" s="6"/>
    </row>
    <row r="557">
      <c r="A557" s="7"/>
      <c r="B557" s="6"/>
    </row>
    <row r="558">
      <c r="A558" s="7"/>
      <c r="B558" s="6"/>
    </row>
    <row r="559">
      <c r="A559" s="7"/>
      <c r="B559" s="6"/>
    </row>
    <row r="560">
      <c r="A560" s="7"/>
      <c r="B560" s="6"/>
    </row>
    <row r="561">
      <c r="A561" s="7"/>
      <c r="B561" s="6"/>
    </row>
    <row r="562">
      <c r="A562" s="7"/>
      <c r="B562" s="6"/>
    </row>
    <row r="563">
      <c r="A563" s="7"/>
      <c r="B563" s="6"/>
    </row>
    <row r="564">
      <c r="A564" s="7"/>
      <c r="B564" s="6"/>
    </row>
    <row r="565">
      <c r="A565" s="7"/>
      <c r="B565" s="6"/>
    </row>
    <row r="566">
      <c r="A566" s="7"/>
      <c r="B566" s="6"/>
    </row>
    <row r="567">
      <c r="A567" s="7"/>
      <c r="B567" s="6"/>
    </row>
    <row r="568">
      <c r="A568" s="7"/>
      <c r="B568" s="6"/>
    </row>
    <row r="569">
      <c r="A569" s="7"/>
      <c r="B569" s="6"/>
    </row>
    <row r="570">
      <c r="A570" s="7"/>
      <c r="B570" s="6"/>
    </row>
    <row r="571">
      <c r="A571" s="7"/>
      <c r="B571" s="6"/>
    </row>
    <row r="572">
      <c r="A572" s="7"/>
      <c r="B572" s="6"/>
    </row>
    <row r="573">
      <c r="A573" s="7"/>
      <c r="B573" s="6"/>
    </row>
    <row r="574">
      <c r="A574" s="7"/>
      <c r="B574" s="6"/>
    </row>
    <row r="575">
      <c r="A575" s="7"/>
      <c r="B575" s="6"/>
    </row>
    <row r="576">
      <c r="A576" s="7"/>
      <c r="B576" s="6"/>
    </row>
    <row r="577">
      <c r="A577" s="7"/>
      <c r="B577" s="6"/>
    </row>
    <row r="578">
      <c r="A578" s="7"/>
      <c r="B578" s="6"/>
    </row>
    <row r="579">
      <c r="A579" s="7"/>
      <c r="B579" s="6"/>
    </row>
    <row r="580">
      <c r="A580" s="7"/>
      <c r="B580" s="6"/>
    </row>
    <row r="581">
      <c r="A581" s="7"/>
      <c r="B581" s="6"/>
    </row>
    <row r="582">
      <c r="A582" s="7"/>
      <c r="B582" s="6"/>
    </row>
    <row r="583">
      <c r="A583" s="7"/>
      <c r="B583" s="6"/>
    </row>
    <row r="584">
      <c r="A584" s="7"/>
      <c r="B584" s="6"/>
    </row>
    <row r="585">
      <c r="A585" s="7"/>
      <c r="B585" s="6"/>
    </row>
    <row r="586">
      <c r="A586" s="7"/>
      <c r="B586" s="6"/>
    </row>
    <row r="587">
      <c r="A587" s="7"/>
      <c r="B587" s="6"/>
    </row>
    <row r="588">
      <c r="A588" s="7"/>
      <c r="B588" s="6"/>
    </row>
    <row r="589">
      <c r="A589" s="7"/>
      <c r="B589" s="6"/>
    </row>
    <row r="590">
      <c r="A590" s="7"/>
      <c r="B590" s="6"/>
    </row>
    <row r="591">
      <c r="A591" s="7"/>
      <c r="B591" s="6"/>
    </row>
    <row r="592">
      <c r="A592" s="7"/>
      <c r="B592" s="6"/>
    </row>
    <row r="593">
      <c r="A593" s="7"/>
      <c r="B593" s="6"/>
    </row>
    <row r="594">
      <c r="A594" s="7"/>
      <c r="B594" s="6"/>
    </row>
    <row r="595">
      <c r="A595" s="7"/>
      <c r="B595" s="6"/>
    </row>
    <row r="596">
      <c r="A596" s="7"/>
      <c r="B596" s="6"/>
    </row>
    <row r="597">
      <c r="A597" s="7"/>
      <c r="B597" s="6"/>
    </row>
    <row r="598">
      <c r="A598" s="7"/>
      <c r="B598" s="6"/>
    </row>
    <row r="599">
      <c r="A599" s="7"/>
      <c r="B599" s="6"/>
    </row>
    <row r="600">
      <c r="A600" s="7"/>
      <c r="B600" s="6"/>
    </row>
    <row r="601">
      <c r="A601" s="7"/>
      <c r="B601" s="6"/>
    </row>
    <row r="602">
      <c r="A602" s="7"/>
      <c r="B602" s="6"/>
    </row>
    <row r="603">
      <c r="A603" s="7"/>
      <c r="B603" s="6"/>
    </row>
    <row r="604">
      <c r="A604" s="7"/>
      <c r="B604" s="6"/>
    </row>
    <row r="605">
      <c r="A605" s="7"/>
      <c r="B605" s="6"/>
    </row>
    <row r="606">
      <c r="A606" s="7"/>
      <c r="B606" s="6"/>
    </row>
    <row r="607">
      <c r="A607" s="7"/>
      <c r="B607" s="6"/>
    </row>
    <row r="608">
      <c r="A608" s="7"/>
      <c r="B608" s="6"/>
    </row>
    <row r="609">
      <c r="A609" s="7"/>
      <c r="B609" s="6"/>
    </row>
    <row r="610">
      <c r="A610" s="7"/>
      <c r="B610" s="6"/>
    </row>
    <row r="611">
      <c r="A611" s="7"/>
      <c r="B611" s="6"/>
    </row>
    <row r="612">
      <c r="A612" s="7"/>
      <c r="B612" s="6"/>
    </row>
    <row r="613">
      <c r="A613" s="7"/>
      <c r="B613" s="6"/>
    </row>
    <row r="614">
      <c r="A614" s="7"/>
      <c r="B614" s="6"/>
    </row>
    <row r="615">
      <c r="A615" s="7"/>
      <c r="B615" s="6"/>
    </row>
    <row r="616">
      <c r="A616" s="7"/>
      <c r="B616" s="6"/>
    </row>
    <row r="617">
      <c r="A617" s="7"/>
      <c r="B617" s="6"/>
    </row>
    <row r="618">
      <c r="A618" s="7"/>
      <c r="B618" s="6"/>
    </row>
    <row r="619">
      <c r="A619" s="7"/>
      <c r="B619" s="6"/>
    </row>
    <row r="620">
      <c r="A620" s="7"/>
      <c r="B620" s="6"/>
    </row>
    <row r="621">
      <c r="A621" s="7"/>
      <c r="B621" s="6"/>
    </row>
    <row r="622">
      <c r="A622" s="7"/>
      <c r="B622" s="6"/>
    </row>
    <row r="623">
      <c r="A623" s="7"/>
      <c r="B623" s="6"/>
    </row>
    <row r="624">
      <c r="A624" s="7"/>
      <c r="B624" s="6"/>
    </row>
    <row r="625">
      <c r="A625" s="7"/>
      <c r="B625" s="6"/>
    </row>
    <row r="626">
      <c r="A626" s="7"/>
      <c r="B626" s="6"/>
    </row>
    <row r="627">
      <c r="A627" s="7"/>
      <c r="B627" s="6"/>
    </row>
    <row r="628">
      <c r="A628" s="7"/>
      <c r="B628" s="6"/>
    </row>
    <row r="629">
      <c r="A629" s="7"/>
      <c r="B629" s="6"/>
    </row>
    <row r="630">
      <c r="A630" s="7"/>
      <c r="B630" s="6"/>
    </row>
    <row r="631">
      <c r="A631" s="7"/>
      <c r="B631" s="6"/>
    </row>
    <row r="632">
      <c r="A632" s="7"/>
      <c r="B632" s="6"/>
    </row>
    <row r="633">
      <c r="A633" s="7"/>
      <c r="B633" s="6"/>
    </row>
    <row r="634">
      <c r="A634" s="7"/>
      <c r="B634" s="6"/>
    </row>
    <row r="635">
      <c r="A635" s="7"/>
      <c r="B635" s="6"/>
    </row>
    <row r="636">
      <c r="A636" s="7"/>
      <c r="B636" s="6"/>
    </row>
    <row r="637">
      <c r="A637" s="7"/>
      <c r="B637" s="6"/>
    </row>
    <row r="638">
      <c r="A638" s="7"/>
      <c r="B638" s="6"/>
    </row>
    <row r="639">
      <c r="A639" s="7"/>
      <c r="B639" s="6"/>
    </row>
    <row r="640">
      <c r="A640" s="7"/>
      <c r="B640" s="6"/>
    </row>
    <row r="641">
      <c r="A641" s="7"/>
      <c r="B641" s="6"/>
    </row>
    <row r="642">
      <c r="A642" s="7"/>
      <c r="B642" s="6"/>
    </row>
    <row r="643">
      <c r="A643" s="7"/>
      <c r="B643" s="6"/>
    </row>
    <row r="644">
      <c r="A644" s="7"/>
      <c r="B644" s="6"/>
    </row>
    <row r="645">
      <c r="A645" s="7"/>
      <c r="B645" s="6"/>
    </row>
    <row r="646">
      <c r="A646" s="7"/>
      <c r="B646" s="6"/>
    </row>
    <row r="647">
      <c r="A647" s="7"/>
      <c r="B647" s="6"/>
    </row>
    <row r="648">
      <c r="A648" s="7"/>
      <c r="B648" s="6"/>
    </row>
    <row r="649">
      <c r="A649" s="7"/>
      <c r="B649" s="6"/>
    </row>
    <row r="650">
      <c r="A650" s="7"/>
      <c r="B650" s="6"/>
    </row>
    <row r="651">
      <c r="A651" s="7"/>
      <c r="B651" s="6"/>
    </row>
    <row r="652">
      <c r="A652" s="7"/>
      <c r="B652" s="6"/>
    </row>
    <row r="653">
      <c r="A653" s="7"/>
      <c r="B653" s="6"/>
    </row>
    <row r="654">
      <c r="A654" s="7"/>
      <c r="B654" s="6"/>
    </row>
    <row r="655">
      <c r="A655" s="7"/>
      <c r="B655" s="6"/>
    </row>
    <row r="656">
      <c r="A656" s="7"/>
      <c r="B656" s="6"/>
    </row>
    <row r="657">
      <c r="A657" s="7"/>
      <c r="B657" s="6"/>
    </row>
    <row r="658">
      <c r="A658" s="7"/>
      <c r="B658" s="6"/>
    </row>
    <row r="659">
      <c r="A659" s="7"/>
      <c r="B659" s="6"/>
    </row>
    <row r="660">
      <c r="A660" s="7"/>
      <c r="B660" s="6"/>
    </row>
    <row r="661">
      <c r="A661" s="7"/>
      <c r="B661" s="6"/>
    </row>
    <row r="662">
      <c r="A662" s="7"/>
      <c r="B662" s="6"/>
    </row>
    <row r="663">
      <c r="A663" s="7"/>
      <c r="B663" s="6"/>
    </row>
    <row r="664">
      <c r="A664" s="7"/>
      <c r="B664" s="6"/>
    </row>
    <row r="665">
      <c r="A665" s="7"/>
      <c r="B665" s="6"/>
    </row>
    <row r="666">
      <c r="A666" s="7"/>
      <c r="B666" s="6"/>
    </row>
    <row r="667">
      <c r="A667" s="7"/>
      <c r="B667" s="6"/>
    </row>
    <row r="668">
      <c r="A668" s="7"/>
      <c r="B668" s="6"/>
    </row>
    <row r="669">
      <c r="A669" s="7"/>
      <c r="B669" s="6"/>
    </row>
    <row r="670">
      <c r="A670" s="7"/>
      <c r="B670" s="6"/>
    </row>
    <row r="671">
      <c r="A671" s="7"/>
      <c r="B671" s="6"/>
    </row>
    <row r="672">
      <c r="A672" s="7"/>
      <c r="B672" s="6"/>
    </row>
    <row r="673">
      <c r="A673" s="7"/>
      <c r="B673" s="6"/>
    </row>
    <row r="674">
      <c r="A674" s="7"/>
      <c r="B674" s="6"/>
    </row>
    <row r="675">
      <c r="A675" s="7"/>
      <c r="B675" s="6"/>
    </row>
    <row r="676">
      <c r="A676" s="7"/>
      <c r="B676" s="6"/>
    </row>
    <row r="677">
      <c r="A677" s="7"/>
      <c r="B677" s="6"/>
    </row>
    <row r="678">
      <c r="A678" s="7"/>
      <c r="B678" s="6"/>
    </row>
    <row r="679">
      <c r="A679" s="7"/>
      <c r="B679" s="6"/>
    </row>
    <row r="680">
      <c r="A680" s="7"/>
      <c r="B680" s="6"/>
    </row>
    <row r="681">
      <c r="A681" s="7"/>
      <c r="B681" s="6"/>
    </row>
    <row r="682">
      <c r="A682" s="7"/>
      <c r="B682" s="6"/>
    </row>
    <row r="683">
      <c r="A683" s="7"/>
      <c r="B683" s="6"/>
    </row>
    <row r="684">
      <c r="A684" s="7"/>
      <c r="B684" s="6"/>
    </row>
    <row r="685">
      <c r="A685" s="7"/>
      <c r="B685" s="6"/>
    </row>
    <row r="686">
      <c r="A686" s="7"/>
      <c r="B686" s="6"/>
    </row>
    <row r="687">
      <c r="A687" s="7"/>
      <c r="B687" s="6"/>
    </row>
    <row r="688">
      <c r="A688" s="7"/>
      <c r="B688" s="6"/>
    </row>
    <row r="689">
      <c r="A689" s="7"/>
      <c r="B689" s="6"/>
    </row>
    <row r="690">
      <c r="A690" s="7"/>
      <c r="B690" s="6"/>
    </row>
    <row r="691">
      <c r="A691" s="7"/>
      <c r="B691" s="6"/>
    </row>
    <row r="692">
      <c r="A692" s="7"/>
      <c r="B692" s="6"/>
    </row>
    <row r="693">
      <c r="A693" s="7"/>
      <c r="B693" s="6"/>
    </row>
    <row r="694">
      <c r="A694" s="7"/>
      <c r="B694" s="6"/>
    </row>
    <row r="695">
      <c r="A695" s="7"/>
      <c r="B695" s="6"/>
    </row>
    <row r="696">
      <c r="A696" s="7"/>
      <c r="B696" s="6"/>
    </row>
    <row r="697">
      <c r="A697" s="7"/>
      <c r="B697" s="6"/>
    </row>
    <row r="698">
      <c r="A698" s="7"/>
      <c r="B698" s="6"/>
    </row>
    <row r="699">
      <c r="A699" s="7"/>
      <c r="B699" s="6"/>
    </row>
    <row r="700">
      <c r="A700" s="7"/>
      <c r="B700" s="6"/>
    </row>
    <row r="701">
      <c r="A701" s="7"/>
      <c r="B701" s="6"/>
    </row>
    <row r="702">
      <c r="A702" s="7"/>
      <c r="B702" s="6"/>
    </row>
    <row r="703">
      <c r="A703" s="7"/>
      <c r="B703" s="6"/>
    </row>
    <row r="704">
      <c r="A704" s="7"/>
      <c r="B704" s="6"/>
    </row>
    <row r="705">
      <c r="A705" s="7"/>
      <c r="B705" s="6"/>
    </row>
    <row r="706">
      <c r="A706" s="7"/>
      <c r="B706" s="6"/>
    </row>
    <row r="707">
      <c r="A707" s="7"/>
      <c r="B707" s="6"/>
    </row>
    <row r="708">
      <c r="A708" s="7"/>
      <c r="B708" s="6"/>
    </row>
    <row r="709">
      <c r="A709" s="7"/>
      <c r="B709" s="6"/>
    </row>
    <row r="710">
      <c r="A710" s="7"/>
      <c r="B710" s="6"/>
    </row>
    <row r="711">
      <c r="A711" s="7"/>
      <c r="B711" s="6"/>
    </row>
    <row r="712">
      <c r="A712" s="7"/>
      <c r="B712" s="6"/>
    </row>
    <row r="713">
      <c r="A713" s="7"/>
      <c r="B713" s="6"/>
    </row>
    <row r="714">
      <c r="A714" s="7"/>
      <c r="B714" s="6"/>
    </row>
    <row r="715">
      <c r="A715" s="7"/>
      <c r="B715" s="6"/>
    </row>
    <row r="716">
      <c r="A716" s="7"/>
      <c r="B716" s="6"/>
    </row>
    <row r="717">
      <c r="A717" s="7"/>
      <c r="B717" s="6"/>
    </row>
    <row r="718">
      <c r="A718" s="7"/>
      <c r="B718" s="6"/>
    </row>
    <row r="719">
      <c r="A719" s="7"/>
      <c r="B719" s="6"/>
    </row>
    <row r="720">
      <c r="A720" s="7"/>
      <c r="B720" s="6"/>
    </row>
    <row r="721">
      <c r="A721" s="7"/>
      <c r="B721" s="6"/>
    </row>
    <row r="722">
      <c r="A722" s="7"/>
      <c r="B722" s="6"/>
    </row>
    <row r="723">
      <c r="A723" s="7"/>
      <c r="B723" s="6"/>
    </row>
    <row r="724">
      <c r="A724" s="7"/>
      <c r="B724" s="6"/>
    </row>
    <row r="725">
      <c r="A725" s="7"/>
      <c r="B725" s="6"/>
    </row>
    <row r="726">
      <c r="A726" s="7"/>
      <c r="B726" s="6"/>
    </row>
    <row r="727">
      <c r="A727" s="7"/>
      <c r="B727" s="6"/>
    </row>
    <row r="728">
      <c r="A728" s="7"/>
      <c r="B728" s="6"/>
    </row>
    <row r="729">
      <c r="A729" s="7"/>
      <c r="B729" s="6"/>
    </row>
    <row r="730">
      <c r="A730" s="7"/>
      <c r="B730" s="6"/>
    </row>
    <row r="731">
      <c r="A731" s="7"/>
      <c r="B731" s="6"/>
    </row>
    <row r="732">
      <c r="A732" s="7"/>
      <c r="B732" s="6"/>
    </row>
    <row r="733">
      <c r="A733" s="7"/>
      <c r="B733" s="6"/>
    </row>
    <row r="734">
      <c r="A734" s="7"/>
      <c r="B734" s="6"/>
    </row>
    <row r="735">
      <c r="A735" s="7"/>
      <c r="B735" s="6"/>
    </row>
    <row r="736">
      <c r="A736" s="7"/>
      <c r="B736" s="6"/>
    </row>
    <row r="737">
      <c r="A737" s="7"/>
      <c r="B737" s="6"/>
    </row>
    <row r="738">
      <c r="A738" s="7"/>
      <c r="B738" s="6"/>
    </row>
    <row r="739">
      <c r="A739" s="7"/>
      <c r="B739" s="6"/>
    </row>
    <row r="740">
      <c r="A740" s="7"/>
      <c r="B740" s="6"/>
    </row>
    <row r="741">
      <c r="A741" s="7"/>
      <c r="B741" s="6"/>
    </row>
    <row r="742">
      <c r="A742" s="7"/>
      <c r="B742" s="6"/>
    </row>
    <row r="743">
      <c r="A743" s="7"/>
      <c r="B743" s="6"/>
    </row>
    <row r="744">
      <c r="A744" s="7"/>
      <c r="B744" s="6"/>
    </row>
    <row r="745">
      <c r="A745" s="7"/>
      <c r="B745" s="6"/>
    </row>
    <row r="746">
      <c r="A746" s="7"/>
      <c r="B746" s="6"/>
    </row>
    <row r="747">
      <c r="A747" s="7"/>
      <c r="B747" s="6"/>
    </row>
    <row r="748">
      <c r="A748" s="7"/>
      <c r="B748" s="6"/>
    </row>
    <row r="749">
      <c r="A749" s="7"/>
      <c r="B749" s="6"/>
    </row>
    <row r="750">
      <c r="A750" s="7"/>
      <c r="B750" s="6"/>
    </row>
    <row r="751">
      <c r="A751" s="7"/>
      <c r="B751" s="6"/>
    </row>
    <row r="752">
      <c r="A752" s="7"/>
      <c r="B752" s="6"/>
    </row>
    <row r="753">
      <c r="A753" s="7"/>
      <c r="B753" s="6"/>
    </row>
    <row r="754">
      <c r="A754" s="7"/>
      <c r="B754" s="6"/>
    </row>
    <row r="755">
      <c r="A755" s="7"/>
      <c r="B755" s="6"/>
    </row>
    <row r="756">
      <c r="A756" s="7"/>
      <c r="B756" s="6"/>
    </row>
    <row r="757">
      <c r="A757" s="7"/>
      <c r="B757" s="6"/>
    </row>
    <row r="758">
      <c r="A758" s="7"/>
      <c r="B758" s="6"/>
    </row>
    <row r="759">
      <c r="A759" s="7"/>
      <c r="B759" s="6"/>
    </row>
    <row r="760">
      <c r="A760" s="7"/>
      <c r="B760" s="6"/>
    </row>
    <row r="761">
      <c r="A761" s="7"/>
      <c r="B761" s="6"/>
    </row>
    <row r="762">
      <c r="A762" s="7"/>
      <c r="B762" s="6"/>
    </row>
    <row r="763">
      <c r="A763" s="7"/>
      <c r="B763" s="6"/>
    </row>
    <row r="764">
      <c r="A764" s="7"/>
      <c r="B764" s="6"/>
    </row>
    <row r="765">
      <c r="A765" s="7"/>
      <c r="B765" s="6"/>
    </row>
    <row r="766">
      <c r="A766" s="7"/>
      <c r="B766" s="6"/>
    </row>
    <row r="767">
      <c r="A767" s="7"/>
      <c r="B767" s="6"/>
    </row>
    <row r="768">
      <c r="A768" s="7"/>
      <c r="B768" s="6"/>
    </row>
    <row r="769">
      <c r="A769" s="7"/>
      <c r="B769" s="6"/>
    </row>
    <row r="770">
      <c r="A770" s="7"/>
      <c r="B770" s="6"/>
    </row>
    <row r="771">
      <c r="A771" s="7"/>
      <c r="B771" s="6"/>
    </row>
    <row r="772">
      <c r="A772" s="7"/>
      <c r="B772" s="6"/>
    </row>
    <row r="773">
      <c r="A773" s="7"/>
      <c r="B773" s="6"/>
    </row>
    <row r="774">
      <c r="A774" s="7"/>
      <c r="B774" s="6"/>
    </row>
    <row r="775">
      <c r="A775" s="7"/>
      <c r="B775" s="6"/>
    </row>
    <row r="776">
      <c r="A776" s="7"/>
      <c r="B776" s="6"/>
    </row>
    <row r="777">
      <c r="A777" s="7"/>
      <c r="B777" s="6"/>
    </row>
    <row r="778">
      <c r="A778" s="7"/>
      <c r="B778" s="6"/>
    </row>
    <row r="779">
      <c r="A779" s="7"/>
      <c r="B779" s="6"/>
    </row>
    <row r="780">
      <c r="A780" s="7"/>
      <c r="B780" s="6"/>
    </row>
    <row r="781">
      <c r="A781" s="7"/>
      <c r="B781" s="6"/>
    </row>
    <row r="782">
      <c r="A782" s="7"/>
      <c r="B782" s="6"/>
    </row>
    <row r="783">
      <c r="A783" s="7"/>
      <c r="B783" s="6"/>
    </row>
    <row r="784">
      <c r="A784" s="7"/>
      <c r="B784" s="6"/>
    </row>
    <row r="785">
      <c r="A785" s="7"/>
      <c r="B785" s="6"/>
    </row>
    <row r="786">
      <c r="A786" s="7"/>
      <c r="B786" s="6"/>
    </row>
    <row r="787">
      <c r="A787" s="7"/>
      <c r="B787" s="6"/>
    </row>
    <row r="788">
      <c r="A788" s="7"/>
      <c r="B788" s="6"/>
    </row>
    <row r="789">
      <c r="A789" s="7"/>
      <c r="B789" s="6"/>
    </row>
    <row r="790">
      <c r="A790" s="7"/>
      <c r="B790" s="6"/>
    </row>
    <row r="791">
      <c r="A791" s="7"/>
      <c r="B791" s="6"/>
    </row>
    <row r="792">
      <c r="A792" s="7"/>
      <c r="B792" s="6"/>
    </row>
    <row r="793">
      <c r="A793" s="7"/>
      <c r="B793" s="6"/>
    </row>
    <row r="794">
      <c r="A794" s="7"/>
      <c r="B794" s="6"/>
    </row>
    <row r="795">
      <c r="A795" s="7"/>
      <c r="B795" s="6"/>
    </row>
    <row r="796">
      <c r="A796" s="7"/>
      <c r="B796" s="6"/>
    </row>
    <row r="797">
      <c r="A797" s="7"/>
      <c r="B797" s="6"/>
    </row>
    <row r="798">
      <c r="A798" s="7"/>
      <c r="B798" s="6"/>
    </row>
    <row r="799">
      <c r="A799" s="7"/>
      <c r="B799" s="6"/>
    </row>
    <row r="800">
      <c r="A800" s="7"/>
      <c r="B800" s="6"/>
    </row>
    <row r="801">
      <c r="A801" s="7"/>
      <c r="B801" s="6"/>
    </row>
    <row r="802">
      <c r="A802" s="7"/>
      <c r="B802" s="6"/>
    </row>
    <row r="803">
      <c r="A803" s="7"/>
      <c r="B803" s="6"/>
    </row>
    <row r="804">
      <c r="A804" s="7"/>
      <c r="B804" s="6"/>
    </row>
    <row r="805">
      <c r="A805" s="7"/>
      <c r="B805" s="6"/>
    </row>
    <row r="806">
      <c r="A806" s="7"/>
      <c r="B806" s="6"/>
    </row>
    <row r="807">
      <c r="A807" s="7"/>
      <c r="B807" s="6"/>
    </row>
    <row r="808">
      <c r="A808" s="7"/>
      <c r="B808" s="6"/>
    </row>
    <row r="809">
      <c r="A809" s="7"/>
      <c r="B809" s="6"/>
    </row>
    <row r="810">
      <c r="A810" s="7"/>
      <c r="B810" s="6"/>
    </row>
    <row r="811">
      <c r="A811" s="7"/>
      <c r="B811" s="6"/>
    </row>
    <row r="812">
      <c r="A812" s="7"/>
      <c r="B812" s="6"/>
    </row>
    <row r="813">
      <c r="A813" s="7"/>
      <c r="B813" s="6"/>
    </row>
    <row r="814">
      <c r="A814" s="7"/>
      <c r="B814" s="6"/>
    </row>
    <row r="815">
      <c r="A815" s="7"/>
      <c r="B815" s="6"/>
    </row>
    <row r="816">
      <c r="A816" s="7"/>
      <c r="B816" s="6"/>
    </row>
    <row r="817">
      <c r="A817" s="7"/>
      <c r="B817" s="6"/>
    </row>
    <row r="818">
      <c r="A818" s="7"/>
      <c r="B818" s="6"/>
    </row>
    <row r="819">
      <c r="A819" s="7"/>
      <c r="B819" s="6"/>
    </row>
    <row r="820">
      <c r="A820" s="7"/>
      <c r="B820" s="6"/>
    </row>
    <row r="821">
      <c r="A821" s="7"/>
      <c r="B821" s="6"/>
    </row>
    <row r="822">
      <c r="A822" s="7"/>
      <c r="B822" s="6"/>
    </row>
    <row r="823">
      <c r="A823" s="7"/>
      <c r="B823" s="6"/>
    </row>
    <row r="824">
      <c r="A824" s="7"/>
      <c r="B824" s="6"/>
    </row>
    <row r="825">
      <c r="A825" s="7"/>
      <c r="B825" s="6"/>
    </row>
    <row r="826">
      <c r="A826" s="7"/>
      <c r="B826" s="6"/>
    </row>
    <row r="827">
      <c r="A827" s="7"/>
      <c r="B827" s="6"/>
    </row>
    <row r="828">
      <c r="A828" s="7"/>
      <c r="B828" s="6"/>
    </row>
    <row r="829">
      <c r="A829" s="7"/>
      <c r="B829" s="6"/>
    </row>
    <row r="830">
      <c r="A830" s="7"/>
      <c r="B830" s="6"/>
    </row>
    <row r="831">
      <c r="A831" s="7"/>
      <c r="B831" s="6"/>
    </row>
    <row r="832">
      <c r="A832" s="7"/>
      <c r="B832" s="6"/>
    </row>
    <row r="833">
      <c r="A833" s="7"/>
      <c r="B833" s="6"/>
    </row>
    <row r="834">
      <c r="A834" s="7"/>
      <c r="B834" s="6"/>
    </row>
    <row r="835">
      <c r="A835" s="7"/>
      <c r="B835" s="6"/>
    </row>
    <row r="836">
      <c r="A836" s="7"/>
      <c r="B836" s="6"/>
    </row>
    <row r="837">
      <c r="A837" s="7"/>
      <c r="B837" s="6"/>
    </row>
    <row r="838">
      <c r="A838" s="7"/>
      <c r="B838" s="6"/>
    </row>
    <row r="839">
      <c r="A839" s="7"/>
      <c r="B839" s="6"/>
    </row>
    <row r="840">
      <c r="A840" s="7"/>
      <c r="B840" s="6"/>
    </row>
    <row r="841">
      <c r="A841" s="7"/>
      <c r="B841" s="6"/>
    </row>
    <row r="842">
      <c r="A842" s="7"/>
      <c r="B842" s="6"/>
    </row>
    <row r="843">
      <c r="A843" s="7"/>
      <c r="B843" s="6"/>
    </row>
    <row r="844">
      <c r="A844" s="7"/>
      <c r="B844" s="6"/>
    </row>
    <row r="845">
      <c r="A845" s="7"/>
      <c r="B845" s="6"/>
    </row>
    <row r="846">
      <c r="A846" s="7"/>
      <c r="B846" s="6"/>
    </row>
    <row r="847">
      <c r="A847" s="7"/>
      <c r="B847" s="6"/>
    </row>
    <row r="848">
      <c r="A848" s="7"/>
      <c r="B848" s="6"/>
    </row>
    <row r="849">
      <c r="A849" s="7"/>
      <c r="B849" s="6"/>
    </row>
    <row r="850">
      <c r="A850" s="7"/>
      <c r="B850" s="6"/>
    </row>
    <row r="851">
      <c r="A851" s="7"/>
      <c r="B851" s="6"/>
    </row>
    <row r="852">
      <c r="A852" s="7"/>
      <c r="B852" s="6"/>
    </row>
    <row r="853">
      <c r="A853" s="7"/>
      <c r="B853" s="6"/>
    </row>
    <row r="854">
      <c r="A854" s="7"/>
      <c r="B854" s="6"/>
    </row>
    <row r="855">
      <c r="A855" s="7"/>
      <c r="B855" s="6"/>
    </row>
    <row r="856">
      <c r="A856" s="7"/>
      <c r="B856" s="6"/>
    </row>
    <row r="857">
      <c r="A857" s="7"/>
      <c r="B857" s="6"/>
    </row>
    <row r="858">
      <c r="A858" s="7"/>
      <c r="B858" s="6"/>
    </row>
    <row r="859">
      <c r="A859" s="7"/>
      <c r="B859" s="6"/>
    </row>
    <row r="860">
      <c r="A860" s="7"/>
      <c r="B860" s="6"/>
    </row>
    <row r="861">
      <c r="A861" s="7"/>
      <c r="B861" s="6"/>
    </row>
    <row r="862">
      <c r="A862" s="7"/>
      <c r="B862" s="6"/>
    </row>
    <row r="863">
      <c r="A863" s="7"/>
      <c r="B863" s="6"/>
    </row>
    <row r="864">
      <c r="A864" s="7"/>
      <c r="B864" s="6"/>
    </row>
    <row r="865">
      <c r="A865" s="7"/>
      <c r="B865" s="6"/>
    </row>
    <row r="866">
      <c r="A866" s="7"/>
      <c r="B866" s="6"/>
    </row>
    <row r="867">
      <c r="A867" s="7"/>
      <c r="B867" s="6"/>
    </row>
    <row r="868">
      <c r="A868" s="7"/>
      <c r="B868" s="6"/>
    </row>
    <row r="869">
      <c r="A869" s="7"/>
      <c r="B869" s="6"/>
    </row>
    <row r="870">
      <c r="A870" s="7"/>
      <c r="B870" s="6"/>
    </row>
    <row r="871">
      <c r="A871" s="7"/>
      <c r="B871" s="6"/>
    </row>
    <row r="872">
      <c r="A872" s="7"/>
      <c r="B872" s="6"/>
    </row>
    <row r="873">
      <c r="A873" s="7"/>
      <c r="B873" s="6"/>
    </row>
    <row r="874">
      <c r="A874" s="7"/>
      <c r="B874" s="6"/>
    </row>
    <row r="875">
      <c r="A875" s="7"/>
      <c r="B875" s="6"/>
    </row>
    <row r="876">
      <c r="A876" s="7"/>
      <c r="B876" s="6"/>
    </row>
    <row r="877">
      <c r="A877" s="7"/>
      <c r="B877" s="6"/>
    </row>
    <row r="878">
      <c r="A878" s="7"/>
      <c r="B878" s="6"/>
    </row>
    <row r="879">
      <c r="A879" s="7"/>
      <c r="B879" s="6"/>
    </row>
    <row r="880">
      <c r="A880" s="7"/>
      <c r="B880" s="6"/>
    </row>
    <row r="881">
      <c r="A881" s="7"/>
      <c r="B881" s="6"/>
    </row>
    <row r="882">
      <c r="A882" s="7"/>
      <c r="B882" s="6"/>
    </row>
    <row r="883">
      <c r="A883" s="7"/>
      <c r="B883" s="6"/>
    </row>
    <row r="884">
      <c r="A884" s="7"/>
      <c r="B884" s="6"/>
    </row>
    <row r="885">
      <c r="A885" s="7"/>
      <c r="B885" s="6"/>
    </row>
    <row r="886">
      <c r="A886" s="7"/>
      <c r="B886" s="6"/>
    </row>
    <row r="887">
      <c r="A887" s="7"/>
      <c r="B887" s="6"/>
    </row>
    <row r="888">
      <c r="A888" s="7"/>
      <c r="B888" s="6"/>
    </row>
    <row r="889">
      <c r="A889" s="7"/>
      <c r="B889" s="6"/>
    </row>
    <row r="890">
      <c r="A890" s="7"/>
      <c r="B890" s="6"/>
    </row>
    <row r="891">
      <c r="A891" s="7"/>
      <c r="B891" s="6"/>
    </row>
    <row r="892">
      <c r="A892" s="7"/>
      <c r="B892" s="6"/>
    </row>
    <row r="893">
      <c r="A893" s="7"/>
      <c r="B893" s="6"/>
    </row>
    <row r="894">
      <c r="A894" s="7"/>
      <c r="B894" s="6"/>
    </row>
    <row r="895">
      <c r="A895" s="7"/>
      <c r="B895" s="6"/>
    </row>
    <row r="896">
      <c r="A896" s="7"/>
      <c r="B896" s="6"/>
    </row>
    <row r="897">
      <c r="A897" s="7"/>
      <c r="B897" s="6"/>
    </row>
    <row r="898">
      <c r="A898" s="7"/>
      <c r="B898" s="6"/>
    </row>
    <row r="899">
      <c r="A899" s="7"/>
      <c r="B899" s="6"/>
    </row>
    <row r="900">
      <c r="A900" s="7"/>
      <c r="B900" s="6"/>
    </row>
    <row r="901">
      <c r="A901" s="7"/>
      <c r="B901" s="6"/>
    </row>
    <row r="902">
      <c r="A902" s="7"/>
      <c r="B902" s="6"/>
    </row>
    <row r="903">
      <c r="A903" s="7"/>
      <c r="B903" s="6"/>
    </row>
    <row r="904">
      <c r="A904" s="7"/>
      <c r="B904" s="6"/>
    </row>
    <row r="905">
      <c r="A905" s="7"/>
      <c r="B905" s="6"/>
    </row>
    <row r="906">
      <c r="A906" s="7"/>
      <c r="B906" s="6"/>
    </row>
    <row r="907">
      <c r="A907" s="7"/>
      <c r="B907" s="6"/>
    </row>
    <row r="908">
      <c r="A908" s="7"/>
      <c r="B908" s="6"/>
    </row>
    <row r="909">
      <c r="A909" s="7"/>
      <c r="B909" s="6"/>
    </row>
    <row r="910">
      <c r="A910" s="7"/>
      <c r="B910" s="6"/>
    </row>
    <row r="911">
      <c r="A911" s="7"/>
      <c r="B911" s="6"/>
    </row>
    <row r="912">
      <c r="A912" s="7"/>
      <c r="B912" s="6"/>
    </row>
    <row r="913">
      <c r="A913" s="7"/>
      <c r="B913" s="6"/>
    </row>
    <row r="914">
      <c r="A914" s="7"/>
      <c r="B914" s="6"/>
    </row>
    <row r="915">
      <c r="A915" s="7"/>
      <c r="B915" s="6"/>
    </row>
    <row r="916">
      <c r="A916" s="7"/>
      <c r="B916" s="6"/>
    </row>
    <row r="917">
      <c r="A917" s="7"/>
      <c r="B917" s="6"/>
    </row>
    <row r="918">
      <c r="A918" s="7"/>
      <c r="B918" s="6"/>
    </row>
    <row r="919">
      <c r="A919" s="7"/>
      <c r="B919" s="6"/>
    </row>
    <row r="920">
      <c r="A920" s="7"/>
      <c r="B920" s="6"/>
    </row>
    <row r="921">
      <c r="A921" s="7"/>
      <c r="B921" s="6"/>
    </row>
    <row r="922">
      <c r="A922" s="7"/>
      <c r="B922" s="6"/>
    </row>
    <row r="923">
      <c r="A923" s="7"/>
      <c r="B923" s="6"/>
    </row>
    <row r="924">
      <c r="A924" s="7"/>
      <c r="B924" s="6"/>
    </row>
    <row r="925">
      <c r="A925" s="7"/>
      <c r="B925" s="6"/>
    </row>
    <row r="926">
      <c r="A926" s="7"/>
      <c r="B926" s="6"/>
    </row>
    <row r="927">
      <c r="A927" s="7"/>
      <c r="B927" s="6"/>
    </row>
    <row r="928">
      <c r="A928" s="7"/>
      <c r="B928" s="6"/>
    </row>
    <row r="929">
      <c r="A929" s="7"/>
      <c r="B929" s="6"/>
    </row>
    <row r="930">
      <c r="A930" s="7"/>
      <c r="B930" s="6"/>
    </row>
    <row r="931">
      <c r="A931" s="7"/>
      <c r="B931" s="6"/>
    </row>
    <row r="932">
      <c r="A932" s="7"/>
      <c r="B932" s="6"/>
    </row>
    <row r="933">
      <c r="A933" s="7"/>
      <c r="B933" s="6"/>
    </row>
    <row r="934">
      <c r="A934" s="7"/>
      <c r="B934" s="6"/>
    </row>
    <row r="935">
      <c r="A935" s="7"/>
      <c r="B935" s="6"/>
    </row>
    <row r="936">
      <c r="A936" s="7"/>
      <c r="B936" s="6"/>
    </row>
  </sheetData>
  <autoFilter ref="$A$2:$Y$95">
    <sortState ref="A2:Y95">
      <sortCondition descending="1" ref="B2:B95"/>
    </sortState>
  </autoFilter>
  <printOptions gridLines="1" horizontalCentered="1"/>
  <pageMargins bottom="0.75" footer="0.0" header="0.0" left="0.7" right="0.7" top="0.75"/>
  <pageSetup fitToHeight="0" cellComments="atEnd" orientation="portrait" pageOrder="overThenDown" paperHeight="20in" paperWidth="11in"/>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0"/>
    <col customWidth="1" min="2" max="2" width="13.57"/>
    <col customWidth="1" min="3" max="3" width="50.57"/>
    <col customWidth="1" min="4" max="4" width="3.57"/>
    <col customWidth="1" min="5" max="5" width="6.57"/>
    <col customWidth="1" min="6" max="6" width="10.14"/>
    <col customWidth="1" min="7" max="7" width="8.43"/>
    <col customWidth="1" min="8" max="8" width="8.71"/>
    <col customWidth="1" min="9" max="9" width="8.86"/>
    <col customWidth="1" min="13" max="13" width="16.0"/>
  </cols>
  <sheetData>
    <row r="1">
      <c r="A1" s="110"/>
      <c r="B1" s="111"/>
      <c r="C1" s="112"/>
      <c r="D1" s="113"/>
      <c r="E1" s="114"/>
      <c r="F1" s="186"/>
      <c r="G1" s="115" t="s">
        <v>222</v>
      </c>
      <c r="H1" s="116">
        <f>8*35*2</f>
        <v>560</v>
      </c>
      <c r="I1" s="116">
        <v>500.0</v>
      </c>
      <c r="J1" s="200">
        <f>AVERAGE(H1:I1)</f>
        <v>530</v>
      </c>
      <c r="K1" s="201" t="s">
        <v>222</v>
      </c>
      <c r="L1" s="202"/>
      <c r="M1" s="110"/>
      <c r="N1" s="122"/>
      <c r="O1" s="122"/>
      <c r="P1" s="122"/>
      <c r="Q1" s="122"/>
      <c r="R1" s="122"/>
      <c r="S1" s="122"/>
      <c r="T1" s="122"/>
      <c r="U1" s="122"/>
      <c r="V1" s="122"/>
    </row>
    <row r="2">
      <c r="A2" s="123"/>
      <c r="B2" s="124" t="s">
        <v>226</v>
      </c>
      <c r="C2" s="125" t="s">
        <v>227</v>
      </c>
      <c r="D2" s="126"/>
      <c r="E2" s="114"/>
      <c r="F2" s="186"/>
      <c r="G2" s="127" t="s">
        <v>228</v>
      </c>
      <c r="H2" s="116">
        <f t="shared" ref="H2:J2" si="1">sum(H4:H288)</f>
        <v>26112</v>
      </c>
      <c r="I2" s="116">
        <f t="shared" si="1"/>
        <v>21530</v>
      </c>
      <c r="J2" s="203">
        <f t="shared" si="1"/>
        <v>1</v>
      </c>
      <c r="K2" s="204">
        <f>sum(K4:K389)</f>
        <v>397.2999803</v>
      </c>
      <c r="L2" s="205" t="s">
        <v>222</v>
      </c>
      <c r="M2" s="206"/>
      <c r="N2" s="131" t="s">
        <v>229</v>
      </c>
      <c r="O2" s="122"/>
      <c r="P2" s="122"/>
      <c r="Q2" s="122"/>
      <c r="R2" s="122"/>
      <c r="S2" s="122"/>
      <c r="T2" s="122"/>
      <c r="U2" s="122"/>
      <c r="V2" s="122"/>
    </row>
    <row r="3">
      <c r="A3" s="207" t="s">
        <v>230</v>
      </c>
      <c r="B3" s="207" t="s">
        <v>231</v>
      </c>
      <c r="C3" s="133" t="s">
        <v>232</v>
      </c>
      <c r="D3" s="208"/>
      <c r="E3" s="209" t="s">
        <v>233</v>
      </c>
      <c r="F3" s="210" t="s">
        <v>234</v>
      </c>
      <c r="G3" s="211" t="s">
        <v>781</v>
      </c>
      <c r="H3" s="212" t="s">
        <v>235</v>
      </c>
      <c r="I3" s="211" t="s">
        <v>782</v>
      </c>
      <c r="J3" s="213" t="s">
        <v>238</v>
      </c>
      <c r="K3" s="214" t="s">
        <v>554</v>
      </c>
      <c r="L3" s="215" t="s">
        <v>555</v>
      </c>
      <c r="M3" s="207" t="s">
        <v>230</v>
      </c>
      <c r="N3" s="216" t="s">
        <v>783</v>
      </c>
      <c r="O3" s="213"/>
    </row>
    <row r="4">
      <c r="A4" s="175" t="s">
        <v>4</v>
      </c>
      <c r="B4" s="175" t="s">
        <v>255</v>
      </c>
      <c r="C4" s="147" t="s">
        <v>784</v>
      </c>
      <c r="D4" s="145" t="s">
        <v>242</v>
      </c>
      <c r="E4" s="146">
        <v>44147.0</v>
      </c>
      <c r="F4" s="147" t="s">
        <v>249</v>
      </c>
      <c r="G4" s="184"/>
      <c r="H4" s="148">
        <v>200.0</v>
      </c>
      <c r="I4" s="148">
        <v>200.0</v>
      </c>
      <c r="J4" s="217">
        <f t="shared" ref="J4:J165" si="2">(H4/$H$2+I4/$I$2)/2</f>
        <v>0.008474338702</v>
      </c>
      <c r="K4" s="218">
        <f t="shared" ref="K4:K165" si="3">J4*$J$1</f>
        <v>4.491399512</v>
      </c>
      <c r="L4" s="151">
        <f t="shared" ref="L4:L165" si="4">dsum($A$3:$K$355,"Cred per Praise",{$A$3;A4})</f>
        <v>38.82888035</v>
      </c>
      <c r="M4" s="152" t="str">
        <f t="shared" ref="M4:M376" si="5">A4</f>
        <v>santigs67</v>
      </c>
      <c r="N4" s="154">
        <f>IFERROR(__xludf.DUMMYFUNCTION("query(iferror(sort({row(A4:A389)-row(A4)+2-match(sort(A4:A389),sort(A4:A389),0),SORT(ROW(A4:A389)+2-row(A4)+2,A4:A389,1)},2,1),),""Select Col1"")"),1.0)</f>
        <v>1</v>
      </c>
      <c r="O4" s="154"/>
      <c r="P4" s="154"/>
      <c r="Q4" s="154"/>
      <c r="R4" s="154"/>
      <c r="S4" s="154"/>
      <c r="T4" s="154"/>
      <c r="U4" s="154"/>
      <c r="V4" s="154"/>
      <c r="W4" s="154"/>
      <c r="X4" s="154"/>
      <c r="Y4" s="154"/>
      <c r="Z4" s="154"/>
    </row>
    <row r="5">
      <c r="A5" s="175" t="s">
        <v>4</v>
      </c>
      <c r="B5" s="175" t="s">
        <v>265</v>
      </c>
      <c r="C5" s="147" t="s">
        <v>785</v>
      </c>
      <c r="D5" s="145" t="s">
        <v>242</v>
      </c>
      <c r="E5" s="146">
        <v>44147.0</v>
      </c>
      <c r="F5" s="147" t="s">
        <v>249</v>
      </c>
      <c r="G5" s="184"/>
      <c r="H5" s="148">
        <v>300.0</v>
      </c>
      <c r="I5" s="148">
        <v>100.0</v>
      </c>
      <c r="J5" s="217">
        <f t="shared" si="2"/>
        <v>0.008066826214</v>
      </c>
      <c r="K5" s="218">
        <f t="shared" si="3"/>
        <v>4.275417893</v>
      </c>
      <c r="L5" s="151">
        <f t="shared" si="4"/>
        <v>38.82888035</v>
      </c>
      <c r="M5" s="152" t="str">
        <f t="shared" si="5"/>
        <v>santigs67</v>
      </c>
      <c r="N5" s="154">
        <f>IFERROR(__xludf.DUMMYFUNCTION("""COMPUTED_VALUE"""),2.0)</f>
        <v>2</v>
      </c>
      <c r="O5" s="154"/>
      <c r="P5" s="154"/>
      <c r="Q5" s="154"/>
      <c r="R5" s="154"/>
      <c r="S5" s="154"/>
      <c r="T5" s="154"/>
      <c r="U5" s="154"/>
      <c r="V5" s="154"/>
      <c r="W5" s="154"/>
      <c r="X5" s="154"/>
      <c r="Y5" s="154"/>
      <c r="Z5" s="154"/>
    </row>
    <row r="6">
      <c r="A6" s="175" t="s">
        <v>4</v>
      </c>
      <c r="B6" s="175" t="s">
        <v>265</v>
      </c>
      <c r="C6" s="147" t="s">
        <v>786</v>
      </c>
      <c r="D6" s="145" t="s">
        <v>242</v>
      </c>
      <c r="E6" s="146">
        <v>44148.0</v>
      </c>
      <c r="F6" s="147" t="s">
        <v>249</v>
      </c>
      <c r="G6" s="154"/>
      <c r="H6" s="148">
        <v>300.0</v>
      </c>
      <c r="I6" s="148">
        <v>100.0</v>
      </c>
      <c r="J6" s="217">
        <f t="shared" si="2"/>
        <v>0.008066826214</v>
      </c>
      <c r="K6" s="218">
        <f t="shared" si="3"/>
        <v>4.275417893</v>
      </c>
      <c r="L6" s="151">
        <f t="shared" si="4"/>
        <v>38.82888035</v>
      </c>
      <c r="M6" s="152" t="str">
        <f t="shared" si="5"/>
        <v>santigs67</v>
      </c>
      <c r="N6" s="154">
        <f>IFERROR(__xludf.DUMMYFUNCTION("""COMPUTED_VALUE"""),3.0)</f>
        <v>3</v>
      </c>
      <c r="O6" s="154"/>
      <c r="P6" s="154"/>
      <c r="Q6" s="154"/>
      <c r="R6" s="154"/>
      <c r="S6" s="154"/>
      <c r="T6" s="154"/>
      <c r="U6" s="154"/>
      <c r="V6" s="154"/>
      <c r="W6" s="154"/>
      <c r="X6" s="154"/>
      <c r="Y6" s="154"/>
      <c r="Z6" s="154"/>
    </row>
    <row r="7">
      <c r="A7" s="175" t="s">
        <v>4</v>
      </c>
      <c r="B7" s="175" t="s">
        <v>265</v>
      </c>
      <c r="C7" s="147" t="s">
        <v>787</v>
      </c>
      <c r="D7" s="145" t="s">
        <v>242</v>
      </c>
      <c r="E7" s="146">
        <v>44148.0</v>
      </c>
      <c r="F7" s="147" t="s">
        <v>249</v>
      </c>
      <c r="G7" s="154"/>
      <c r="H7" s="148">
        <v>150.0</v>
      </c>
      <c r="I7" s="148">
        <v>80.0</v>
      </c>
      <c r="J7" s="217">
        <f t="shared" si="2"/>
        <v>0.004730115383</v>
      </c>
      <c r="K7" s="218">
        <f t="shared" si="3"/>
        <v>2.506961153</v>
      </c>
      <c r="L7" s="151">
        <f t="shared" si="4"/>
        <v>38.82888035</v>
      </c>
      <c r="M7" s="152" t="str">
        <f t="shared" si="5"/>
        <v>santigs67</v>
      </c>
      <c r="N7" s="154">
        <f>IFERROR(__xludf.DUMMYFUNCTION("""COMPUTED_VALUE"""),4.0)</f>
        <v>4</v>
      </c>
      <c r="O7" s="154"/>
      <c r="P7" s="154"/>
      <c r="Q7" s="154"/>
      <c r="R7" s="154"/>
      <c r="S7" s="154"/>
      <c r="T7" s="154"/>
      <c r="U7" s="154"/>
      <c r="V7" s="154"/>
      <c r="W7" s="154"/>
      <c r="X7" s="154"/>
      <c r="Y7" s="154"/>
      <c r="Z7" s="154"/>
    </row>
    <row r="8">
      <c r="A8" s="143" t="s">
        <v>4</v>
      </c>
      <c r="B8" s="143" t="s">
        <v>396</v>
      </c>
      <c r="C8" s="144" t="s">
        <v>788</v>
      </c>
      <c r="D8" s="145" t="s">
        <v>242</v>
      </c>
      <c r="E8" s="166">
        <v>44141.0</v>
      </c>
      <c r="F8" s="147" t="s">
        <v>249</v>
      </c>
      <c r="G8" s="184"/>
      <c r="H8" s="148">
        <v>120.0</v>
      </c>
      <c r="I8" s="219">
        <v>100.0</v>
      </c>
      <c r="J8" s="217">
        <f t="shared" si="2"/>
        <v>0.004620135037</v>
      </c>
      <c r="K8" s="218">
        <f t="shared" si="3"/>
        <v>2.44867157</v>
      </c>
      <c r="L8" s="151">
        <f t="shared" si="4"/>
        <v>38.82888035</v>
      </c>
      <c r="M8" s="152" t="str">
        <f t="shared" si="5"/>
        <v>santigs67</v>
      </c>
      <c r="N8" s="154">
        <f>IFERROR(__xludf.DUMMYFUNCTION("""COMPUTED_VALUE"""),5.0)</f>
        <v>5</v>
      </c>
      <c r="O8" s="154"/>
      <c r="P8" s="154"/>
      <c r="Q8" s="154"/>
      <c r="R8" s="154"/>
      <c r="S8" s="154"/>
      <c r="T8" s="154"/>
      <c r="U8" s="154"/>
      <c r="V8" s="154"/>
      <c r="W8" s="154"/>
      <c r="X8" s="154"/>
      <c r="Y8" s="154"/>
      <c r="Z8" s="154"/>
    </row>
    <row r="9">
      <c r="A9" s="175" t="s">
        <v>4</v>
      </c>
      <c r="B9" s="175" t="s">
        <v>405</v>
      </c>
      <c r="C9" s="147" t="s">
        <v>789</v>
      </c>
      <c r="D9" s="145" t="s">
        <v>242</v>
      </c>
      <c r="E9" s="146">
        <v>44148.0</v>
      </c>
      <c r="F9" s="147" t="s">
        <v>249</v>
      </c>
      <c r="G9" s="154"/>
      <c r="H9" s="148">
        <v>100.0</v>
      </c>
      <c r="I9" s="148">
        <v>100.0</v>
      </c>
      <c r="J9" s="217">
        <f t="shared" si="2"/>
        <v>0.004237169351</v>
      </c>
      <c r="K9" s="218">
        <f t="shared" si="3"/>
        <v>2.245699756</v>
      </c>
      <c r="L9" s="151">
        <f t="shared" si="4"/>
        <v>38.82888035</v>
      </c>
      <c r="M9" s="152" t="str">
        <f t="shared" si="5"/>
        <v>santigs67</v>
      </c>
      <c r="N9" s="154">
        <f>IFERROR(__xludf.DUMMYFUNCTION("""COMPUTED_VALUE"""),6.0)</f>
        <v>6</v>
      </c>
      <c r="O9" s="154"/>
      <c r="P9" s="154"/>
      <c r="Q9" s="154"/>
      <c r="R9" s="154"/>
      <c r="S9" s="154"/>
      <c r="T9" s="154"/>
      <c r="U9" s="154"/>
      <c r="V9" s="154"/>
      <c r="W9" s="154"/>
      <c r="X9" s="154"/>
      <c r="Y9" s="154"/>
      <c r="Z9" s="154"/>
    </row>
    <row r="10">
      <c r="A10" s="175" t="s">
        <v>4</v>
      </c>
      <c r="B10" s="175" t="s">
        <v>405</v>
      </c>
      <c r="C10" s="147" t="s">
        <v>790</v>
      </c>
      <c r="D10" s="145" t="s">
        <v>242</v>
      </c>
      <c r="E10" s="146">
        <v>44148.0</v>
      </c>
      <c r="F10" s="147" t="s">
        <v>249</v>
      </c>
      <c r="G10" s="154"/>
      <c r="H10" s="148">
        <v>100.0</v>
      </c>
      <c r="I10" s="148">
        <v>100.0</v>
      </c>
      <c r="J10" s="217">
        <f t="shared" si="2"/>
        <v>0.004237169351</v>
      </c>
      <c r="K10" s="218">
        <f t="shared" si="3"/>
        <v>2.245699756</v>
      </c>
      <c r="L10" s="151">
        <f t="shared" si="4"/>
        <v>38.82888035</v>
      </c>
      <c r="M10" s="152" t="str">
        <f t="shared" si="5"/>
        <v>santigs67</v>
      </c>
      <c r="N10" s="154">
        <f>IFERROR(__xludf.DUMMYFUNCTION("""COMPUTED_VALUE"""),7.0)</f>
        <v>7</v>
      </c>
      <c r="O10" s="154"/>
      <c r="P10" s="154"/>
      <c r="Q10" s="154"/>
      <c r="R10" s="154"/>
      <c r="S10" s="154"/>
      <c r="T10" s="154"/>
      <c r="U10" s="154"/>
      <c r="V10" s="154"/>
      <c r="W10" s="154"/>
      <c r="X10" s="154"/>
      <c r="Y10" s="154"/>
      <c r="Z10" s="154"/>
    </row>
    <row r="11">
      <c r="A11" s="175" t="s">
        <v>4</v>
      </c>
      <c r="B11" s="175" t="s">
        <v>255</v>
      </c>
      <c r="C11" s="147" t="s">
        <v>791</v>
      </c>
      <c r="D11" s="145" t="s">
        <v>242</v>
      </c>
      <c r="E11" s="166">
        <v>44141.0</v>
      </c>
      <c r="F11" s="147" t="s">
        <v>249</v>
      </c>
      <c r="G11" s="184"/>
      <c r="H11" s="148">
        <v>100.0</v>
      </c>
      <c r="I11" s="148">
        <v>80.0</v>
      </c>
      <c r="J11" s="217">
        <f t="shared" si="2"/>
        <v>0.003772701167</v>
      </c>
      <c r="K11" s="218">
        <f t="shared" si="3"/>
        <v>1.999531619</v>
      </c>
      <c r="L11" s="151">
        <f t="shared" si="4"/>
        <v>38.82888035</v>
      </c>
      <c r="M11" s="152" t="str">
        <f t="shared" si="5"/>
        <v>santigs67</v>
      </c>
      <c r="N11" s="154">
        <f>IFERROR(__xludf.DUMMYFUNCTION("""COMPUTED_VALUE"""),8.0)</f>
        <v>8</v>
      </c>
      <c r="O11" s="154"/>
      <c r="P11" s="154"/>
      <c r="Q11" s="154"/>
      <c r="R11" s="154"/>
      <c r="S11" s="154"/>
      <c r="T11" s="154"/>
      <c r="U11" s="154"/>
      <c r="V11" s="154"/>
      <c r="W11" s="154"/>
      <c r="X11" s="154"/>
      <c r="Y11" s="154"/>
      <c r="Z11" s="154"/>
    </row>
    <row r="12">
      <c r="A12" s="175" t="s">
        <v>4</v>
      </c>
      <c r="B12" s="175" t="s">
        <v>21</v>
      </c>
      <c r="C12" s="147" t="s">
        <v>792</v>
      </c>
      <c r="D12" s="145" t="s">
        <v>242</v>
      </c>
      <c r="E12" s="146">
        <v>44147.0</v>
      </c>
      <c r="F12" s="147" t="s">
        <v>249</v>
      </c>
      <c r="G12" s="184"/>
      <c r="H12" s="148">
        <v>60.0</v>
      </c>
      <c r="I12" s="148">
        <v>100.0</v>
      </c>
      <c r="J12" s="217">
        <f t="shared" si="2"/>
        <v>0.003471237978</v>
      </c>
      <c r="K12" s="218">
        <f t="shared" si="3"/>
        <v>1.839756129</v>
      </c>
      <c r="L12" s="151">
        <f t="shared" si="4"/>
        <v>38.82888035</v>
      </c>
      <c r="M12" s="152" t="str">
        <f t="shared" si="5"/>
        <v>santigs67</v>
      </c>
      <c r="N12" s="154">
        <f>IFERROR(__xludf.DUMMYFUNCTION("""COMPUTED_VALUE"""),9.0)</f>
        <v>9</v>
      </c>
      <c r="O12" s="154"/>
      <c r="P12" s="154"/>
      <c r="Q12" s="154"/>
      <c r="R12" s="154"/>
      <c r="S12" s="154"/>
      <c r="T12" s="154"/>
      <c r="U12" s="154"/>
      <c r="V12" s="154"/>
      <c r="W12" s="154"/>
      <c r="X12" s="154"/>
      <c r="Y12" s="154"/>
      <c r="Z12" s="154"/>
    </row>
    <row r="13">
      <c r="A13" s="175" t="s">
        <v>4</v>
      </c>
      <c r="B13" s="175" t="s">
        <v>265</v>
      </c>
      <c r="C13" s="147" t="s">
        <v>793</v>
      </c>
      <c r="D13" s="145" t="s">
        <v>242</v>
      </c>
      <c r="E13" s="146">
        <v>44155.0</v>
      </c>
      <c r="F13" s="147" t="s">
        <v>249</v>
      </c>
      <c r="G13" s="154"/>
      <c r="H13" s="148">
        <v>100.0</v>
      </c>
      <c r="I13" s="148">
        <v>60.0</v>
      </c>
      <c r="J13" s="217">
        <f t="shared" si="2"/>
        <v>0.003308232983</v>
      </c>
      <c r="K13" s="218">
        <f t="shared" si="3"/>
        <v>1.753363481</v>
      </c>
      <c r="L13" s="151">
        <f t="shared" si="4"/>
        <v>38.82888035</v>
      </c>
      <c r="M13" s="152" t="str">
        <f t="shared" si="5"/>
        <v>santigs67</v>
      </c>
      <c r="N13" s="154">
        <f>IFERROR(__xludf.DUMMYFUNCTION("""COMPUTED_VALUE"""),10.0)</f>
        <v>10</v>
      </c>
      <c r="O13" s="154"/>
      <c r="P13" s="154"/>
      <c r="Q13" s="154"/>
      <c r="R13" s="154"/>
      <c r="S13" s="154"/>
      <c r="T13" s="154"/>
      <c r="U13" s="154"/>
      <c r="V13" s="154"/>
      <c r="W13" s="154"/>
      <c r="X13" s="154"/>
      <c r="Y13" s="154"/>
      <c r="Z13" s="154"/>
    </row>
    <row r="14">
      <c r="A14" s="175" t="s">
        <v>4</v>
      </c>
      <c r="B14" s="175" t="s">
        <v>396</v>
      </c>
      <c r="C14" s="147" t="s">
        <v>794</v>
      </c>
      <c r="D14" s="145" t="s">
        <v>242</v>
      </c>
      <c r="E14" s="146">
        <v>44147.0</v>
      </c>
      <c r="F14" s="147" t="s">
        <v>249</v>
      </c>
      <c r="G14" s="184"/>
      <c r="H14" s="148">
        <v>100.0</v>
      </c>
      <c r="I14" s="148">
        <v>30.0</v>
      </c>
      <c r="J14" s="217">
        <f t="shared" si="2"/>
        <v>0.002611530707</v>
      </c>
      <c r="K14" s="218">
        <f t="shared" si="3"/>
        <v>1.384111275</v>
      </c>
      <c r="L14" s="151">
        <f t="shared" si="4"/>
        <v>38.82888035</v>
      </c>
      <c r="M14" s="152" t="str">
        <f t="shared" si="5"/>
        <v>santigs67</v>
      </c>
      <c r="N14" s="154">
        <f>IFERROR(__xludf.DUMMYFUNCTION("""COMPUTED_VALUE"""),11.0)</f>
        <v>11</v>
      </c>
      <c r="O14" s="154"/>
      <c r="P14" s="154"/>
      <c r="Q14" s="154"/>
      <c r="R14" s="154"/>
      <c r="S14" s="154"/>
      <c r="T14" s="154"/>
      <c r="U14" s="154"/>
      <c r="V14" s="154"/>
      <c r="W14" s="154"/>
      <c r="X14" s="154"/>
      <c r="Y14" s="154"/>
      <c r="Z14" s="154"/>
    </row>
    <row r="15">
      <c r="A15" s="175" t="s">
        <v>4</v>
      </c>
      <c r="B15" s="175" t="s">
        <v>6</v>
      </c>
      <c r="C15" s="147" t="s">
        <v>795</v>
      </c>
      <c r="D15" s="145" t="s">
        <v>242</v>
      </c>
      <c r="E15" s="146">
        <v>44147.0</v>
      </c>
      <c r="F15" s="147" t="s">
        <v>249</v>
      </c>
      <c r="G15" s="154"/>
      <c r="H15" s="148">
        <v>60.0</v>
      </c>
      <c r="I15" s="148">
        <v>60.0</v>
      </c>
      <c r="J15" s="217">
        <f t="shared" si="2"/>
        <v>0.002542301611</v>
      </c>
      <c r="K15" s="218">
        <f t="shared" si="3"/>
        <v>1.347419854</v>
      </c>
      <c r="L15" s="151">
        <f t="shared" si="4"/>
        <v>38.82888035</v>
      </c>
      <c r="M15" s="152" t="str">
        <f t="shared" si="5"/>
        <v>santigs67</v>
      </c>
      <c r="N15" s="154">
        <f>IFERROR(__xludf.DUMMYFUNCTION("""COMPUTED_VALUE"""),12.0)</f>
        <v>12</v>
      </c>
      <c r="O15" s="154"/>
      <c r="P15" s="154"/>
      <c r="Q15" s="154"/>
      <c r="R15" s="154"/>
      <c r="S15" s="154"/>
      <c r="T15" s="154"/>
      <c r="U15" s="154"/>
      <c r="V15" s="154"/>
      <c r="W15" s="154"/>
      <c r="X15" s="154"/>
      <c r="Y15" s="154"/>
      <c r="Z15" s="154"/>
    </row>
    <row r="16">
      <c r="A16" s="175" t="s">
        <v>4</v>
      </c>
      <c r="B16" s="175" t="s">
        <v>6</v>
      </c>
      <c r="C16" s="147" t="s">
        <v>796</v>
      </c>
      <c r="D16" s="145" t="s">
        <v>242</v>
      </c>
      <c r="E16" s="146">
        <v>44145.0</v>
      </c>
      <c r="F16" s="147" t="s">
        <v>249</v>
      </c>
      <c r="G16" s="184"/>
      <c r="H16" s="148">
        <v>30.0</v>
      </c>
      <c r="I16" s="148">
        <v>80.0</v>
      </c>
      <c r="J16" s="217">
        <f t="shared" si="2"/>
        <v>0.002432321265</v>
      </c>
      <c r="K16" s="218">
        <f t="shared" si="3"/>
        <v>1.289130271</v>
      </c>
      <c r="L16" s="151">
        <f t="shared" si="4"/>
        <v>38.82888035</v>
      </c>
      <c r="M16" s="152" t="str">
        <f t="shared" si="5"/>
        <v>santigs67</v>
      </c>
      <c r="N16" s="154">
        <f>IFERROR(__xludf.DUMMYFUNCTION("""COMPUTED_VALUE"""),13.0)</f>
        <v>13</v>
      </c>
      <c r="O16" s="154"/>
      <c r="P16" s="154"/>
      <c r="Q16" s="154"/>
      <c r="R16" s="154"/>
      <c r="S16" s="154"/>
      <c r="T16" s="154"/>
      <c r="U16" s="154"/>
      <c r="V16" s="154"/>
      <c r="W16" s="154"/>
      <c r="X16" s="154"/>
      <c r="Y16" s="154"/>
      <c r="Z16" s="154"/>
    </row>
    <row r="17">
      <c r="A17" s="175" t="s">
        <v>4</v>
      </c>
      <c r="B17" s="175" t="s">
        <v>21</v>
      </c>
      <c r="C17" s="147" t="s">
        <v>797</v>
      </c>
      <c r="D17" s="145" t="s">
        <v>242</v>
      </c>
      <c r="E17" s="166">
        <v>44141.0</v>
      </c>
      <c r="F17" s="147" t="s">
        <v>249</v>
      </c>
      <c r="G17" s="184"/>
      <c r="H17" s="148">
        <v>60.0</v>
      </c>
      <c r="I17" s="148">
        <v>50.0</v>
      </c>
      <c r="J17" s="217">
        <f t="shared" si="2"/>
        <v>0.002310067519</v>
      </c>
      <c r="K17" s="218">
        <f t="shared" si="3"/>
        <v>1.224335785</v>
      </c>
      <c r="L17" s="151">
        <f t="shared" si="4"/>
        <v>38.82888035</v>
      </c>
      <c r="M17" s="152" t="str">
        <f t="shared" si="5"/>
        <v>santigs67</v>
      </c>
      <c r="N17" s="154">
        <f>IFERROR(__xludf.DUMMYFUNCTION("""COMPUTED_VALUE"""),14.0)</f>
        <v>14</v>
      </c>
      <c r="O17" s="154"/>
      <c r="P17" s="154"/>
      <c r="Q17" s="154"/>
      <c r="R17" s="154"/>
      <c r="S17" s="154"/>
      <c r="T17" s="154"/>
      <c r="U17" s="154"/>
      <c r="V17" s="154"/>
      <c r="W17" s="154"/>
      <c r="X17" s="154"/>
      <c r="Y17" s="154"/>
      <c r="Z17" s="154"/>
    </row>
    <row r="18">
      <c r="A18" s="143" t="s">
        <v>4</v>
      </c>
      <c r="B18" s="143" t="s">
        <v>265</v>
      </c>
      <c r="C18" s="147" t="s">
        <v>798</v>
      </c>
      <c r="D18" s="145" t="s">
        <v>242</v>
      </c>
      <c r="E18" s="146">
        <v>44147.0</v>
      </c>
      <c r="F18" s="147" t="s">
        <v>249</v>
      </c>
      <c r="G18" s="184"/>
      <c r="H18" s="148">
        <v>45.0</v>
      </c>
      <c r="I18" s="148">
        <v>45.0</v>
      </c>
      <c r="J18" s="217">
        <f t="shared" si="2"/>
        <v>0.001906726208</v>
      </c>
      <c r="K18" s="218">
        <f t="shared" si="3"/>
        <v>1.01056489</v>
      </c>
      <c r="L18" s="151">
        <f t="shared" si="4"/>
        <v>38.82888035</v>
      </c>
      <c r="M18" s="152" t="str">
        <f t="shared" si="5"/>
        <v>santigs67</v>
      </c>
      <c r="N18" s="154">
        <f>IFERROR(__xludf.DUMMYFUNCTION("""COMPUTED_VALUE"""),15.0)</f>
        <v>15</v>
      </c>
      <c r="O18" s="154"/>
      <c r="P18" s="154"/>
      <c r="Q18" s="154"/>
      <c r="R18" s="154"/>
      <c r="S18" s="154"/>
      <c r="T18" s="154"/>
      <c r="U18" s="154"/>
      <c r="V18" s="154"/>
      <c r="W18" s="154"/>
      <c r="X18" s="154"/>
      <c r="Y18" s="154"/>
      <c r="Z18" s="154"/>
    </row>
    <row r="19">
      <c r="A19" s="175" t="s">
        <v>4</v>
      </c>
      <c r="B19" s="175" t="s">
        <v>6</v>
      </c>
      <c r="C19" s="147" t="s">
        <v>799</v>
      </c>
      <c r="D19" s="145" t="s">
        <v>242</v>
      </c>
      <c r="E19" s="166">
        <v>44143.0</v>
      </c>
      <c r="F19" s="147" t="s">
        <v>249</v>
      </c>
      <c r="G19" s="184"/>
      <c r="H19" s="148">
        <v>30.0</v>
      </c>
      <c r="I19" s="148">
        <v>50.0</v>
      </c>
      <c r="J19" s="217">
        <f t="shared" si="2"/>
        <v>0.001735618989</v>
      </c>
      <c r="K19" s="218">
        <f t="shared" si="3"/>
        <v>0.9198780643</v>
      </c>
      <c r="L19" s="151">
        <f t="shared" si="4"/>
        <v>38.82888035</v>
      </c>
      <c r="M19" s="152" t="str">
        <f t="shared" si="5"/>
        <v>santigs67</v>
      </c>
      <c r="N19" s="154">
        <f>IFERROR(__xludf.DUMMYFUNCTION("""COMPUTED_VALUE"""),16.0)</f>
        <v>16</v>
      </c>
      <c r="O19" s="154"/>
      <c r="P19" s="154"/>
      <c r="Q19" s="154"/>
      <c r="R19" s="154"/>
      <c r="S19" s="154"/>
      <c r="T19" s="154"/>
      <c r="U19" s="154"/>
      <c r="V19" s="154"/>
      <c r="W19" s="154"/>
      <c r="X19" s="154"/>
      <c r="Y19" s="154"/>
      <c r="Z19" s="154"/>
    </row>
    <row r="20">
      <c r="A20" s="175" t="s">
        <v>4</v>
      </c>
      <c r="B20" s="175" t="s">
        <v>21</v>
      </c>
      <c r="C20" s="147" t="s">
        <v>800</v>
      </c>
      <c r="D20" s="145" t="s">
        <v>242</v>
      </c>
      <c r="E20" s="146">
        <v>44152.0</v>
      </c>
      <c r="F20" s="147" t="s">
        <v>249</v>
      </c>
      <c r="G20" s="154"/>
      <c r="H20" s="148">
        <v>45.0</v>
      </c>
      <c r="I20" s="148">
        <v>30.0</v>
      </c>
      <c r="J20" s="217">
        <f t="shared" si="2"/>
        <v>0.00155837507</v>
      </c>
      <c r="K20" s="218">
        <f t="shared" si="3"/>
        <v>0.8259387871</v>
      </c>
      <c r="L20" s="151">
        <f t="shared" si="4"/>
        <v>38.82888035</v>
      </c>
      <c r="M20" s="152" t="str">
        <f t="shared" si="5"/>
        <v>santigs67</v>
      </c>
      <c r="N20" s="154">
        <f>IFERROR(__xludf.DUMMYFUNCTION("""COMPUTED_VALUE"""),17.0)</f>
        <v>17</v>
      </c>
      <c r="O20" s="154"/>
      <c r="P20" s="154"/>
      <c r="Q20" s="154"/>
      <c r="R20" s="154"/>
      <c r="S20" s="154"/>
      <c r="T20" s="154"/>
      <c r="U20" s="154"/>
      <c r="V20" s="154"/>
      <c r="W20" s="154"/>
      <c r="X20" s="154"/>
      <c r="Y20" s="154"/>
      <c r="Z20" s="154"/>
    </row>
    <row r="21">
      <c r="A21" s="175" t="s">
        <v>4</v>
      </c>
      <c r="B21" s="175" t="s">
        <v>265</v>
      </c>
      <c r="C21" s="147" t="s">
        <v>801</v>
      </c>
      <c r="D21" s="145" t="s">
        <v>242</v>
      </c>
      <c r="E21" s="146">
        <v>44153.0</v>
      </c>
      <c r="F21" s="147" t="s">
        <v>249</v>
      </c>
      <c r="G21" s="154"/>
      <c r="H21" s="148">
        <v>45.0</v>
      </c>
      <c r="I21" s="148">
        <v>30.0</v>
      </c>
      <c r="J21" s="217">
        <f t="shared" si="2"/>
        <v>0.00155837507</v>
      </c>
      <c r="K21" s="218">
        <f t="shared" si="3"/>
        <v>0.8259387871</v>
      </c>
      <c r="L21" s="151">
        <f t="shared" si="4"/>
        <v>38.82888035</v>
      </c>
      <c r="M21" s="152" t="str">
        <f t="shared" si="5"/>
        <v>santigs67</v>
      </c>
      <c r="N21" s="154">
        <f>IFERROR(__xludf.DUMMYFUNCTION("""COMPUTED_VALUE"""),18.0)</f>
        <v>18</v>
      </c>
      <c r="O21" s="154"/>
      <c r="P21" s="154"/>
      <c r="Q21" s="154"/>
      <c r="R21" s="154"/>
      <c r="S21" s="154"/>
      <c r="T21" s="154"/>
      <c r="U21" s="154"/>
      <c r="V21" s="154"/>
      <c r="W21" s="154"/>
      <c r="X21" s="154"/>
      <c r="Y21" s="154"/>
      <c r="Z21" s="154"/>
    </row>
    <row r="22">
      <c r="A22" s="175" t="s">
        <v>4</v>
      </c>
      <c r="B22" s="175" t="s">
        <v>6</v>
      </c>
      <c r="C22" s="147" t="s">
        <v>802</v>
      </c>
      <c r="D22" s="145" t="s">
        <v>242</v>
      </c>
      <c r="E22" s="146">
        <v>44145.0</v>
      </c>
      <c r="F22" s="147" t="s">
        <v>249</v>
      </c>
      <c r="G22" s="184"/>
      <c r="H22" s="148">
        <v>30.0</v>
      </c>
      <c r="I22" s="148">
        <v>30.0</v>
      </c>
      <c r="J22" s="217">
        <f t="shared" si="2"/>
        <v>0.001271150805</v>
      </c>
      <c r="K22" s="218">
        <f t="shared" si="3"/>
        <v>0.6737099268</v>
      </c>
      <c r="L22" s="151">
        <f t="shared" si="4"/>
        <v>38.82888035</v>
      </c>
      <c r="M22" s="152" t="str">
        <f t="shared" si="5"/>
        <v>santigs67</v>
      </c>
      <c r="N22" s="154">
        <f>IFERROR(__xludf.DUMMYFUNCTION("""COMPUTED_VALUE"""),19.0)</f>
        <v>19</v>
      </c>
      <c r="O22" s="154"/>
      <c r="P22" s="154"/>
      <c r="Q22" s="154"/>
      <c r="R22" s="154"/>
      <c r="S22" s="154"/>
      <c r="T22" s="154"/>
      <c r="U22" s="154"/>
      <c r="V22" s="154"/>
      <c r="W22" s="154"/>
      <c r="X22" s="154"/>
      <c r="Y22" s="154"/>
      <c r="Z22" s="154"/>
    </row>
    <row r="23">
      <c r="A23" s="175" t="s">
        <v>4</v>
      </c>
      <c r="B23" s="175" t="s">
        <v>21</v>
      </c>
      <c r="C23" s="147" t="s">
        <v>803</v>
      </c>
      <c r="D23" s="145" t="s">
        <v>242</v>
      </c>
      <c r="E23" s="146">
        <v>44147.0</v>
      </c>
      <c r="F23" s="147" t="s">
        <v>249</v>
      </c>
      <c r="G23" s="184"/>
      <c r="H23" s="148">
        <v>30.0</v>
      </c>
      <c r="I23" s="148">
        <v>30.0</v>
      </c>
      <c r="J23" s="217">
        <f t="shared" si="2"/>
        <v>0.001271150805</v>
      </c>
      <c r="K23" s="218">
        <f t="shared" si="3"/>
        <v>0.6737099268</v>
      </c>
      <c r="L23" s="151">
        <f t="shared" si="4"/>
        <v>38.82888035</v>
      </c>
      <c r="M23" s="152" t="str">
        <f t="shared" si="5"/>
        <v>santigs67</v>
      </c>
      <c r="N23" s="154">
        <f>IFERROR(__xludf.DUMMYFUNCTION("""COMPUTED_VALUE"""),20.0)</f>
        <v>20</v>
      </c>
      <c r="O23" s="154"/>
      <c r="P23" s="154"/>
      <c r="Q23" s="154"/>
      <c r="R23" s="154"/>
      <c r="S23" s="154"/>
      <c r="T23" s="154"/>
      <c r="U23" s="154"/>
      <c r="V23" s="154"/>
      <c r="W23" s="154"/>
      <c r="X23" s="154"/>
      <c r="Y23" s="154"/>
      <c r="Z23" s="154"/>
    </row>
    <row r="24">
      <c r="A24" s="175" t="s">
        <v>4</v>
      </c>
      <c r="B24" s="175" t="s">
        <v>265</v>
      </c>
      <c r="C24" s="147" t="s">
        <v>804</v>
      </c>
      <c r="D24" s="145" t="s">
        <v>242</v>
      </c>
      <c r="E24" s="146">
        <v>44152.0</v>
      </c>
      <c r="F24" s="147" t="s">
        <v>249</v>
      </c>
      <c r="G24" s="154"/>
      <c r="H24" s="148">
        <v>20.0</v>
      </c>
      <c r="I24" s="148">
        <v>30.0</v>
      </c>
      <c r="J24" s="217">
        <f t="shared" si="2"/>
        <v>0.001079667962</v>
      </c>
      <c r="K24" s="218">
        <f t="shared" si="3"/>
        <v>0.5722240199</v>
      </c>
      <c r="L24" s="151">
        <f t="shared" si="4"/>
        <v>38.82888035</v>
      </c>
      <c r="M24" s="152" t="str">
        <f t="shared" si="5"/>
        <v>santigs67</v>
      </c>
      <c r="N24" s="154">
        <f>IFERROR(__xludf.DUMMYFUNCTION("""COMPUTED_VALUE"""),21.0)</f>
        <v>21</v>
      </c>
      <c r="O24" s="154"/>
      <c r="P24" s="154"/>
      <c r="Q24" s="154"/>
      <c r="R24" s="154"/>
      <c r="S24" s="154"/>
      <c r="T24" s="154"/>
      <c r="U24" s="154"/>
      <c r="V24" s="154"/>
      <c r="W24" s="154"/>
      <c r="X24" s="154"/>
      <c r="Y24" s="154"/>
      <c r="Z24" s="154"/>
    </row>
    <row r="25">
      <c r="A25" s="175" t="s">
        <v>5</v>
      </c>
      <c r="B25" s="175" t="s">
        <v>255</v>
      </c>
      <c r="C25" s="147" t="s">
        <v>805</v>
      </c>
      <c r="D25" s="145" t="s">
        <v>242</v>
      </c>
      <c r="E25" s="146">
        <v>44147.0</v>
      </c>
      <c r="F25" s="147" t="s">
        <v>249</v>
      </c>
      <c r="G25" s="184"/>
      <c r="H25" s="148">
        <v>100.0</v>
      </c>
      <c r="I25" s="148">
        <v>150.0</v>
      </c>
      <c r="J25" s="217">
        <f t="shared" si="2"/>
        <v>0.005398339811</v>
      </c>
      <c r="K25" s="218">
        <f t="shared" si="3"/>
        <v>2.8611201</v>
      </c>
      <c r="L25" s="151">
        <f t="shared" si="4"/>
        <v>34.64636</v>
      </c>
      <c r="M25" s="152" t="str">
        <f t="shared" si="5"/>
        <v>zeptimusq</v>
      </c>
      <c r="N25" s="154">
        <f>IFERROR(__xludf.DUMMYFUNCTION("""COMPUTED_VALUE"""),1.0)</f>
        <v>1</v>
      </c>
      <c r="O25" s="154"/>
      <c r="P25" s="154"/>
      <c r="Q25" s="154"/>
      <c r="R25" s="154"/>
      <c r="S25" s="154"/>
      <c r="T25" s="154"/>
      <c r="U25" s="154"/>
      <c r="V25" s="154"/>
      <c r="W25" s="154"/>
      <c r="X25" s="154"/>
      <c r="Y25" s="153"/>
      <c r="Z25" s="153"/>
    </row>
    <row r="26">
      <c r="A26" s="175" t="s">
        <v>5</v>
      </c>
      <c r="B26" s="175" t="s">
        <v>255</v>
      </c>
      <c r="C26" s="147" t="s">
        <v>806</v>
      </c>
      <c r="D26" s="145" t="s">
        <v>242</v>
      </c>
      <c r="E26" s="146">
        <v>44154.0</v>
      </c>
      <c r="F26" s="147" t="s">
        <v>249</v>
      </c>
      <c r="G26" s="154"/>
      <c r="H26" s="148">
        <v>150.0</v>
      </c>
      <c r="I26" s="148">
        <v>100.0</v>
      </c>
      <c r="J26" s="217">
        <f t="shared" si="2"/>
        <v>0.005194583567</v>
      </c>
      <c r="K26" s="218">
        <f t="shared" si="3"/>
        <v>2.75312929</v>
      </c>
      <c r="L26" s="151">
        <f t="shared" si="4"/>
        <v>34.64636</v>
      </c>
      <c r="M26" s="152" t="str">
        <f t="shared" si="5"/>
        <v>zeptimusq</v>
      </c>
      <c r="N26" s="154">
        <f>IFERROR(__xludf.DUMMYFUNCTION("""COMPUTED_VALUE"""),2.0)</f>
        <v>2</v>
      </c>
      <c r="O26" s="154"/>
      <c r="P26" s="154"/>
      <c r="Q26" s="154"/>
      <c r="R26" s="154"/>
      <c r="S26" s="154"/>
      <c r="T26" s="154"/>
      <c r="U26" s="154"/>
      <c r="V26" s="154"/>
      <c r="W26" s="154"/>
      <c r="X26" s="154"/>
      <c r="Y26" s="154"/>
      <c r="Z26" s="154"/>
    </row>
    <row r="27">
      <c r="A27" s="175" t="s">
        <v>5</v>
      </c>
      <c r="B27" s="175" t="s">
        <v>405</v>
      </c>
      <c r="C27" s="147" t="s">
        <v>807</v>
      </c>
      <c r="D27" s="145" t="s">
        <v>242</v>
      </c>
      <c r="E27" s="146">
        <v>44153.0</v>
      </c>
      <c r="F27" s="147" t="s">
        <v>249</v>
      </c>
      <c r="G27" s="154"/>
      <c r="H27" s="148">
        <v>120.0</v>
      </c>
      <c r="I27" s="148">
        <v>80.0</v>
      </c>
      <c r="J27" s="217">
        <f t="shared" si="2"/>
        <v>0.004155666853</v>
      </c>
      <c r="K27" s="218">
        <f t="shared" si="3"/>
        <v>2.202503432</v>
      </c>
      <c r="L27" s="151">
        <f t="shared" si="4"/>
        <v>34.64636</v>
      </c>
      <c r="M27" s="152" t="str">
        <f t="shared" si="5"/>
        <v>zeptimusq</v>
      </c>
      <c r="N27" s="154">
        <f>IFERROR(__xludf.DUMMYFUNCTION("""COMPUTED_VALUE"""),3.0)</f>
        <v>3</v>
      </c>
      <c r="O27" s="154"/>
      <c r="P27" s="154"/>
      <c r="Q27" s="154"/>
      <c r="R27" s="154"/>
      <c r="S27" s="154"/>
      <c r="T27" s="154"/>
      <c r="U27" s="154"/>
      <c r="V27" s="154"/>
      <c r="W27" s="154"/>
      <c r="X27" s="154"/>
      <c r="Y27" s="154"/>
      <c r="Z27" s="154"/>
    </row>
    <row r="28">
      <c r="A28" s="175" t="s">
        <v>5</v>
      </c>
      <c r="B28" s="175" t="s">
        <v>255</v>
      </c>
      <c r="C28" s="147" t="s">
        <v>808</v>
      </c>
      <c r="D28" s="145" t="s">
        <v>242</v>
      </c>
      <c r="E28" s="166">
        <v>44142.0</v>
      </c>
      <c r="F28" s="147" t="s">
        <v>249</v>
      </c>
      <c r="G28" s="184"/>
      <c r="H28" s="148">
        <v>125.0</v>
      </c>
      <c r="I28" s="148">
        <v>60.0</v>
      </c>
      <c r="J28" s="217">
        <f t="shared" si="2"/>
        <v>0.003786940091</v>
      </c>
      <c r="K28" s="218">
        <f t="shared" si="3"/>
        <v>2.007078248</v>
      </c>
      <c r="L28" s="151">
        <f t="shared" si="4"/>
        <v>34.64636</v>
      </c>
      <c r="M28" s="152" t="str">
        <f t="shared" si="5"/>
        <v>zeptimusq</v>
      </c>
      <c r="N28" s="154">
        <f>IFERROR(__xludf.DUMMYFUNCTION("""COMPUTED_VALUE"""),4.0)</f>
        <v>4</v>
      </c>
      <c r="O28" s="154"/>
      <c r="P28" s="154"/>
      <c r="Q28" s="154"/>
      <c r="R28" s="154"/>
      <c r="S28" s="154"/>
      <c r="T28" s="154"/>
      <c r="U28" s="154"/>
      <c r="V28" s="154"/>
      <c r="W28" s="154"/>
      <c r="X28" s="154"/>
      <c r="Y28" s="154"/>
      <c r="Z28" s="154"/>
    </row>
    <row r="29">
      <c r="A29" s="175" t="s">
        <v>5</v>
      </c>
      <c r="B29" s="175" t="s">
        <v>396</v>
      </c>
      <c r="C29" s="147" t="s">
        <v>788</v>
      </c>
      <c r="D29" s="145" t="s">
        <v>242</v>
      </c>
      <c r="E29" s="166">
        <v>44141.0</v>
      </c>
      <c r="F29" s="147" t="s">
        <v>249</v>
      </c>
      <c r="G29" s="184"/>
      <c r="H29" s="148">
        <v>120.0</v>
      </c>
      <c r="I29" s="148">
        <v>60.0</v>
      </c>
      <c r="J29" s="217">
        <f t="shared" si="2"/>
        <v>0.003691198669</v>
      </c>
      <c r="K29" s="218">
        <f t="shared" si="3"/>
        <v>1.956335295</v>
      </c>
      <c r="L29" s="151">
        <f t="shared" si="4"/>
        <v>34.64636</v>
      </c>
      <c r="M29" s="152" t="str">
        <f t="shared" si="5"/>
        <v>zeptimusq</v>
      </c>
      <c r="N29" s="154">
        <f>IFERROR(__xludf.DUMMYFUNCTION("""COMPUTED_VALUE"""),5.0)</f>
        <v>5</v>
      </c>
      <c r="O29" s="154"/>
      <c r="P29" s="154"/>
      <c r="Q29" s="154"/>
      <c r="R29" s="154"/>
      <c r="S29" s="154"/>
      <c r="T29" s="154"/>
      <c r="U29" s="154"/>
      <c r="V29" s="154"/>
      <c r="W29" s="154"/>
      <c r="X29" s="154"/>
      <c r="Y29" s="154"/>
      <c r="Z29" s="154"/>
    </row>
    <row r="30">
      <c r="A30" s="175" t="s">
        <v>5</v>
      </c>
      <c r="B30" s="175" t="s">
        <v>396</v>
      </c>
      <c r="C30" s="147" t="s">
        <v>794</v>
      </c>
      <c r="D30" s="145" t="s">
        <v>242</v>
      </c>
      <c r="E30" s="146">
        <v>44147.0</v>
      </c>
      <c r="F30" s="147" t="s">
        <v>249</v>
      </c>
      <c r="G30" s="184"/>
      <c r="H30" s="148">
        <v>100.0</v>
      </c>
      <c r="I30" s="148">
        <v>60.0</v>
      </c>
      <c r="J30" s="217">
        <f t="shared" si="2"/>
        <v>0.003308232983</v>
      </c>
      <c r="K30" s="218">
        <f t="shared" si="3"/>
        <v>1.753363481</v>
      </c>
      <c r="L30" s="151">
        <f t="shared" si="4"/>
        <v>34.64636</v>
      </c>
      <c r="M30" s="152" t="str">
        <f t="shared" si="5"/>
        <v>zeptimusq</v>
      </c>
      <c r="N30" s="154">
        <f>IFERROR(__xludf.DUMMYFUNCTION("""COMPUTED_VALUE"""),6.0)</f>
        <v>6</v>
      </c>
      <c r="O30" s="154"/>
      <c r="P30" s="154"/>
      <c r="Q30" s="154"/>
      <c r="R30" s="154"/>
      <c r="S30" s="154"/>
      <c r="T30" s="154"/>
      <c r="U30" s="154"/>
      <c r="V30" s="154"/>
      <c r="W30" s="154"/>
      <c r="X30" s="154"/>
      <c r="Y30" s="154"/>
      <c r="Z30" s="154"/>
    </row>
    <row r="31">
      <c r="A31" s="175" t="s">
        <v>5</v>
      </c>
      <c r="B31" s="175" t="s">
        <v>396</v>
      </c>
      <c r="C31" s="147" t="s">
        <v>809</v>
      </c>
      <c r="D31" s="145" t="s">
        <v>242</v>
      </c>
      <c r="E31" s="146">
        <v>44154.0</v>
      </c>
      <c r="F31" s="147" t="s">
        <v>249</v>
      </c>
      <c r="G31" s="154"/>
      <c r="H31" s="148">
        <v>100.0</v>
      </c>
      <c r="I31" s="148">
        <v>40.0</v>
      </c>
      <c r="J31" s="217">
        <f t="shared" si="2"/>
        <v>0.002843764799</v>
      </c>
      <c r="K31" s="218">
        <f t="shared" si="3"/>
        <v>1.507195344</v>
      </c>
      <c r="L31" s="151">
        <f t="shared" si="4"/>
        <v>34.64636</v>
      </c>
      <c r="M31" s="152" t="str">
        <f t="shared" si="5"/>
        <v>zeptimusq</v>
      </c>
      <c r="N31" s="154">
        <f>IFERROR(__xludf.DUMMYFUNCTION("""COMPUTED_VALUE"""),7.0)</f>
        <v>7</v>
      </c>
      <c r="O31" s="154"/>
      <c r="P31" s="154"/>
      <c r="Q31" s="154"/>
      <c r="R31" s="154"/>
      <c r="S31" s="154"/>
      <c r="T31" s="154"/>
      <c r="U31" s="154"/>
      <c r="V31" s="154"/>
      <c r="W31" s="154"/>
      <c r="X31" s="154"/>
      <c r="Y31" s="154"/>
      <c r="Z31" s="154"/>
    </row>
    <row r="32">
      <c r="A32" s="175" t="s">
        <v>5</v>
      </c>
      <c r="B32" s="175" t="s">
        <v>265</v>
      </c>
      <c r="C32" s="147" t="s">
        <v>810</v>
      </c>
      <c r="D32" s="145" t="s">
        <v>242</v>
      </c>
      <c r="E32" s="166">
        <v>44144.0</v>
      </c>
      <c r="F32" s="147" t="s">
        <v>249</v>
      </c>
      <c r="G32" s="184"/>
      <c r="H32" s="148">
        <v>60.0</v>
      </c>
      <c r="I32" s="148">
        <v>60.0</v>
      </c>
      <c r="J32" s="217">
        <f t="shared" si="2"/>
        <v>0.002542301611</v>
      </c>
      <c r="K32" s="218">
        <f t="shared" si="3"/>
        <v>1.347419854</v>
      </c>
      <c r="L32" s="151">
        <f t="shared" si="4"/>
        <v>34.64636</v>
      </c>
      <c r="M32" s="152" t="str">
        <f t="shared" si="5"/>
        <v>zeptimusq</v>
      </c>
      <c r="N32" s="154">
        <f>IFERROR(__xludf.DUMMYFUNCTION("""COMPUTED_VALUE"""),8.0)</f>
        <v>8</v>
      </c>
      <c r="O32" s="154"/>
      <c r="P32" s="154"/>
      <c r="Q32" s="154"/>
      <c r="R32" s="154"/>
      <c r="S32" s="154"/>
      <c r="T32" s="154"/>
      <c r="U32" s="154"/>
      <c r="V32" s="154"/>
      <c r="W32" s="154"/>
      <c r="X32" s="154"/>
      <c r="Y32" s="154"/>
      <c r="Z32" s="154"/>
    </row>
    <row r="33">
      <c r="A33" s="175" t="s">
        <v>5</v>
      </c>
      <c r="B33" s="175" t="s">
        <v>21</v>
      </c>
      <c r="C33" s="147" t="s">
        <v>803</v>
      </c>
      <c r="D33" s="145" t="s">
        <v>242</v>
      </c>
      <c r="E33" s="146">
        <v>44147.0</v>
      </c>
      <c r="F33" s="147" t="s">
        <v>249</v>
      </c>
      <c r="G33" s="184"/>
      <c r="H33" s="148">
        <v>60.0</v>
      </c>
      <c r="I33" s="148">
        <v>60.0</v>
      </c>
      <c r="J33" s="217">
        <f t="shared" si="2"/>
        <v>0.002542301611</v>
      </c>
      <c r="K33" s="218">
        <f t="shared" si="3"/>
        <v>1.347419854</v>
      </c>
      <c r="L33" s="151">
        <f t="shared" si="4"/>
        <v>34.64636</v>
      </c>
      <c r="M33" s="152" t="str">
        <f t="shared" si="5"/>
        <v>zeptimusq</v>
      </c>
      <c r="N33" s="154">
        <f>IFERROR(__xludf.DUMMYFUNCTION("""COMPUTED_VALUE"""),9.0)</f>
        <v>9</v>
      </c>
      <c r="O33" s="154"/>
      <c r="P33" s="154"/>
      <c r="Q33" s="154"/>
      <c r="R33" s="154"/>
      <c r="S33" s="154"/>
      <c r="T33" s="154"/>
      <c r="U33" s="154"/>
      <c r="V33" s="154"/>
      <c r="W33" s="154"/>
      <c r="X33" s="154"/>
      <c r="Y33" s="154"/>
      <c r="Z33" s="154"/>
    </row>
    <row r="34">
      <c r="A34" s="175" t="s">
        <v>5</v>
      </c>
      <c r="B34" s="175" t="s">
        <v>6</v>
      </c>
      <c r="C34" s="147" t="s">
        <v>795</v>
      </c>
      <c r="D34" s="145" t="s">
        <v>242</v>
      </c>
      <c r="E34" s="146">
        <v>44147.0</v>
      </c>
      <c r="F34" s="147" t="s">
        <v>249</v>
      </c>
      <c r="G34" s="154"/>
      <c r="H34" s="148">
        <v>60.0</v>
      </c>
      <c r="I34" s="148">
        <v>60.0</v>
      </c>
      <c r="J34" s="217">
        <f t="shared" si="2"/>
        <v>0.002542301611</v>
      </c>
      <c r="K34" s="218">
        <f t="shared" si="3"/>
        <v>1.347419854</v>
      </c>
      <c r="L34" s="151">
        <f t="shared" si="4"/>
        <v>34.64636</v>
      </c>
      <c r="M34" s="152" t="str">
        <f t="shared" si="5"/>
        <v>zeptimusq</v>
      </c>
      <c r="N34" s="154">
        <f>IFERROR(__xludf.DUMMYFUNCTION("""COMPUTED_VALUE"""),10.0)</f>
        <v>10</v>
      </c>
      <c r="O34" s="154"/>
      <c r="P34" s="154"/>
      <c r="Q34" s="154"/>
      <c r="R34" s="154"/>
      <c r="S34" s="154"/>
      <c r="T34" s="154"/>
      <c r="U34" s="154"/>
      <c r="V34" s="154"/>
      <c r="W34" s="154"/>
      <c r="X34" s="154"/>
      <c r="Y34" s="154"/>
      <c r="Z34" s="154"/>
    </row>
    <row r="35">
      <c r="A35" s="175" t="s">
        <v>5</v>
      </c>
      <c r="B35" s="175" t="s">
        <v>3</v>
      </c>
      <c r="C35" s="147" t="s">
        <v>811</v>
      </c>
      <c r="D35" s="145" t="s">
        <v>242</v>
      </c>
      <c r="E35" s="146">
        <v>44151.0</v>
      </c>
      <c r="F35" s="147" t="s">
        <v>249</v>
      </c>
      <c r="G35" s="154"/>
      <c r="H35" s="148">
        <v>60.0</v>
      </c>
      <c r="I35" s="148">
        <v>60.0</v>
      </c>
      <c r="J35" s="217">
        <f t="shared" si="2"/>
        <v>0.002542301611</v>
      </c>
      <c r="K35" s="218">
        <f t="shared" si="3"/>
        <v>1.347419854</v>
      </c>
      <c r="L35" s="151">
        <f t="shared" si="4"/>
        <v>34.64636</v>
      </c>
      <c r="M35" s="152" t="str">
        <f t="shared" si="5"/>
        <v>zeptimusq</v>
      </c>
      <c r="N35" s="154">
        <f>IFERROR(__xludf.DUMMYFUNCTION("""COMPUTED_VALUE"""),11.0)</f>
        <v>11</v>
      </c>
      <c r="O35" s="154"/>
      <c r="P35" s="154"/>
      <c r="Q35" s="154"/>
      <c r="R35" s="154"/>
      <c r="S35" s="154"/>
      <c r="T35" s="154"/>
      <c r="U35" s="154"/>
      <c r="V35" s="154"/>
      <c r="W35" s="154"/>
      <c r="X35" s="154"/>
      <c r="Y35" s="154"/>
      <c r="Z35" s="154"/>
    </row>
    <row r="36">
      <c r="A36" s="175" t="s">
        <v>5</v>
      </c>
      <c r="B36" s="175" t="s">
        <v>21</v>
      </c>
      <c r="C36" s="147" t="s">
        <v>797</v>
      </c>
      <c r="D36" s="145" t="s">
        <v>242</v>
      </c>
      <c r="E36" s="166">
        <v>44141.0</v>
      </c>
      <c r="F36" s="147" t="s">
        <v>249</v>
      </c>
      <c r="G36" s="184"/>
      <c r="H36" s="148">
        <v>60.0</v>
      </c>
      <c r="I36" s="148">
        <v>50.0</v>
      </c>
      <c r="J36" s="217">
        <f t="shared" si="2"/>
        <v>0.002310067519</v>
      </c>
      <c r="K36" s="218">
        <f t="shared" si="3"/>
        <v>1.224335785</v>
      </c>
      <c r="L36" s="151">
        <f t="shared" si="4"/>
        <v>34.64636</v>
      </c>
      <c r="M36" s="152" t="str">
        <f t="shared" si="5"/>
        <v>zeptimusq</v>
      </c>
      <c r="N36" s="154">
        <f>IFERROR(__xludf.DUMMYFUNCTION("""COMPUTED_VALUE"""),12.0)</f>
        <v>12</v>
      </c>
      <c r="O36" s="154"/>
      <c r="P36" s="154"/>
      <c r="Q36" s="154"/>
      <c r="R36" s="154"/>
      <c r="S36" s="154"/>
      <c r="T36" s="154"/>
      <c r="U36" s="154"/>
      <c r="V36" s="154"/>
      <c r="W36" s="154"/>
      <c r="X36" s="154"/>
      <c r="Y36" s="154"/>
      <c r="Z36" s="154"/>
    </row>
    <row r="37">
      <c r="A37" s="175" t="s">
        <v>5</v>
      </c>
      <c r="B37" s="175" t="s">
        <v>265</v>
      </c>
      <c r="C37" s="147" t="s">
        <v>812</v>
      </c>
      <c r="D37" s="145" t="s">
        <v>242</v>
      </c>
      <c r="E37" s="166">
        <v>44144.0</v>
      </c>
      <c r="F37" s="147" t="s">
        <v>249</v>
      </c>
      <c r="G37" s="184"/>
      <c r="H37" s="148">
        <v>60.0</v>
      </c>
      <c r="I37" s="148">
        <v>50.0</v>
      </c>
      <c r="J37" s="217">
        <f t="shared" si="2"/>
        <v>0.002310067519</v>
      </c>
      <c r="K37" s="218">
        <f t="shared" si="3"/>
        <v>1.224335785</v>
      </c>
      <c r="L37" s="151">
        <f t="shared" si="4"/>
        <v>34.64636</v>
      </c>
      <c r="M37" s="152" t="str">
        <f t="shared" si="5"/>
        <v>zeptimusq</v>
      </c>
      <c r="N37" s="154">
        <f>IFERROR(__xludf.DUMMYFUNCTION("""COMPUTED_VALUE"""),13.0)</f>
        <v>13</v>
      </c>
      <c r="O37" s="154"/>
      <c r="P37" s="154"/>
      <c r="Q37" s="154"/>
      <c r="R37" s="154"/>
      <c r="S37" s="154"/>
      <c r="T37" s="154"/>
      <c r="U37" s="154"/>
      <c r="V37" s="154"/>
      <c r="W37" s="154"/>
      <c r="X37" s="154"/>
      <c r="Y37" s="154"/>
      <c r="Z37" s="154"/>
    </row>
    <row r="38">
      <c r="A38" s="175" t="s">
        <v>5</v>
      </c>
      <c r="B38" s="175" t="s">
        <v>265</v>
      </c>
      <c r="C38" s="147" t="s">
        <v>813</v>
      </c>
      <c r="D38" s="145" t="s">
        <v>242</v>
      </c>
      <c r="E38" s="146">
        <v>44147.0</v>
      </c>
      <c r="F38" s="147" t="s">
        <v>249</v>
      </c>
      <c r="G38" s="154"/>
      <c r="H38" s="148">
        <v>45.0</v>
      </c>
      <c r="I38" s="148">
        <v>60.0</v>
      </c>
      <c r="J38" s="217">
        <f t="shared" si="2"/>
        <v>0.002255077346</v>
      </c>
      <c r="K38" s="218">
        <f t="shared" si="3"/>
        <v>1.195190993</v>
      </c>
      <c r="L38" s="151">
        <f t="shared" si="4"/>
        <v>34.64636</v>
      </c>
      <c r="M38" s="152" t="str">
        <f t="shared" si="5"/>
        <v>zeptimusq</v>
      </c>
      <c r="N38" s="154">
        <f>IFERROR(__xludf.DUMMYFUNCTION("""COMPUTED_VALUE"""),14.0)</f>
        <v>14</v>
      </c>
      <c r="O38" s="154"/>
      <c r="P38" s="154"/>
      <c r="Q38" s="154"/>
      <c r="R38" s="154"/>
      <c r="S38" s="154"/>
      <c r="T38" s="154"/>
      <c r="U38" s="154"/>
      <c r="V38" s="154"/>
      <c r="W38" s="154"/>
      <c r="X38" s="154"/>
      <c r="Y38" s="154"/>
      <c r="Z38" s="154"/>
    </row>
    <row r="39">
      <c r="A39" s="175" t="s">
        <v>5</v>
      </c>
      <c r="B39" s="175" t="s">
        <v>265</v>
      </c>
      <c r="C39" s="147" t="s">
        <v>801</v>
      </c>
      <c r="D39" s="145" t="s">
        <v>242</v>
      </c>
      <c r="E39" s="146">
        <v>44153.0</v>
      </c>
      <c r="F39" s="147" t="s">
        <v>249</v>
      </c>
      <c r="G39" s="154"/>
      <c r="H39" s="148">
        <v>45.0</v>
      </c>
      <c r="I39" s="148">
        <v>60.0</v>
      </c>
      <c r="J39" s="217">
        <f t="shared" si="2"/>
        <v>0.002255077346</v>
      </c>
      <c r="K39" s="218">
        <f t="shared" si="3"/>
        <v>1.195190993</v>
      </c>
      <c r="L39" s="151">
        <f t="shared" si="4"/>
        <v>34.64636</v>
      </c>
      <c r="M39" s="152" t="str">
        <f t="shared" si="5"/>
        <v>zeptimusq</v>
      </c>
      <c r="N39" s="154">
        <f>IFERROR(__xludf.DUMMYFUNCTION("""COMPUTED_VALUE"""),15.0)</f>
        <v>15</v>
      </c>
      <c r="O39" s="154"/>
      <c r="P39" s="154"/>
      <c r="Q39" s="154"/>
      <c r="R39" s="154"/>
      <c r="S39" s="154"/>
      <c r="T39" s="154"/>
      <c r="U39" s="154"/>
      <c r="V39" s="154"/>
      <c r="W39" s="154"/>
      <c r="X39" s="154"/>
      <c r="Y39" s="154"/>
      <c r="Z39" s="154"/>
    </row>
    <row r="40">
      <c r="A40" s="175" t="s">
        <v>5</v>
      </c>
      <c r="B40" s="175" t="s">
        <v>21</v>
      </c>
      <c r="C40" s="147" t="s">
        <v>814</v>
      </c>
      <c r="D40" s="145" t="s">
        <v>242</v>
      </c>
      <c r="E40" s="146">
        <v>44145.0</v>
      </c>
      <c r="F40" s="147" t="s">
        <v>249</v>
      </c>
      <c r="G40" s="184"/>
      <c r="H40" s="148">
        <v>40.0</v>
      </c>
      <c r="I40" s="148">
        <v>60.0</v>
      </c>
      <c r="J40" s="217">
        <f t="shared" si="2"/>
        <v>0.002159335924</v>
      </c>
      <c r="K40" s="218">
        <f t="shared" si="3"/>
        <v>1.14444804</v>
      </c>
      <c r="L40" s="151">
        <f t="shared" si="4"/>
        <v>34.64636</v>
      </c>
      <c r="M40" s="152" t="str">
        <f t="shared" si="5"/>
        <v>zeptimusq</v>
      </c>
      <c r="N40" s="154">
        <f>IFERROR(__xludf.DUMMYFUNCTION("""COMPUTED_VALUE"""),16.0)</f>
        <v>16</v>
      </c>
      <c r="O40" s="154"/>
      <c r="P40" s="154"/>
      <c r="Q40" s="154"/>
      <c r="R40" s="154"/>
      <c r="S40" s="154"/>
      <c r="T40" s="154"/>
      <c r="U40" s="154"/>
      <c r="V40" s="154"/>
      <c r="W40" s="154"/>
      <c r="X40" s="154"/>
      <c r="Y40" s="154"/>
      <c r="Z40" s="154"/>
    </row>
    <row r="41">
      <c r="A41" s="175" t="s">
        <v>5</v>
      </c>
      <c r="B41" s="175" t="s">
        <v>255</v>
      </c>
      <c r="C41" s="147" t="s">
        <v>815</v>
      </c>
      <c r="D41" s="145" t="s">
        <v>242</v>
      </c>
      <c r="E41" s="146">
        <v>44154.0</v>
      </c>
      <c r="F41" s="147" t="s">
        <v>249</v>
      </c>
      <c r="G41" s="154"/>
      <c r="H41" s="148">
        <v>50.0</v>
      </c>
      <c r="I41" s="148">
        <v>50.0</v>
      </c>
      <c r="J41" s="217">
        <f t="shared" si="2"/>
        <v>0.002118584676</v>
      </c>
      <c r="K41" s="218">
        <f t="shared" si="3"/>
        <v>1.122849878</v>
      </c>
      <c r="L41" s="151">
        <f t="shared" si="4"/>
        <v>34.64636</v>
      </c>
      <c r="M41" s="152" t="str">
        <f t="shared" si="5"/>
        <v>zeptimusq</v>
      </c>
      <c r="N41" s="154">
        <f>IFERROR(__xludf.DUMMYFUNCTION("""COMPUTED_VALUE"""),17.0)</f>
        <v>17</v>
      </c>
      <c r="O41" s="154"/>
      <c r="P41" s="154"/>
      <c r="Q41" s="154"/>
      <c r="R41" s="154"/>
      <c r="S41" s="154"/>
      <c r="T41" s="154"/>
      <c r="U41" s="154"/>
      <c r="V41" s="154"/>
      <c r="W41" s="154"/>
      <c r="X41" s="154"/>
      <c r="Y41" s="154"/>
      <c r="Z41" s="154"/>
    </row>
    <row r="42">
      <c r="A42" s="175" t="s">
        <v>5</v>
      </c>
      <c r="B42" s="175" t="s">
        <v>21</v>
      </c>
      <c r="C42" s="147" t="s">
        <v>816</v>
      </c>
      <c r="D42" s="145" t="s">
        <v>242</v>
      </c>
      <c r="E42" s="146">
        <v>44152.0</v>
      </c>
      <c r="F42" s="147" t="s">
        <v>249</v>
      </c>
      <c r="G42" s="154"/>
      <c r="H42" s="148">
        <v>45.0</v>
      </c>
      <c r="I42" s="148">
        <v>50.0</v>
      </c>
      <c r="J42" s="217">
        <f t="shared" si="2"/>
        <v>0.002022843254</v>
      </c>
      <c r="K42" s="218">
        <f t="shared" si="3"/>
        <v>1.072106925</v>
      </c>
      <c r="L42" s="151">
        <f t="shared" si="4"/>
        <v>34.64636</v>
      </c>
      <c r="M42" s="152" t="str">
        <f t="shared" si="5"/>
        <v>zeptimusq</v>
      </c>
      <c r="N42" s="154">
        <f>IFERROR(__xludf.DUMMYFUNCTION("""COMPUTED_VALUE"""),18.0)</f>
        <v>18</v>
      </c>
      <c r="O42" s="154"/>
      <c r="P42" s="154"/>
      <c r="Q42" s="154"/>
      <c r="R42" s="154"/>
      <c r="S42" s="154"/>
      <c r="T42" s="154"/>
      <c r="U42" s="154"/>
      <c r="V42" s="154"/>
      <c r="W42" s="154"/>
      <c r="X42" s="154"/>
      <c r="Y42" s="154"/>
      <c r="Z42" s="154"/>
    </row>
    <row r="43">
      <c r="A43" s="175" t="s">
        <v>5</v>
      </c>
      <c r="B43" s="175" t="s">
        <v>21</v>
      </c>
      <c r="C43" s="147" t="s">
        <v>800</v>
      </c>
      <c r="D43" s="145" t="s">
        <v>242</v>
      </c>
      <c r="E43" s="146">
        <v>44152.0</v>
      </c>
      <c r="F43" s="147" t="s">
        <v>249</v>
      </c>
      <c r="G43" s="154"/>
      <c r="H43" s="148">
        <v>45.0</v>
      </c>
      <c r="I43" s="148">
        <v>50.0</v>
      </c>
      <c r="J43" s="217">
        <f t="shared" si="2"/>
        <v>0.002022843254</v>
      </c>
      <c r="K43" s="218">
        <f t="shared" si="3"/>
        <v>1.072106925</v>
      </c>
      <c r="L43" s="151">
        <f t="shared" si="4"/>
        <v>34.64636</v>
      </c>
      <c r="M43" s="152" t="str">
        <f t="shared" si="5"/>
        <v>zeptimusq</v>
      </c>
      <c r="N43" s="154">
        <f>IFERROR(__xludf.DUMMYFUNCTION("""COMPUTED_VALUE"""),19.0)</f>
        <v>19</v>
      </c>
      <c r="O43" s="154"/>
      <c r="P43" s="154"/>
      <c r="Q43" s="154"/>
      <c r="R43" s="154"/>
      <c r="S43" s="154"/>
      <c r="T43" s="154"/>
      <c r="U43" s="154"/>
      <c r="V43" s="154"/>
      <c r="W43" s="154"/>
      <c r="X43" s="154"/>
      <c r="Y43" s="154"/>
      <c r="Z43" s="154"/>
    </row>
    <row r="44">
      <c r="A44" s="143" t="s">
        <v>5</v>
      </c>
      <c r="B44" s="143" t="s">
        <v>6</v>
      </c>
      <c r="C44" s="144" t="s">
        <v>802</v>
      </c>
      <c r="D44" s="145" t="s">
        <v>242</v>
      </c>
      <c r="E44" s="146">
        <v>44145.0</v>
      </c>
      <c r="F44" s="147" t="s">
        <v>249</v>
      </c>
      <c r="G44" s="184"/>
      <c r="H44" s="148">
        <v>30.0</v>
      </c>
      <c r="I44" s="148">
        <v>60.0</v>
      </c>
      <c r="J44" s="217">
        <f t="shared" si="2"/>
        <v>0.001967853081</v>
      </c>
      <c r="K44" s="218">
        <f t="shared" si="3"/>
        <v>1.042962133</v>
      </c>
      <c r="L44" s="151">
        <f t="shared" si="4"/>
        <v>34.64636</v>
      </c>
      <c r="M44" s="152" t="str">
        <f t="shared" si="5"/>
        <v>zeptimusq</v>
      </c>
      <c r="N44" s="154">
        <f>IFERROR(__xludf.DUMMYFUNCTION("""COMPUTED_VALUE"""),20.0)</f>
        <v>20</v>
      </c>
      <c r="O44" s="154"/>
      <c r="P44" s="154"/>
      <c r="Q44" s="154"/>
      <c r="R44" s="154"/>
      <c r="S44" s="154"/>
      <c r="T44" s="154"/>
      <c r="U44" s="154"/>
      <c r="V44" s="154"/>
      <c r="W44" s="154"/>
      <c r="X44" s="154"/>
      <c r="Y44" s="154"/>
      <c r="Z44" s="154"/>
    </row>
    <row r="45">
      <c r="A45" s="175" t="s">
        <v>5</v>
      </c>
      <c r="B45" s="175" t="s">
        <v>265</v>
      </c>
      <c r="C45" s="147" t="s">
        <v>793</v>
      </c>
      <c r="D45" s="145" t="s">
        <v>242</v>
      </c>
      <c r="E45" s="146">
        <v>44155.0</v>
      </c>
      <c r="F45" s="147" t="s">
        <v>249</v>
      </c>
      <c r="G45" s="154"/>
      <c r="H45" s="148">
        <v>30.0</v>
      </c>
      <c r="I45" s="148">
        <v>60.0</v>
      </c>
      <c r="J45" s="217">
        <f t="shared" si="2"/>
        <v>0.001967853081</v>
      </c>
      <c r="K45" s="218">
        <f t="shared" si="3"/>
        <v>1.042962133</v>
      </c>
      <c r="L45" s="151">
        <f t="shared" si="4"/>
        <v>34.64636</v>
      </c>
      <c r="M45" s="152" t="str">
        <f t="shared" si="5"/>
        <v>zeptimusq</v>
      </c>
      <c r="N45" s="154">
        <f>IFERROR(__xludf.DUMMYFUNCTION("""COMPUTED_VALUE"""),21.0)</f>
        <v>21</v>
      </c>
      <c r="O45" s="154"/>
      <c r="P45" s="154"/>
      <c r="Q45" s="154"/>
      <c r="R45" s="154"/>
      <c r="S45" s="154"/>
      <c r="T45" s="154"/>
      <c r="U45" s="154"/>
      <c r="V45" s="154"/>
      <c r="W45" s="154"/>
      <c r="X45" s="154"/>
      <c r="Y45" s="154"/>
      <c r="Z45" s="154"/>
    </row>
    <row r="46">
      <c r="A46" s="175" t="s">
        <v>5</v>
      </c>
      <c r="B46" s="175" t="s">
        <v>265</v>
      </c>
      <c r="C46" s="147" t="s">
        <v>804</v>
      </c>
      <c r="D46" s="145" t="s">
        <v>242</v>
      </c>
      <c r="E46" s="146">
        <v>44152.0</v>
      </c>
      <c r="F46" s="147" t="s">
        <v>249</v>
      </c>
      <c r="G46" s="154"/>
      <c r="H46" s="148">
        <v>20.0</v>
      </c>
      <c r="I46" s="148">
        <v>50.0</v>
      </c>
      <c r="J46" s="217">
        <f t="shared" si="2"/>
        <v>0.001544136146</v>
      </c>
      <c r="K46" s="218">
        <f t="shared" si="3"/>
        <v>0.8183921574</v>
      </c>
      <c r="L46" s="151">
        <f t="shared" si="4"/>
        <v>34.64636</v>
      </c>
      <c r="M46" s="152" t="str">
        <f t="shared" si="5"/>
        <v>zeptimusq</v>
      </c>
      <c r="N46" s="154">
        <f>IFERROR(__xludf.DUMMYFUNCTION("""COMPUTED_VALUE"""),22.0)</f>
        <v>22</v>
      </c>
      <c r="O46" s="154"/>
      <c r="P46" s="154"/>
      <c r="Q46" s="154"/>
      <c r="R46" s="154"/>
      <c r="S46" s="154"/>
      <c r="T46" s="154"/>
      <c r="U46" s="154"/>
      <c r="V46" s="154"/>
      <c r="W46" s="154"/>
      <c r="X46" s="154"/>
      <c r="Y46" s="154"/>
      <c r="Z46" s="154"/>
    </row>
    <row r="47">
      <c r="A47" s="175" t="s">
        <v>5</v>
      </c>
      <c r="B47" s="175" t="s">
        <v>6</v>
      </c>
      <c r="C47" s="147" t="s">
        <v>796</v>
      </c>
      <c r="D47" s="145" t="s">
        <v>242</v>
      </c>
      <c r="E47" s="146">
        <v>44145.0</v>
      </c>
      <c r="F47" s="147" t="s">
        <v>249</v>
      </c>
      <c r="G47" s="184"/>
      <c r="H47" s="148">
        <v>30.0</v>
      </c>
      <c r="I47" s="148">
        <v>30.0</v>
      </c>
      <c r="J47" s="217">
        <f t="shared" si="2"/>
        <v>0.001271150805</v>
      </c>
      <c r="K47" s="218">
        <f t="shared" si="3"/>
        <v>0.6737099268</v>
      </c>
      <c r="L47" s="151">
        <f t="shared" si="4"/>
        <v>34.64636</v>
      </c>
      <c r="M47" s="152" t="str">
        <f t="shared" si="5"/>
        <v>zeptimusq</v>
      </c>
      <c r="N47" s="154">
        <f>IFERROR(__xludf.DUMMYFUNCTION("""COMPUTED_VALUE"""),23.0)</f>
        <v>23</v>
      </c>
      <c r="O47" s="154"/>
      <c r="P47" s="154"/>
      <c r="Q47" s="154"/>
      <c r="R47" s="154"/>
      <c r="S47" s="154"/>
      <c r="T47" s="154"/>
      <c r="U47" s="154"/>
      <c r="V47" s="154"/>
      <c r="W47" s="154"/>
      <c r="X47" s="154"/>
      <c r="Y47" s="154"/>
      <c r="Z47" s="154"/>
    </row>
    <row r="48">
      <c r="A48" s="175" t="s">
        <v>5</v>
      </c>
      <c r="B48" s="175" t="s">
        <v>405</v>
      </c>
      <c r="C48" s="147" t="s">
        <v>790</v>
      </c>
      <c r="D48" s="145" t="s">
        <v>242</v>
      </c>
      <c r="E48" s="146">
        <v>44148.0</v>
      </c>
      <c r="F48" s="147" t="s">
        <v>249</v>
      </c>
      <c r="G48" s="154"/>
      <c r="H48" s="148">
        <v>30.0</v>
      </c>
      <c r="I48" s="148">
        <v>30.0</v>
      </c>
      <c r="J48" s="217">
        <f t="shared" si="2"/>
        <v>0.001271150805</v>
      </c>
      <c r="K48" s="218">
        <f t="shared" si="3"/>
        <v>0.6737099268</v>
      </c>
      <c r="L48" s="151">
        <f t="shared" si="4"/>
        <v>34.64636</v>
      </c>
      <c r="M48" s="152" t="str">
        <f t="shared" si="5"/>
        <v>zeptimusq</v>
      </c>
      <c r="N48" s="154">
        <f>IFERROR(__xludf.DUMMYFUNCTION("""COMPUTED_VALUE"""),24.0)</f>
        <v>24</v>
      </c>
      <c r="O48" s="154"/>
      <c r="P48" s="154"/>
      <c r="Q48" s="154"/>
      <c r="R48" s="154"/>
      <c r="S48" s="154"/>
      <c r="T48" s="154"/>
      <c r="U48" s="154"/>
      <c r="V48" s="154"/>
      <c r="W48" s="154"/>
      <c r="X48" s="154"/>
      <c r="Y48" s="154"/>
      <c r="Z48" s="154"/>
    </row>
    <row r="49">
      <c r="A49" s="175" t="s">
        <v>5</v>
      </c>
      <c r="B49" s="175" t="s">
        <v>51</v>
      </c>
      <c r="C49" s="147" t="s">
        <v>817</v>
      </c>
      <c r="D49" s="145" t="s">
        <v>242</v>
      </c>
      <c r="E49" s="146">
        <v>44154.0</v>
      </c>
      <c r="F49" s="147" t="s">
        <v>249</v>
      </c>
      <c r="G49" s="154"/>
      <c r="H49" s="148">
        <v>30.0</v>
      </c>
      <c r="I49" s="148">
        <v>10.0</v>
      </c>
      <c r="J49" s="217">
        <f t="shared" si="2"/>
        <v>0.0008066826214</v>
      </c>
      <c r="K49" s="218">
        <f t="shared" si="3"/>
        <v>0.4275417893</v>
      </c>
      <c r="L49" s="151">
        <f t="shared" si="4"/>
        <v>34.64636</v>
      </c>
      <c r="M49" s="152" t="str">
        <f t="shared" si="5"/>
        <v>zeptimusq</v>
      </c>
      <c r="N49" s="154">
        <f>IFERROR(__xludf.DUMMYFUNCTION("""COMPUTED_VALUE"""),25.0)</f>
        <v>25</v>
      </c>
      <c r="O49" s="154"/>
      <c r="P49" s="154"/>
      <c r="Q49" s="154"/>
      <c r="R49" s="154"/>
      <c r="S49" s="154"/>
      <c r="T49" s="154"/>
      <c r="U49" s="154"/>
      <c r="V49" s="154"/>
      <c r="W49" s="154"/>
      <c r="X49" s="154"/>
      <c r="Y49" s="154"/>
      <c r="Z49" s="154"/>
    </row>
    <row r="50">
      <c r="A50" s="175" t="s">
        <v>5</v>
      </c>
      <c r="B50" s="175" t="s">
        <v>6</v>
      </c>
      <c r="C50" s="147" t="s">
        <v>818</v>
      </c>
      <c r="D50" s="145" t="s">
        <v>242</v>
      </c>
      <c r="E50" s="146">
        <v>44145.0</v>
      </c>
      <c r="F50" s="147" t="s">
        <v>249</v>
      </c>
      <c r="G50" s="184"/>
      <c r="H50" s="148">
        <v>10.0</v>
      </c>
      <c r="I50" s="148">
        <v>15.0</v>
      </c>
      <c r="J50" s="217">
        <f t="shared" si="2"/>
        <v>0.0005398339811</v>
      </c>
      <c r="K50" s="218">
        <f t="shared" si="3"/>
        <v>0.28611201</v>
      </c>
      <c r="L50" s="151">
        <f t="shared" si="4"/>
        <v>34.64636</v>
      </c>
      <c r="M50" s="152" t="str">
        <f t="shared" si="5"/>
        <v>zeptimusq</v>
      </c>
      <c r="N50" s="154">
        <f>IFERROR(__xludf.DUMMYFUNCTION("""COMPUTED_VALUE"""),26.0)</f>
        <v>26</v>
      </c>
      <c r="O50" s="154"/>
      <c r="P50" s="154"/>
      <c r="Q50" s="154"/>
      <c r="R50" s="154"/>
      <c r="S50" s="154"/>
      <c r="T50" s="154"/>
      <c r="U50" s="154"/>
      <c r="V50" s="154"/>
      <c r="W50" s="154"/>
      <c r="X50" s="154"/>
      <c r="Y50" s="154"/>
      <c r="Z50" s="154"/>
    </row>
    <row r="51">
      <c r="A51" s="175" t="s">
        <v>5</v>
      </c>
      <c r="B51" s="175" t="s">
        <v>265</v>
      </c>
      <c r="C51" s="147" t="s">
        <v>819</v>
      </c>
      <c r="D51" s="145" t="s">
        <v>242</v>
      </c>
      <c r="E51" s="166">
        <v>44144.0</v>
      </c>
      <c r="F51" s="147" t="s">
        <v>249</v>
      </c>
      <c r="G51" s="148" t="s">
        <v>820</v>
      </c>
      <c r="H51" s="148">
        <v>0.0</v>
      </c>
      <c r="I51" s="148">
        <v>0.0</v>
      </c>
      <c r="J51" s="217">
        <f t="shared" si="2"/>
        <v>0</v>
      </c>
      <c r="K51" s="218">
        <f t="shared" si="3"/>
        <v>0</v>
      </c>
      <c r="L51" s="151">
        <f t="shared" si="4"/>
        <v>34.64636</v>
      </c>
      <c r="M51" s="152" t="str">
        <f t="shared" si="5"/>
        <v>zeptimusq</v>
      </c>
      <c r="N51" s="154">
        <f>IFERROR(__xludf.DUMMYFUNCTION("""COMPUTED_VALUE"""),27.0)</f>
        <v>27</v>
      </c>
      <c r="O51" s="154"/>
      <c r="P51" s="154"/>
      <c r="Q51" s="154"/>
      <c r="R51" s="154"/>
      <c r="S51" s="154"/>
      <c r="T51" s="154"/>
      <c r="U51" s="154"/>
      <c r="V51" s="154"/>
      <c r="W51" s="154"/>
      <c r="X51" s="154"/>
      <c r="Y51" s="154"/>
      <c r="Z51" s="154"/>
    </row>
    <row r="52">
      <c r="A52" s="175" t="s">
        <v>5</v>
      </c>
      <c r="B52" s="175" t="s">
        <v>255</v>
      </c>
      <c r="C52" s="147" t="s">
        <v>821</v>
      </c>
      <c r="D52" s="145" t="s">
        <v>242</v>
      </c>
      <c r="E52" s="146">
        <v>44145.0</v>
      </c>
      <c r="F52" s="147" t="s">
        <v>249</v>
      </c>
      <c r="G52" s="148" t="s">
        <v>579</v>
      </c>
      <c r="H52" s="148">
        <v>0.0</v>
      </c>
      <c r="I52" s="148">
        <v>0.0</v>
      </c>
      <c r="J52" s="217">
        <f t="shared" si="2"/>
        <v>0</v>
      </c>
      <c r="K52" s="218">
        <f t="shared" si="3"/>
        <v>0</v>
      </c>
      <c r="L52" s="151">
        <f t="shared" si="4"/>
        <v>34.64636</v>
      </c>
      <c r="M52" s="152" t="str">
        <f t="shared" si="5"/>
        <v>zeptimusq</v>
      </c>
      <c r="N52" s="154">
        <f>IFERROR(__xludf.DUMMYFUNCTION("""COMPUTED_VALUE"""),28.0)</f>
        <v>28</v>
      </c>
      <c r="O52" s="154"/>
      <c r="P52" s="154"/>
      <c r="Q52" s="154"/>
      <c r="R52" s="154"/>
      <c r="S52" s="154"/>
      <c r="T52" s="154"/>
      <c r="U52" s="154"/>
      <c r="V52" s="154"/>
      <c r="W52" s="154"/>
      <c r="X52" s="154"/>
      <c r="Y52" s="154"/>
      <c r="Z52" s="154"/>
    </row>
    <row r="53">
      <c r="A53" s="175" t="s">
        <v>6</v>
      </c>
      <c r="B53" s="175" t="s">
        <v>265</v>
      </c>
      <c r="C53" s="147" t="s">
        <v>822</v>
      </c>
      <c r="D53" s="145" t="s">
        <v>242</v>
      </c>
      <c r="E53" s="146">
        <v>44151.0</v>
      </c>
      <c r="F53" s="147" t="s">
        <v>249</v>
      </c>
      <c r="G53" s="154"/>
      <c r="H53" s="148">
        <v>400.0</v>
      </c>
      <c r="I53" s="148">
        <v>300.0</v>
      </c>
      <c r="J53" s="217">
        <f t="shared" si="2"/>
        <v>0.01462633648</v>
      </c>
      <c r="K53" s="218">
        <f t="shared" si="3"/>
        <v>7.751958337</v>
      </c>
      <c r="L53" s="151">
        <f t="shared" si="4"/>
        <v>20.79315191</v>
      </c>
      <c r="M53" s="152" t="str">
        <f t="shared" si="5"/>
        <v>cranders71</v>
      </c>
      <c r="N53" s="154">
        <f>IFERROR(__xludf.DUMMYFUNCTION("""COMPUTED_VALUE"""),1.0)</f>
        <v>1</v>
      </c>
      <c r="O53" s="154"/>
      <c r="P53" s="154"/>
      <c r="Q53" s="154"/>
      <c r="R53" s="154"/>
      <c r="S53" s="154"/>
      <c r="T53" s="154"/>
      <c r="U53" s="154"/>
      <c r="V53" s="154"/>
      <c r="W53" s="154"/>
      <c r="X53" s="154"/>
      <c r="Y53" s="154"/>
      <c r="Z53" s="154"/>
    </row>
    <row r="54">
      <c r="A54" s="175" t="s">
        <v>6</v>
      </c>
      <c r="B54" s="175" t="s">
        <v>265</v>
      </c>
      <c r="C54" s="147" t="s">
        <v>823</v>
      </c>
      <c r="D54" s="145" t="s">
        <v>242</v>
      </c>
      <c r="E54" s="146">
        <v>44147.0</v>
      </c>
      <c r="F54" s="147" t="s">
        <v>249</v>
      </c>
      <c r="G54" s="154"/>
      <c r="H54" s="148">
        <v>300.0</v>
      </c>
      <c r="I54" s="148">
        <v>150.0</v>
      </c>
      <c r="J54" s="217">
        <f t="shared" si="2"/>
        <v>0.009227996674</v>
      </c>
      <c r="K54" s="218">
        <f t="shared" si="3"/>
        <v>4.890838237</v>
      </c>
      <c r="L54" s="151">
        <f t="shared" si="4"/>
        <v>20.79315191</v>
      </c>
      <c r="M54" s="152" t="str">
        <f t="shared" si="5"/>
        <v>cranders71</v>
      </c>
      <c r="N54" s="154">
        <f>IFERROR(__xludf.DUMMYFUNCTION("""COMPUTED_VALUE"""),2.0)</f>
        <v>2</v>
      </c>
      <c r="O54" s="154"/>
      <c r="P54" s="154"/>
      <c r="Q54" s="154"/>
      <c r="R54" s="154"/>
      <c r="S54" s="154"/>
      <c r="T54" s="154"/>
      <c r="U54" s="154"/>
      <c r="V54" s="154"/>
      <c r="W54" s="154"/>
      <c r="X54" s="154"/>
      <c r="Y54" s="154"/>
      <c r="Z54" s="154"/>
    </row>
    <row r="55">
      <c r="A55" s="175" t="s">
        <v>6</v>
      </c>
      <c r="B55" s="175" t="s">
        <v>21</v>
      </c>
      <c r="C55" s="147" t="s">
        <v>803</v>
      </c>
      <c r="D55" s="145" t="s">
        <v>242</v>
      </c>
      <c r="E55" s="146">
        <v>44147.0</v>
      </c>
      <c r="F55" s="147" t="s">
        <v>249</v>
      </c>
      <c r="G55" s="184"/>
      <c r="H55" s="148">
        <v>120.0</v>
      </c>
      <c r="I55" s="148">
        <v>80.0</v>
      </c>
      <c r="J55" s="217">
        <f t="shared" si="2"/>
        <v>0.004155666853</v>
      </c>
      <c r="K55" s="218">
        <f t="shared" si="3"/>
        <v>2.202503432</v>
      </c>
      <c r="L55" s="151">
        <f t="shared" si="4"/>
        <v>20.79315191</v>
      </c>
      <c r="M55" s="152" t="str">
        <f t="shared" si="5"/>
        <v>cranders71</v>
      </c>
      <c r="N55" s="154">
        <f>IFERROR(__xludf.DUMMYFUNCTION("""COMPUTED_VALUE"""),3.0)</f>
        <v>3</v>
      </c>
      <c r="O55" s="154"/>
      <c r="P55" s="154"/>
      <c r="Q55" s="154"/>
      <c r="R55" s="154"/>
      <c r="S55" s="154"/>
      <c r="T55" s="154"/>
      <c r="U55" s="154"/>
      <c r="V55" s="154"/>
      <c r="W55" s="154"/>
      <c r="X55" s="154"/>
      <c r="Y55" s="154"/>
      <c r="Z55" s="154"/>
    </row>
    <row r="56">
      <c r="A56" s="175" t="s">
        <v>6</v>
      </c>
      <c r="B56" s="175" t="s">
        <v>21</v>
      </c>
      <c r="C56" s="147" t="s">
        <v>824</v>
      </c>
      <c r="D56" s="145" t="s">
        <v>242</v>
      </c>
      <c r="E56" s="146">
        <v>44147.0</v>
      </c>
      <c r="F56" s="147" t="s">
        <v>249</v>
      </c>
      <c r="G56" s="184"/>
      <c r="H56" s="148">
        <v>100.0</v>
      </c>
      <c r="I56" s="148">
        <v>60.0</v>
      </c>
      <c r="J56" s="217">
        <f t="shared" si="2"/>
        <v>0.003308232983</v>
      </c>
      <c r="K56" s="218">
        <f t="shared" si="3"/>
        <v>1.753363481</v>
      </c>
      <c r="L56" s="151">
        <f t="shared" si="4"/>
        <v>20.79315191</v>
      </c>
      <c r="M56" s="152" t="str">
        <f t="shared" si="5"/>
        <v>cranders71</v>
      </c>
      <c r="N56" s="154">
        <f>IFERROR(__xludf.DUMMYFUNCTION("""COMPUTED_VALUE"""),4.0)</f>
        <v>4</v>
      </c>
      <c r="O56" s="154"/>
      <c r="P56" s="154"/>
      <c r="Q56" s="154"/>
      <c r="R56" s="154"/>
      <c r="S56" s="154"/>
      <c r="T56" s="154"/>
      <c r="U56" s="154"/>
      <c r="V56" s="154"/>
      <c r="W56" s="154"/>
      <c r="X56" s="154"/>
      <c r="Y56" s="154"/>
      <c r="Z56" s="154"/>
    </row>
    <row r="57">
      <c r="A57" s="175" t="s">
        <v>6</v>
      </c>
      <c r="B57" s="175" t="s">
        <v>265</v>
      </c>
      <c r="C57" s="147" t="s">
        <v>793</v>
      </c>
      <c r="D57" s="145" t="s">
        <v>242</v>
      </c>
      <c r="E57" s="146">
        <v>44155.0</v>
      </c>
      <c r="F57" s="147" t="s">
        <v>249</v>
      </c>
      <c r="G57" s="154"/>
      <c r="H57" s="148">
        <v>70.0</v>
      </c>
      <c r="I57" s="148">
        <v>60.0</v>
      </c>
      <c r="J57" s="217">
        <f t="shared" si="2"/>
        <v>0.002733784454</v>
      </c>
      <c r="K57" s="218">
        <f t="shared" si="3"/>
        <v>1.44890576</v>
      </c>
      <c r="L57" s="151">
        <f t="shared" si="4"/>
        <v>20.79315191</v>
      </c>
      <c r="M57" s="152" t="str">
        <f t="shared" si="5"/>
        <v>cranders71</v>
      </c>
      <c r="N57" s="154">
        <f>IFERROR(__xludf.DUMMYFUNCTION("""COMPUTED_VALUE"""),5.0)</f>
        <v>5</v>
      </c>
      <c r="O57" s="154"/>
      <c r="P57" s="154"/>
      <c r="Q57" s="154"/>
      <c r="R57" s="154"/>
      <c r="S57" s="154"/>
      <c r="T57" s="154"/>
      <c r="U57" s="154"/>
      <c r="V57" s="154"/>
      <c r="W57" s="154"/>
      <c r="X57" s="154"/>
      <c r="Y57" s="154"/>
      <c r="Z57" s="154"/>
    </row>
    <row r="58">
      <c r="A58" s="175" t="s">
        <v>6</v>
      </c>
      <c r="B58" s="175" t="s">
        <v>21</v>
      </c>
      <c r="C58" s="147" t="s">
        <v>800</v>
      </c>
      <c r="D58" s="145" t="s">
        <v>242</v>
      </c>
      <c r="E58" s="146">
        <v>44152.0</v>
      </c>
      <c r="F58" s="147" t="s">
        <v>249</v>
      </c>
      <c r="G58" s="154"/>
      <c r="H58" s="148">
        <v>45.0</v>
      </c>
      <c r="I58" s="148">
        <v>30.0</v>
      </c>
      <c r="J58" s="217">
        <f t="shared" si="2"/>
        <v>0.00155837507</v>
      </c>
      <c r="K58" s="218">
        <f t="shared" si="3"/>
        <v>0.8259387871</v>
      </c>
      <c r="L58" s="151">
        <f t="shared" si="4"/>
        <v>20.79315191</v>
      </c>
      <c r="M58" s="152" t="str">
        <f t="shared" si="5"/>
        <v>cranders71</v>
      </c>
      <c r="N58" s="154">
        <f>IFERROR(__xludf.DUMMYFUNCTION("""COMPUTED_VALUE"""),6.0)</f>
        <v>6</v>
      </c>
      <c r="O58" s="154"/>
      <c r="P58" s="154"/>
      <c r="Q58" s="154"/>
      <c r="R58" s="154"/>
      <c r="S58" s="154"/>
      <c r="T58" s="154"/>
      <c r="U58" s="154"/>
      <c r="V58" s="154"/>
      <c r="W58" s="154"/>
      <c r="X58" s="154"/>
      <c r="Y58" s="154"/>
      <c r="Z58" s="154"/>
    </row>
    <row r="59">
      <c r="A59" s="175" t="s">
        <v>6</v>
      </c>
      <c r="B59" s="175" t="s">
        <v>21</v>
      </c>
      <c r="C59" s="147" t="s">
        <v>797</v>
      </c>
      <c r="D59" s="145" t="s">
        <v>242</v>
      </c>
      <c r="E59" s="166">
        <v>44141.0</v>
      </c>
      <c r="F59" s="147" t="s">
        <v>249</v>
      </c>
      <c r="G59" s="184"/>
      <c r="H59" s="148">
        <v>30.0</v>
      </c>
      <c r="I59" s="148">
        <v>30.0</v>
      </c>
      <c r="J59" s="217">
        <f t="shared" si="2"/>
        <v>0.001271150805</v>
      </c>
      <c r="K59" s="218">
        <f t="shared" si="3"/>
        <v>0.6737099268</v>
      </c>
      <c r="L59" s="151">
        <f t="shared" si="4"/>
        <v>20.79315191</v>
      </c>
      <c r="M59" s="152" t="str">
        <f t="shared" si="5"/>
        <v>cranders71</v>
      </c>
      <c r="N59" s="154">
        <f>IFERROR(__xludf.DUMMYFUNCTION("""COMPUTED_VALUE"""),7.0)</f>
        <v>7</v>
      </c>
      <c r="O59" s="154"/>
      <c r="P59" s="154"/>
      <c r="Q59" s="154"/>
      <c r="R59" s="154"/>
      <c r="S59" s="154"/>
      <c r="T59" s="154"/>
      <c r="U59" s="154"/>
      <c r="V59" s="154"/>
      <c r="W59" s="154"/>
      <c r="X59" s="154"/>
      <c r="Y59" s="154"/>
      <c r="Z59" s="154"/>
    </row>
    <row r="60">
      <c r="A60" s="175" t="s">
        <v>6</v>
      </c>
      <c r="B60" s="175" t="s">
        <v>405</v>
      </c>
      <c r="C60" s="147" t="s">
        <v>790</v>
      </c>
      <c r="D60" s="145" t="s">
        <v>242</v>
      </c>
      <c r="E60" s="146">
        <v>44148.0</v>
      </c>
      <c r="F60" s="147" t="s">
        <v>249</v>
      </c>
      <c r="G60" s="154"/>
      <c r="H60" s="148">
        <v>30.0</v>
      </c>
      <c r="I60" s="148">
        <v>30.0</v>
      </c>
      <c r="J60" s="217">
        <f t="shared" si="2"/>
        <v>0.001271150805</v>
      </c>
      <c r="K60" s="218">
        <f t="shared" si="3"/>
        <v>0.6737099268</v>
      </c>
      <c r="L60" s="151">
        <f t="shared" si="4"/>
        <v>20.79315191</v>
      </c>
      <c r="M60" s="152" t="str">
        <f t="shared" si="5"/>
        <v>cranders71</v>
      </c>
      <c r="N60" s="154">
        <f>IFERROR(__xludf.DUMMYFUNCTION("""COMPUTED_VALUE"""),8.0)</f>
        <v>8</v>
      </c>
      <c r="O60" s="154"/>
      <c r="P60" s="154"/>
      <c r="Q60" s="154"/>
      <c r="R60" s="154"/>
      <c r="S60" s="154"/>
      <c r="T60" s="154"/>
      <c r="U60" s="154"/>
      <c r="V60" s="154"/>
      <c r="W60" s="154"/>
      <c r="X60" s="154"/>
      <c r="Y60" s="154"/>
      <c r="Z60" s="154"/>
    </row>
    <row r="61">
      <c r="A61" s="175" t="s">
        <v>6</v>
      </c>
      <c r="B61" s="175" t="s">
        <v>265</v>
      </c>
      <c r="C61" s="147" t="s">
        <v>804</v>
      </c>
      <c r="D61" s="145" t="s">
        <v>242</v>
      </c>
      <c r="E61" s="146">
        <v>44152.0</v>
      </c>
      <c r="F61" s="147" t="s">
        <v>249</v>
      </c>
      <c r="G61" s="154"/>
      <c r="H61" s="148">
        <v>20.0</v>
      </c>
      <c r="I61" s="148">
        <v>30.0</v>
      </c>
      <c r="J61" s="217">
        <f t="shared" si="2"/>
        <v>0.001079667962</v>
      </c>
      <c r="K61" s="218">
        <f t="shared" si="3"/>
        <v>0.5722240199</v>
      </c>
      <c r="L61" s="151">
        <f t="shared" si="4"/>
        <v>20.79315191</v>
      </c>
      <c r="M61" s="152" t="str">
        <f t="shared" si="5"/>
        <v>cranders71</v>
      </c>
      <c r="N61" s="154">
        <f>IFERROR(__xludf.DUMMYFUNCTION("""COMPUTED_VALUE"""),9.0)</f>
        <v>9</v>
      </c>
      <c r="O61" s="154"/>
      <c r="P61" s="154"/>
      <c r="Q61" s="154"/>
      <c r="R61" s="154"/>
      <c r="S61" s="154"/>
      <c r="T61" s="154"/>
      <c r="U61" s="154"/>
      <c r="V61" s="154"/>
      <c r="W61" s="154"/>
      <c r="X61" s="154"/>
      <c r="Y61" s="154"/>
      <c r="Z61" s="154"/>
    </row>
    <row r="62">
      <c r="A62" s="175" t="s">
        <v>6</v>
      </c>
      <c r="B62" s="175" t="s">
        <v>283</v>
      </c>
      <c r="C62" s="147" t="s">
        <v>825</v>
      </c>
      <c r="D62" s="145" t="s">
        <v>242</v>
      </c>
      <c r="E62" s="146">
        <v>44152.0</v>
      </c>
      <c r="F62" s="147" t="s">
        <v>249</v>
      </c>
      <c r="G62" s="148" t="s">
        <v>579</v>
      </c>
      <c r="H62" s="148">
        <v>0.0</v>
      </c>
      <c r="I62" s="148">
        <v>0.0</v>
      </c>
      <c r="J62" s="217">
        <f t="shared" si="2"/>
        <v>0</v>
      </c>
      <c r="K62" s="218">
        <f t="shared" si="3"/>
        <v>0</v>
      </c>
      <c r="L62" s="151">
        <f t="shared" si="4"/>
        <v>20.79315191</v>
      </c>
      <c r="M62" s="152" t="str">
        <f t="shared" si="5"/>
        <v>cranders71</v>
      </c>
      <c r="N62" s="154">
        <f>IFERROR(__xludf.DUMMYFUNCTION("""COMPUTED_VALUE"""),10.0)</f>
        <v>10</v>
      </c>
      <c r="O62" s="154"/>
      <c r="P62" s="154"/>
      <c r="Q62" s="154"/>
      <c r="R62" s="154"/>
      <c r="S62" s="154"/>
      <c r="T62" s="154"/>
      <c r="U62" s="154"/>
      <c r="V62" s="154"/>
      <c r="W62" s="154"/>
      <c r="X62" s="154"/>
      <c r="Y62" s="154"/>
      <c r="Z62" s="154"/>
    </row>
    <row r="63">
      <c r="A63" s="175" t="s">
        <v>19</v>
      </c>
      <c r="B63" s="175" t="s">
        <v>265</v>
      </c>
      <c r="C63" s="147" t="s">
        <v>826</v>
      </c>
      <c r="D63" s="145" t="s">
        <v>242</v>
      </c>
      <c r="E63" s="146">
        <v>44153.0</v>
      </c>
      <c r="F63" s="147" t="s">
        <v>249</v>
      </c>
      <c r="G63" s="154"/>
      <c r="H63" s="148">
        <v>300.0</v>
      </c>
      <c r="I63" s="148">
        <v>200.0</v>
      </c>
      <c r="J63" s="217">
        <f t="shared" si="2"/>
        <v>0.01038916713</v>
      </c>
      <c r="K63" s="218">
        <f t="shared" si="3"/>
        <v>5.506258581</v>
      </c>
      <c r="L63" s="151">
        <f t="shared" si="4"/>
        <v>20.07299321</v>
      </c>
      <c r="M63" s="152" t="str">
        <f t="shared" si="5"/>
        <v>vegayp</v>
      </c>
      <c r="N63" s="154">
        <f>IFERROR(__xludf.DUMMYFUNCTION("""COMPUTED_VALUE"""),1.0)</f>
        <v>1</v>
      </c>
      <c r="O63" s="154"/>
      <c r="P63" s="154"/>
      <c r="Q63" s="154"/>
      <c r="R63" s="154"/>
      <c r="S63" s="154"/>
      <c r="T63" s="154"/>
      <c r="U63" s="154"/>
      <c r="V63" s="154"/>
      <c r="W63" s="154"/>
      <c r="X63" s="154"/>
      <c r="Y63" s="154"/>
      <c r="Z63" s="154"/>
    </row>
    <row r="64">
      <c r="A64" s="175" t="s">
        <v>19</v>
      </c>
      <c r="B64" s="175" t="s">
        <v>265</v>
      </c>
      <c r="C64" s="147" t="s">
        <v>827</v>
      </c>
      <c r="D64" s="145" t="s">
        <v>242</v>
      </c>
      <c r="E64" s="146">
        <v>44148.0</v>
      </c>
      <c r="F64" s="147" t="s">
        <v>249</v>
      </c>
      <c r="G64" s="154"/>
      <c r="H64" s="148">
        <v>300.0</v>
      </c>
      <c r="I64" s="148">
        <v>100.0</v>
      </c>
      <c r="J64" s="217">
        <f t="shared" si="2"/>
        <v>0.008066826214</v>
      </c>
      <c r="K64" s="218">
        <f t="shared" si="3"/>
        <v>4.275417893</v>
      </c>
      <c r="L64" s="151">
        <f t="shared" si="4"/>
        <v>20.07299321</v>
      </c>
      <c r="M64" s="152" t="str">
        <f t="shared" si="5"/>
        <v>vegayp</v>
      </c>
      <c r="N64" s="154">
        <f>IFERROR(__xludf.DUMMYFUNCTION("""COMPUTED_VALUE"""),2.0)</f>
        <v>2</v>
      </c>
      <c r="O64" s="154"/>
      <c r="P64" s="154"/>
      <c r="Q64" s="154"/>
      <c r="R64" s="154"/>
      <c r="S64" s="154"/>
      <c r="T64" s="154"/>
      <c r="U64" s="154"/>
      <c r="V64" s="154"/>
      <c r="W64" s="154"/>
      <c r="X64" s="154"/>
      <c r="Y64" s="154"/>
      <c r="Z64" s="154"/>
    </row>
    <row r="65">
      <c r="A65" s="175" t="s">
        <v>19</v>
      </c>
      <c r="B65" s="175" t="s">
        <v>21</v>
      </c>
      <c r="C65" s="147" t="s">
        <v>803</v>
      </c>
      <c r="D65" s="145" t="s">
        <v>242</v>
      </c>
      <c r="E65" s="146">
        <v>44147.0</v>
      </c>
      <c r="F65" s="147" t="s">
        <v>249</v>
      </c>
      <c r="G65" s="184"/>
      <c r="H65" s="148">
        <v>120.0</v>
      </c>
      <c r="I65" s="148">
        <v>80.0</v>
      </c>
      <c r="J65" s="217">
        <f t="shared" si="2"/>
        <v>0.004155666853</v>
      </c>
      <c r="K65" s="218">
        <f t="shared" si="3"/>
        <v>2.202503432</v>
      </c>
      <c r="L65" s="151">
        <f t="shared" si="4"/>
        <v>20.07299321</v>
      </c>
      <c r="M65" s="152" t="str">
        <f t="shared" si="5"/>
        <v>vegayp</v>
      </c>
      <c r="N65" s="154">
        <f>IFERROR(__xludf.DUMMYFUNCTION("""COMPUTED_VALUE"""),3.0)</f>
        <v>3</v>
      </c>
      <c r="O65" s="154"/>
      <c r="P65" s="154"/>
      <c r="Q65" s="154"/>
      <c r="R65" s="154"/>
      <c r="S65" s="154"/>
      <c r="T65" s="154"/>
      <c r="U65" s="154"/>
      <c r="V65" s="154"/>
      <c r="W65" s="154"/>
      <c r="X65" s="154"/>
      <c r="Y65" s="154"/>
      <c r="Z65" s="154"/>
    </row>
    <row r="66">
      <c r="A66" s="175" t="s">
        <v>19</v>
      </c>
      <c r="B66" s="175" t="s">
        <v>265</v>
      </c>
      <c r="C66" s="147" t="s">
        <v>801</v>
      </c>
      <c r="D66" s="145" t="s">
        <v>242</v>
      </c>
      <c r="E66" s="146">
        <v>44153.0</v>
      </c>
      <c r="F66" s="147" t="s">
        <v>249</v>
      </c>
      <c r="G66" s="154"/>
      <c r="H66" s="148">
        <v>120.0</v>
      </c>
      <c r="I66" s="148">
        <v>80.0</v>
      </c>
      <c r="J66" s="217">
        <f t="shared" si="2"/>
        <v>0.004155666853</v>
      </c>
      <c r="K66" s="218">
        <f t="shared" si="3"/>
        <v>2.202503432</v>
      </c>
      <c r="L66" s="151">
        <f t="shared" si="4"/>
        <v>20.07299321</v>
      </c>
      <c r="M66" s="152" t="str">
        <f t="shared" si="5"/>
        <v>vegayp</v>
      </c>
      <c r="N66" s="154">
        <f>IFERROR(__xludf.DUMMYFUNCTION("""COMPUTED_VALUE"""),4.0)</f>
        <v>4</v>
      </c>
      <c r="O66" s="154"/>
      <c r="P66" s="154"/>
      <c r="Q66" s="154"/>
      <c r="R66" s="154"/>
      <c r="S66" s="154"/>
      <c r="T66" s="154"/>
      <c r="U66" s="154"/>
      <c r="V66" s="154"/>
      <c r="W66" s="154"/>
      <c r="X66" s="154"/>
      <c r="Y66" s="154"/>
      <c r="Z66" s="154"/>
    </row>
    <row r="67">
      <c r="A67" s="175" t="s">
        <v>19</v>
      </c>
      <c r="B67" s="175" t="s">
        <v>265</v>
      </c>
      <c r="C67" s="147" t="s">
        <v>828</v>
      </c>
      <c r="D67" s="145" t="s">
        <v>242</v>
      </c>
      <c r="E67" s="146">
        <v>44153.0</v>
      </c>
      <c r="F67" s="147" t="s">
        <v>249</v>
      </c>
      <c r="G67" s="154"/>
      <c r="H67" s="148">
        <v>100.0</v>
      </c>
      <c r="I67" s="148">
        <v>80.0</v>
      </c>
      <c r="J67" s="217">
        <f t="shared" si="2"/>
        <v>0.003772701167</v>
      </c>
      <c r="K67" s="218">
        <f t="shared" si="3"/>
        <v>1.999531619</v>
      </c>
      <c r="L67" s="151">
        <f t="shared" si="4"/>
        <v>20.07299321</v>
      </c>
      <c r="M67" s="152" t="str">
        <f t="shared" si="5"/>
        <v>vegayp</v>
      </c>
      <c r="N67" s="154">
        <f>IFERROR(__xludf.DUMMYFUNCTION("""COMPUTED_VALUE"""),5.0)</f>
        <v>5</v>
      </c>
      <c r="O67" s="154"/>
      <c r="P67" s="154"/>
      <c r="Q67" s="154"/>
      <c r="R67" s="154"/>
      <c r="S67" s="154"/>
      <c r="T67" s="154"/>
      <c r="U67" s="154"/>
      <c r="V67" s="154"/>
      <c r="W67" s="154"/>
      <c r="X67" s="154"/>
      <c r="Y67" s="154"/>
      <c r="Z67" s="154"/>
    </row>
    <row r="68">
      <c r="A68" s="175" t="s">
        <v>19</v>
      </c>
      <c r="B68" s="175" t="s">
        <v>6</v>
      </c>
      <c r="C68" s="147" t="s">
        <v>829</v>
      </c>
      <c r="D68" s="145" t="s">
        <v>242</v>
      </c>
      <c r="E68" s="146">
        <v>44151.0</v>
      </c>
      <c r="F68" s="147" t="s">
        <v>249</v>
      </c>
      <c r="G68" s="154"/>
      <c r="H68" s="148">
        <v>100.0</v>
      </c>
      <c r="I68" s="148">
        <v>60.0</v>
      </c>
      <c r="J68" s="217">
        <f t="shared" si="2"/>
        <v>0.003308232983</v>
      </c>
      <c r="K68" s="218">
        <f t="shared" si="3"/>
        <v>1.753363481</v>
      </c>
      <c r="L68" s="151">
        <f t="shared" si="4"/>
        <v>20.07299321</v>
      </c>
      <c r="M68" s="152" t="str">
        <f t="shared" si="5"/>
        <v>vegayp</v>
      </c>
      <c r="N68" s="154">
        <f>IFERROR(__xludf.DUMMYFUNCTION("""COMPUTED_VALUE"""),6.0)</f>
        <v>6</v>
      </c>
      <c r="O68" s="154"/>
      <c r="P68" s="154"/>
      <c r="Q68" s="154"/>
      <c r="R68" s="154"/>
      <c r="S68" s="154"/>
      <c r="T68" s="154"/>
      <c r="U68" s="154"/>
      <c r="V68" s="154"/>
      <c r="W68" s="154"/>
      <c r="X68" s="154"/>
      <c r="Y68" s="154"/>
      <c r="Z68" s="154"/>
    </row>
    <row r="69">
      <c r="A69" s="175" t="s">
        <v>19</v>
      </c>
      <c r="B69" s="175" t="s">
        <v>6</v>
      </c>
      <c r="C69" s="147" t="s">
        <v>830</v>
      </c>
      <c r="D69" s="145" t="s">
        <v>242</v>
      </c>
      <c r="E69" s="146">
        <v>44152.0</v>
      </c>
      <c r="F69" s="147" t="s">
        <v>249</v>
      </c>
      <c r="G69" s="154"/>
      <c r="H69" s="148">
        <v>60.0</v>
      </c>
      <c r="I69" s="148">
        <v>60.0</v>
      </c>
      <c r="J69" s="217">
        <f t="shared" si="2"/>
        <v>0.002542301611</v>
      </c>
      <c r="K69" s="218">
        <f t="shared" si="3"/>
        <v>1.347419854</v>
      </c>
      <c r="L69" s="151">
        <f t="shared" si="4"/>
        <v>20.07299321</v>
      </c>
      <c r="M69" s="152" t="str">
        <f t="shared" si="5"/>
        <v>vegayp</v>
      </c>
      <c r="N69" s="154">
        <f>IFERROR(__xludf.DUMMYFUNCTION("""COMPUTED_VALUE"""),7.0)</f>
        <v>7</v>
      </c>
      <c r="O69" s="154"/>
      <c r="P69" s="154"/>
      <c r="Q69" s="154"/>
      <c r="R69" s="154"/>
      <c r="S69" s="154"/>
      <c r="T69" s="154"/>
      <c r="U69" s="154"/>
      <c r="V69" s="154"/>
      <c r="W69" s="154"/>
      <c r="X69" s="154"/>
      <c r="Y69" s="154"/>
      <c r="Z69" s="154"/>
    </row>
    <row r="70">
      <c r="A70" s="175" t="s">
        <v>19</v>
      </c>
      <c r="B70" s="175" t="s">
        <v>265</v>
      </c>
      <c r="C70" s="147" t="s">
        <v>793</v>
      </c>
      <c r="D70" s="145" t="s">
        <v>242</v>
      </c>
      <c r="E70" s="146">
        <v>44155.0</v>
      </c>
      <c r="F70" s="147" t="s">
        <v>249</v>
      </c>
      <c r="G70" s="154"/>
      <c r="H70" s="148">
        <v>30.0</v>
      </c>
      <c r="I70" s="148">
        <v>30.0</v>
      </c>
      <c r="J70" s="217">
        <f t="shared" si="2"/>
        <v>0.001271150805</v>
      </c>
      <c r="K70" s="218">
        <f t="shared" si="3"/>
        <v>0.6737099268</v>
      </c>
      <c r="L70" s="151">
        <f t="shared" si="4"/>
        <v>20.07299321</v>
      </c>
      <c r="M70" s="152" t="str">
        <f t="shared" si="5"/>
        <v>vegayp</v>
      </c>
      <c r="N70" s="154">
        <f>IFERROR(__xludf.DUMMYFUNCTION("""COMPUTED_VALUE"""),8.0)</f>
        <v>8</v>
      </c>
      <c r="O70" s="154"/>
      <c r="P70" s="154"/>
      <c r="Q70" s="154"/>
      <c r="R70" s="154"/>
      <c r="S70" s="154"/>
      <c r="T70" s="154"/>
      <c r="U70" s="154"/>
      <c r="V70" s="154"/>
      <c r="W70" s="154"/>
      <c r="X70" s="154"/>
      <c r="Y70" s="154"/>
      <c r="Z70" s="154"/>
    </row>
    <row r="71">
      <c r="A71" s="175" t="s">
        <v>19</v>
      </c>
      <c r="B71" s="175" t="s">
        <v>6</v>
      </c>
      <c r="C71" s="147" t="s">
        <v>831</v>
      </c>
      <c r="D71" s="145" t="s">
        <v>242</v>
      </c>
      <c r="E71" s="146">
        <v>44151.0</v>
      </c>
      <c r="F71" s="147" t="s">
        <v>249</v>
      </c>
      <c r="G71" s="154"/>
      <c r="H71" s="148">
        <v>5.0</v>
      </c>
      <c r="I71" s="148">
        <v>5.0</v>
      </c>
      <c r="J71" s="217">
        <f t="shared" si="2"/>
        <v>0.0002118584676</v>
      </c>
      <c r="K71" s="218">
        <f t="shared" si="3"/>
        <v>0.1122849878</v>
      </c>
      <c r="L71" s="151">
        <f t="shared" si="4"/>
        <v>20.07299321</v>
      </c>
      <c r="M71" s="152" t="str">
        <f t="shared" si="5"/>
        <v>vegayp</v>
      </c>
      <c r="N71" s="154">
        <f>IFERROR(__xludf.DUMMYFUNCTION("""COMPUTED_VALUE"""),9.0)</f>
        <v>9</v>
      </c>
      <c r="O71" s="154"/>
      <c r="P71" s="154"/>
      <c r="Q71" s="154"/>
      <c r="R71" s="154"/>
      <c r="S71" s="154"/>
      <c r="T71" s="154"/>
      <c r="U71" s="154"/>
      <c r="V71" s="154"/>
      <c r="W71" s="154"/>
      <c r="X71" s="154"/>
      <c r="Y71" s="154"/>
      <c r="Z71" s="154"/>
    </row>
    <row r="72">
      <c r="A72" s="175" t="s">
        <v>19</v>
      </c>
      <c r="B72" s="175" t="s">
        <v>283</v>
      </c>
      <c r="C72" s="147" t="s">
        <v>825</v>
      </c>
      <c r="D72" s="145" t="s">
        <v>242</v>
      </c>
      <c r="E72" s="146">
        <v>44152.0</v>
      </c>
      <c r="F72" s="147" t="s">
        <v>249</v>
      </c>
      <c r="G72" s="148" t="s">
        <v>579</v>
      </c>
      <c r="H72" s="148">
        <v>0.0</v>
      </c>
      <c r="I72" s="148">
        <v>0.0</v>
      </c>
      <c r="J72" s="217">
        <f t="shared" si="2"/>
        <v>0</v>
      </c>
      <c r="K72" s="218">
        <f t="shared" si="3"/>
        <v>0</v>
      </c>
      <c r="L72" s="151">
        <f t="shared" si="4"/>
        <v>20.07299321</v>
      </c>
      <c r="M72" s="152" t="str">
        <f t="shared" si="5"/>
        <v>vegayp</v>
      </c>
      <c r="N72" s="154">
        <f>IFERROR(__xludf.DUMMYFUNCTION("""COMPUTED_VALUE"""),10.0)</f>
        <v>10</v>
      </c>
      <c r="O72" s="154"/>
      <c r="P72" s="154"/>
      <c r="Q72" s="154"/>
      <c r="R72" s="154"/>
      <c r="S72" s="154"/>
      <c r="T72" s="154"/>
      <c r="U72" s="154"/>
      <c r="V72" s="154"/>
      <c r="W72" s="154"/>
      <c r="X72" s="154"/>
      <c r="Y72" s="154"/>
      <c r="Z72" s="154"/>
    </row>
    <row r="73">
      <c r="A73" s="175" t="s">
        <v>8</v>
      </c>
      <c r="B73" s="175" t="s">
        <v>255</v>
      </c>
      <c r="C73" s="147" t="s">
        <v>832</v>
      </c>
      <c r="D73" s="145" t="s">
        <v>242</v>
      </c>
      <c r="E73" s="146">
        <v>44147.0</v>
      </c>
      <c r="F73" s="147" t="s">
        <v>249</v>
      </c>
      <c r="G73" s="184"/>
      <c r="H73" s="148">
        <v>300.0</v>
      </c>
      <c r="I73" s="148">
        <v>250.0</v>
      </c>
      <c r="J73" s="217">
        <f t="shared" si="2"/>
        <v>0.01155033759</v>
      </c>
      <c r="K73" s="218">
        <f t="shared" si="3"/>
        <v>6.121678924</v>
      </c>
      <c r="L73" s="151">
        <f t="shared" si="4"/>
        <v>17.13965926</v>
      </c>
      <c r="M73" s="152" t="str">
        <f t="shared" si="5"/>
        <v>ygganderson</v>
      </c>
      <c r="N73" s="154">
        <f>IFERROR(__xludf.DUMMYFUNCTION("""COMPUTED_VALUE"""),1.0)</f>
        <v>1</v>
      </c>
      <c r="O73" s="154"/>
      <c r="P73" s="154"/>
      <c r="Q73" s="154"/>
      <c r="R73" s="154"/>
      <c r="S73" s="154"/>
      <c r="T73" s="154"/>
      <c r="U73" s="154"/>
      <c r="V73" s="154"/>
      <c r="W73" s="154"/>
      <c r="X73" s="154"/>
      <c r="Y73" s="154"/>
      <c r="Z73" s="154"/>
    </row>
    <row r="74">
      <c r="A74" s="175" t="s">
        <v>8</v>
      </c>
      <c r="B74" s="175" t="s">
        <v>288</v>
      </c>
      <c r="C74" s="147" t="s">
        <v>833</v>
      </c>
      <c r="D74" s="145" t="s">
        <v>242</v>
      </c>
      <c r="E74" s="146">
        <v>44146.0</v>
      </c>
      <c r="F74" s="147" t="s">
        <v>249</v>
      </c>
      <c r="G74" s="184"/>
      <c r="H74" s="148">
        <v>100.0</v>
      </c>
      <c r="I74" s="148">
        <v>150.0</v>
      </c>
      <c r="J74" s="217">
        <f t="shared" si="2"/>
        <v>0.005398339811</v>
      </c>
      <c r="K74" s="218">
        <f t="shared" si="3"/>
        <v>2.8611201</v>
      </c>
      <c r="L74" s="151">
        <f t="shared" si="4"/>
        <v>17.13965926</v>
      </c>
      <c r="M74" s="152" t="str">
        <f t="shared" si="5"/>
        <v>ygganderson</v>
      </c>
      <c r="N74" s="154">
        <f>IFERROR(__xludf.DUMMYFUNCTION("""COMPUTED_VALUE"""),2.0)</f>
        <v>2</v>
      </c>
      <c r="O74" s="154"/>
      <c r="P74" s="154"/>
      <c r="Q74" s="154"/>
      <c r="R74" s="154"/>
      <c r="S74" s="154"/>
      <c r="T74" s="154"/>
      <c r="U74" s="154"/>
      <c r="V74" s="154"/>
      <c r="W74" s="154"/>
      <c r="X74" s="154"/>
      <c r="Y74" s="154"/>
      <c r="Z74" s="154"/>
    </row>
    <row r="75">
      <c r="A75" s="175" t="s">
        <v>8</v>
      </c>
      <c r="B75" s="175" t="s">
        <v>396</v>
      </c>
      <c r="C75" s="147" t="s">
        <v>794</v>
      </c>
      <c r="D75" s="145" t="s">
        <v>242</v>
      </c>
      <c r="E75" s="146">
        <v>44147.0</v>
      </c>
      <c r="F75" s="147" t="s">
        <v>249</v>
      </c>
      <c r="G75" s="184"/>
      <c r="H75" s="148">
        <v>100.0</v>
      </c>
      <c r="I75" s="148">
        <v>60.0</v>
      </c>
      <c r="J75" s="217">
        <f t="shared" si="2"/>
        <v>0.003308232983</v>
      </c>
      <c r="K75" s="218">
        <f t="shared" si="3"/>
        <v>1.753363481</v>
      </c>
      <c r="L75" s="151">
        <f t="shared" si="4"/>
        <v>17.13965926</v>
      </c>
      <c r="M75" s="152" t="str">
        <f t="shared" si="5"/>
        <v>ygganderson</v>
      </c>
      <c r="N75" s="154">
        <f>IFERROR(__xludf.DUMMYFUNCTION("""COMPUTED_VALUE"""),3.0)</f>
        <v>3</v>
      </c>
      <c r="O75" s="154"/>
      <c r="P75" s="154"/>
      <c r="Q75" s="154"/>
      <c r="R75" s="154"/>
      <c r="S75" s="154"/>
      <c r="T75" s="154"/>
      <c r="U75" s="154"/>
      <c r="V75" s="154"/>
      <c r="W75" s="154"/>
      <c r="X75" s="154"/>
      <c r="Y75" s="154"/>
      <c r="Z75" s="154"/>
    </row>
    <row r="76">
      <c r="A76" s="175" t="s">
        <v>8</v>
      </c>
      <c r="B76" s="175" t="s">
        <v>255</v>
      </c>
      <c r="C76" s="147" t="s">
        <v>815</v>
      </c>
      <c r="D76" s="145" t="s">
        <v>242</v>
      </c>
      <c r="E76" s="146">
        <v>44154.0</v>
      </c>
      <c r="F76" s="147" t="s">
        <v>249</v>
      </c>
      <c r="G76" s="154"/>
      <c r="H76" s="148">
        <v>100.0</v>
      </c>
      <c r="I76" s="148">
        <v>60.0</v>
      </c>
      <c r="J76" s="217">
        <f t="shared" si="2"/>
        <v>0.003308232983</v>
      </c>
      <c r="K76" s="218">
        <f t="shared" si="3"/>
        <v>1.753363481</v>
      </c>
      <c r="L76" s="151">
        <f t="shared" si="4"/>
        <v>17.13965926</v>
      </c>
      <c r="M76" s="152" t="str">
        <f t="shared" si="5"/>
        <v>ygganderson</v>
      </c>
      <c r="N76" s="154">
        <f>IFERROR(__xludf.DUMMYFUNCTION("""COMPUTED_VALUE"""),4.0)</f>
        <v>4</v>
      </c>
      <c r="O76" s="154"/>
      <c r="P76" s="154"/>
      <c r="Q76" s="154"/>
      <c r="R76" s="154"/>
      <c r="S76" s="154"/>
      <c r="T76" s="154"/>
      <c r="U76" s="154"/>
      <c r="V76" s="154"/>
      <c r="W76" s="154"/>
      <c r="X76" s="154"/>
      <c r="Y76" s="154"/>
      <c r="Z76" s="154"/>
    </row>
    <row r="77">
      <c r="A77" s="175" t="s">
        <v>8</v>
      </c>
      <c r="B77" s="175" t="s">
        <v>3</v>
      </c>
      <c r="C77" s="147" t="s">
        <v>834</v>
      </c>
      <c r="D77" s="145" t="s">
        <v>242</v>
      </c>
      <c r="E77" s="146">
        <v>44151.0</v>
      </c>
      <c r="F77" s="147" t="s">
        <v>249</v>
      </c>
      <c r="G77" s="154"/>
      <c r="H77" s="148">
        <v>45.0</v>
      </c>
      <c r="I77" s="148">
        <v>100.0</v>
      </c>
      <c r="J77" s="217">
        <f t="shared" si="2"/>
        <v>0.003184013714</v>
      </c>
      <c r="K77" s="218">
        <f t="shared" si="3"/>
        <v>1.687527268</v>
      </c>
      <c r="L77" s="151">
        <f t="shared" si="4"/>
        <v>17.13965926</v>
      </c>
      <c r="M77" s="152" t="str">
        <f t="shared" si="5"/>
        <v>ygganderson</v>
      </c>
      <c r="N77" s="154">
        <f>IFERROR(__xludf.DUMMYFUNCTION("""COMPUTED_VALUE"""),5.0)</f>
        <v>5</v>
      </c>
      <c r="O77" s="154"/>
      <c r="P77" s="154"/>
      <c r="Q77" s="154"/>
      <c r="R77" s="154"/>
      <c r="S77" s="154"/>
      <c r="T77" s="154"/>
      <c r="U77" s="154"/>
      <c r="V77" s="154"/>
      <c r="W77" s="154"/>
      <c r="X77" s="154"/>
      <c r="Y77" s="154"/>
      <c r="Z77" s="154"/>
    </row>
    <row r="78">
      <c r="A78" s="175" t="s">
        <v>8</v>
      </c>
      <c r="B78" s="175" t="s">
        <v>21</v>
      </c>
      <c r="C78" s="147" t="s">
        <v>803</v>
      </c>
      <c r="D78" s="145" t="s">
        <v>242</v>
      </c>
      <c r="E78" s="146">
        <v>44147.0</v>
      </c>
      <c r="F78" s="147" t="s">
        <v>249</v>
      </c>
      <c r="G78" s="184"/>
      <c r="H78" s="148">
        <v>30.0</v>
      </c>
      <c r="I78" s="148">
        <v>30.0</v>
      </c>
      <c r="J78" s="217">
        <f t="shared" si="2"/>
        <v>0.001271150805</v>
      </c>
      <c r="K78" s="218">
        <f t="shared" si="3"/>
        <v>0.6737099268</v>
      </c>
      <c r="L78" s="151">
        <f t="shared" si="4"/>
        <v>17.13965926</v>
      </c>
      <c r="M78" s="152" t="str">
        <f t="shared" si="5"/>
        <v>ygganderson</v>
      </c>
      <c r="N78" s="154">
        <f>IFERROR(__xludf.DUMMYFUNCTION("""COMPUTED_VALUE"""),6.0)</f>
        <v>6</v>
      </c>
      <c r="O78" s="154"/>
      <c r="P78" s="154"/>
      <c r="Q78" s="154"/>
      <c r="R78" s="154"/>
      <c r="S78" s="154"/>
      <c r="T78" s="154"/>
      <c r="U78" s="154"/>
      <c r="V78" s="154"/>
      <c r="W78" s="154"/>
      <c r="X78" s="154"/>
      <c r="Y78" s="154"/>
      <c r="Z78" s="154"/>
    </row>
    <row r="79">
      <c r="A79" s="175" t="s">
        <v>8</v>
      </c>
      <c r="B79" s="175" t="s">
        <v>6</v>
      </c>
      <c r="C79" s="147" t="s">
        <v>795</v>
      </c>
      <c r="D79" s="145" t="s">
        <v>242</v>
      </c>
      <c r="E79" s="146">
        <v>44147.0</v>
      </c>
      <c r="F79" s="147" t="s">
        <v>249</v>
      </c>
      <c r="G79" s="154"/>
      <c r="H79" s="148">
        <v>30.0</v>
      </c>
      <c r="I79" s="148">
        <v>30.0</v>
      </c>
      <c r="J79" s="217">
        <f t="shared" si="2"/>
        <v>0.001271150805</v>
      </c>
      <c r="K79" s="218">
        <f t="shared" si="3"/>
        <v>0.6737099268</v>
      </c>
      <c r="L79" s="151">
        <f t="shared" si="4"/>
        <v>17.13965926</v>
      </c>
      <c r="M79" s="152" t="str">
        <f t="shared" si="5"/>
        <v>ygganderson</v>
      </c>
      <c r="N79" s="154">
        <f>IFERROR(__xludf.DUMMYFUNCTION("""COMPUTED_VALUE"""),7.0)</f>
        <v>7</v>
      </c>
      <c r="O79" s="154"/>
      <c r="P79" s="154"/>
      <c r="Q79" s="154"/>
      <c r="R79" s="154"/>
      <c r="S79" s="154"/>
      <c r="T79" s="154"/>
      <c r="U79" s="154"/>
      <c r="V79" s="154"/>
      <c r="W79" s="154"/>
      <c r="X79" s="154"/>
      <c r="Y79" s="154"/>
      <c r="Z79" s="154"/>
    </row>
    <row r="80">
      <c r="A80" s="191" t="s">
        <v>8</v>
      </c>
      <c r="B80" s="175" t="s">
        <v>265</v>
      </c>
      <c r="C80" s="147" t="s">
        <v>804</v>
      </c>
      <c r="D80" s="145" t="s">
        <v>242</v>
      </c>
      <c r="E80" s="146">
        <v>44152.0</v>
      </c>
      <c r="F80" s="147" t="s">
        <v>249</v>
      </c>
      <c r="G80" s="154"/>
      <c r="H80" s="148">
        <v>20.0</v>
      </c>
      <c r="I80" s="148">
        <v>60.0</v>
      </c>
      <c r="J80" s="217">
        <f t="shared" si="2"/>
        <v>0.001776370238</v>
      </c>
      <c r="K80" s="218">
        <f t="shared" si="3"/>
        <v>0.9414762262</v>
      </c>
      <c r="L80" s="151">
        <f t="shared" si="4"/>
        <v>17.13965926</v>
      </c>
      <c r="M80" s="152" t="str">
        <f t="shared" si="5"/>
        <v>ygganderson</v>
      </c>
      <c r="N80" s="154">
        <f>IFERROR(__xludf.DUMMYFUNCTION("""COMPUTED_VALUE"""),8.0)</f>
        <v>8</v>
      </c>
      <c r="O80" s="154"/>
      <c r="P80" s="154"/>
      <c r="Q80" s="154"/>
      <c r="R80" s="154"/>
      <c r="S80" s="154"/>
      <c r="T80" s="154"/>
      <c r="U80" s="154"/>
      <c r="V80" s="154"/>
      <c r="W80" s="154"/>
      <c r="X80" s="154"/>
      <c r="Y80" s="154"/>
      <c r="Z80" s="154"/>
    </row>
    <row r="81">
      <c r="A81" s="191" t="s">
        <v>8</v>
      </c>
      <c r="B81" s="175" t="s">
        <v>265</v>
      </c>
      <c r="C81" s="147" t="s">
        <v>793</v>
      </c>
      <c r="D81" s="145" t="s">
        <v>242</v>
      </c>
      <c r="E81" s="146">
        <v>44155.0</v>
      </c>
      <c r="F81" s="147" t="s">
        <v>249</v>
      </c>
      <c r="G81" s="154"/>
      <c r="H81" s="148">
        <v>30.0</v>
      </c>
      <c r="I81" s="148">
        <v>30.0</v>
      </c>
      <c r="J81" s="217">
        <f t="shared" si="2"/>
        <v>0.001271150805</v>
      </c>
      <c r="K81" s="218">
        <f t="shared" si="3"/>
        <v>0.6737099268</v>
      </c>
      <c r="L81" s="151">
        <f t="shared" si="4"/>
        <v>17.13965926</v>
      </c>
      <c r="M81" s="152" t="str">
        <f t="shared" si="5"/>
        <v>ygganderson</v>
      </c>
      <c r="N81" s="154">
        <f>IFERROR(__xludf.DUMMYFUNCTION("""COMPUTED_VALUE"""),9.0)</f>
        <v>9</v>
      </c>
      <c r="O81" s="154"/>
      <c r="P81" s="154"/>
      <c r="Q81" s="154"/>
      <c r="R81" s="154"/>
      <c r="S81" s="154"/>
      <c r="T81" s="154"/>
      <c r="U81" s="154"/>
      <c r="V81" s="154"/>
      <c r="W81" s="154"/>
      <c r="X81" s="154"/>
      <c r="Y81" s="154"/>
      <c r="Z81" s="154"/>
    </row>
    <row r="82">
      <c r="A82" s="175" t="s">
        <v>13</v>
      </c>
      <c r="B82" s="175" t="s">
        <v>405</v>
      </c>
      <c r="C82" s="147" t="s">
        <v>835</v>
      </c>
      <c r="D82" s="145" t="s">
        <v>242</v>
      </c>
      <c r="E82" s="146">
        <v>44148.0</v>
      </c>
      <c r="F82" s="147" t="s">
        <v>249</v>
      </c>
      <c r="G82" s="154"/>
      <c r="H82" s="148">
        <v>200.0</v>
      </c>
      <c r="I82" s="148">
        <v>150.0</v>
      </c>
      <c r="J82" s="217">
        <f t="shared" si="2"/>
        <v>0.007313168242</v>
      </c>
      <c r="K82" s="218">
        <f t="shared" si="3"/>
        <v>3.875979168</v>
      </c>
      <c r="L82" s="151">
        <f t="shared" si="4"/>
        <v>15.93145846</v>
      </c>
      <c r="M82" s="152" t="str">
        <f t="shared" si="5"/>
        <v>mateodaza</v>
      </c>
      <c r="N82" s="154">
        <f>IFERROR(__xludf.DUMMYFUNCTION("""COMPUTED_VALUE"""),1.0)</f>
        <v>1</v>
      </c>
      <c r="O82" s="154"/>
      <c r="P82" s="154"/>
      <c r="Q82" s="154"/>
      <c r="R82" s="154"/>
      <c r="S82" s="154"/>
      <c r="T82" s="154"/>
      <c r="U82" s="154"/>
      <c r="V82" s="154"/>
      <c r="W82" s="154"/>
      <c r="X82" s="154"/>
      <c r="Y82" s="154"/>
      <c r="Z82" s="154"/>
    </row>
    <row r="83">
      <c r="A83" s="175" t="s">
        <v>13</v>
      </c>
      <c r="B83" s="175" t="s">
        <v>21</v>
      </c>
      <c r="C83" s="147" t="s">
        <v>792</v>
      </c>
      <c r="D83" s="145" t="s">
        <v>242</v>
      </c>
      <c r="E83" s="146">
        <v>44147.0</v>
      </c>
      <c r="F83" s="147" t="s">
        <v>249</v>
      </c>
      <c r="G83" s="184"/>
      <c r="H83" s="148">
        <v>60.0</v>
      </c>
      <c r="I83" s="148">
        <v>100.0</v>
      </c>
      <c r="J83" s="217">
        <f t="shared" si="2"/>
        <v>0.003471237978</v>
      </c>
      <c r="K83" s="218">
        <f t="shared" si="3"/>
        <v>1.839756129</v>
      </c>
      <c r="L83" s="151">
        <f t="shared" si="4"/>
        <v>15.93145846</v>
      </c>
      <c r="M83" s="152" t="str">
        <f t="shared" si="5"/>
        <v>mateodaza</v>
      </c>
      <c r="N83" s="154">
        <f>IFERROR(__xludf.DUMMYFUNCTION("""COMPUTED_VALUE"""),2.0)</f>
        <v>2</v>
      </c>
      <c r="O83" s="154"/>
      <c r="P83" s="154"/>
      <c r="Q83" s="154"/>
      <c r="R83" s="154"/>
      <c r="S83" s="154"/>
      <c r="T83" s="154"/>
      <c r="U83" s="154"/>
      <c r="V83" s="154"/>
      <c r="W83" s="154"/>
      <c r="X83" s="154"/>
      <c r="Y83" s="154"/>
      <c r="Z83" s="154"/>
    </row>
    <row r="84">
      <c r="A84" s="175" t="s">
        <v>13</v>
      </c>
      <c r="B84" s="175" t="s">
        <v>265</v>
      </c>
      <c r="C84" s="147" t="s">
        <v>793</v>
      </c>
      <c r="D84" s="145" t="s">
        <v>242</v>
      </c>
      <c r="E84" s="146">
        <v>44155.0</v>
      </c>
      <c r="F84" s="147" t="s">
        <v>249</v>
      </c>
      <c r="G84" s="154"/>
      <c r="H84" s="148">
        <v>100.0</v>
      </c>
      <c r="I84" s="148">
        <v>60.0</v>
      </c>
      <c r="J84" s="217">
        <f t="shared" si="2"/>
        <v>0.003308232983</v>
      </c>
      <c r="K84" s="218">
        <f t="shared" si="3"/>
        <v>1.753363481</v>
      </c>
      <c r="L84" s="151">
        <f t="shared" si="4"/>
        <v>15.93145846</v>
      </c>
      <c r="M84" s="152" t="str">
        <f t="shared" si="5"/>
        <v>mateodaza</v>
      </c>
      <c r="N84" s="154">
        <f>IFERROR(__xludf.DUMMYFUNCTION("""COMPUTED_VALUE"""),3.0)</f>
        <v>3</v>
      </c>
      <c r="O84" s="154"/>
      <c r="P84" s="154"/>
      <c r="Q84" s="154"/>
      <c r="R84" s="154"/>
      <c r="S84" s="154"/>
      <c r="T84" s="154"/>
      <c r="U84" s="154"/>
      <c r="V84" s="154"/>
      <c r="W84" s="154"/>
      <c r="X84" s="154"/>
      <c r="Y84" s="154"/>
      <c r="Z84" s="154"/>
    </row>
    <row r="85">
      <c r="A85" s="175" t="s">
        <v>13</v>
      </c>
      <c r="B85" s="175" t="s">
        <v>396</v>
      </c>
      <c r="C85" s="147" t="s">
        <v>788</v>
      </c>
      <c r="D85" s="145" t="s">
        <v>242</v>
      </c>
      <c r="E85" s="166">
        <v>44141.0</v>
      </c>
      <c r="F85" s="147" t="s">
        <v>249</v>
      </c>
      <c r="G85" s="184"/>
      <c r="H85" s="148">
        <v>120.0</v>
      </c>
      <c r="I85" s="148">
        <v>40.0</v>
      </c>
      <c r="J85" s="217">
        <f t="shared" si="2"/>
        <v>0.003226730486</v>
      </c>
      <c r="K85" s="218">
        <f t="shared" si="3"/>
        <v>1.710167157</v>
      </c>
      <c r="L85" s="151">
        <f t="shared" si="4"/>
        <v>15.93145846</v>
      </c>
      <c r="M85" s="152" t="str">
        <f t="shared" si="5"/>
        <v>mateodaza</v>
      </c>
      <c r="N85" s="154">
        <f>IFERROR(__xludf.DUMMYFUNCTION("""COMPUTED_VALUE"""),4.0)</f>
        <v>4</v>
      </c>
      <c r="O85" s="154"/>
      <c r="P85" s="154"/>
      <c r="Q85" s="154"/>
      <c r="R85" s="154"/>
      <c r="S85" s="154"/>
      <c r="T85" s="154"/>
      <c r="U85" s="154"/>
      <c r="V85" s="154"/>
      <c r="W85" s="154"/>
      <c r="X85" s="154"/>
      <c r="Y85" s="154"/>
      <c r="Z85" s="154"/>
    </row>
    <row r="86">
      <c r="A86" s="175" t="s">
        <v>13</v>
      </c>
      <c r="B86" s="175" t="s">
        <v>396</v>
      </c>
      <c r="C86" s="147" t="s">
        <v>809</v>
      </c>
      <c r="D86" s="145" t="s">
        <v>242</v>
      </c>
      <c r="E86" s="146">
        <v>44154.0</v>
      </c>
      <c r="F86" s="147" t="s">
        <v>249</v>
      </c>
      <c r="G86" s="154"/>
      <c r="H86" s="148">
        <v>100.0</v>
      </c>
      <c r="I86" s="148">
        <v>40.0</v>
      </c>
      <c r="J86" s="217">
        <f t="shared" si="2"/>
        <v>0.002843764799</v>
      </c>
      <c r="K86" s="218">
        <f t="shared" si="3"/>
        <v>1.507195344</v>
      </c>
      <c r="L86" s="151">
        <f t="shared" si="4"/>
        <v>15.93145846</v>
      </c>
      <c r="M86" s="152" t="str">
        <f t="shared" si="5"/>
        <v>mateodaza</v>
      </c>
      <c r="N86" s="154">
        <f>IFERROR(__xludf.DUMMYFUNCTION("""COMPUTED_VALUE"""),5.0)</f>
        <v>5</v>
      </c>
      <c r="O86" s="154"/>
      <c r="P86" s="154"/>
      <c r="Q86" s="154"/>
      <c r="R86" s="154"/>
      <c r="S86" s="154"/>
      <c r="T86" s="154"/>
      <c r="U86" s="154"/>
      <c r="V86" s="154"/>
      <c r="W86" s="154"/>
      <c r="X86" s="154"/>
      <c r="Y86" s="154"/>
      <c r="Z86" s="154"/>
    </row>
    <row r="87">
      <c r="A87" s="175" t="s">
        <v>13</v>
      </c>
      <c r="B87" s="175" t="s">
        <v>396</v>
      </c>
      <c r="C87" s="147" t="s">
        <v>794</v>
      </c>
      <c r="D87" s="145" t="s">
        <v>242</v>
      </c>
      <c r="E87" s="146">
        <v>44147.0</v>
      </c>
      <c r="F87" s="147" t="s">
        <v>249</v>
      </c>
      <c r="G87" s="184"/>
      <c r="H87" s="148">
        <v>100.0</v>
      </c>
      <c r="I87" s="148">
        <v>30.0</v>
      </c>
      <c r="J87" s="217">
        <f t="shared" si="2"/>
        <v>0.002611530707</v>
      </c>
      <c r="K87" s="218">
        <f t="shared" si="3"/>
        <v>1.384111275</v>
      </c>
      <c r="L87" s="151">
        <f t="shared" si="4"/>
        <v>15.93145846</v>
      </c>
      <c r="M87" s="152" t="str">
        <f t="shared" si="5"/>
        <v>mateodaza</v>
      </c>
      <c r="N87" s="154">
        <f>IFERROR(__xludf.DUMMYFUNCTION("""COMPUTED_VALUE"""),6.0)</f>
        <v>6</v>
      </c>
      <c r="O87" s="154"/>
      <c r="P87" s="154"/>
      <c r="Q87" s="154"/>
      <c r="R87" s="154"/>
      <c r="S87" s="154"/>
      <c r="T87" s="154"/>
      <c r="U87" s="154"/>
      <c r="V87" s="154"/>
      <c r="W87" s="154"/>
      <c r="X87" s="154"/>
      <c r="Y87" s="154"/>
      <c r="Z87" s="154"/>
    </row>
    <row r="88">
      <c r="A88" s="175" t="s">
        <v>13</v>
      </c>
      <c r="B88" s="175" t="s">
        <v>6</v>
      </c>
      <c r="C88" s="147" t="s">
        <v>796</v>
      </c>
      <c r="D88" s="145" t="s">
        <v>242</v>
      </c>
      <c r="E88" s="146">
        <v>44145.0</v>
      </c>
      <c r="F88" s="147" t="s">
        <v>249</v>
      </c>
      <c r="G88" s="184"/>
      <c r="H88" s="148">
        <v>30.0</v>
      </c>
      <c r="I88" s="148">
        <v>80.0</v>
      </c>
      <c r="J88" s="217">
        <f t="shared" si="2"/>
        <v>0.002432321265</v>
      </c>
      <c r="K88" s="218">
        <f t="shared" si="3"/>
        <v>1.289130271</v>
      </c>
      <c r="L88" s="151">
        <f t="shared" si="4"/>
        <v>15.93145846</v>
      </c>
      <c r="M88" s="152" t="str">
        <f t="shared" si="5"/>
        <v>mateodaza</v>
      </c>
      <c r="N88" s="154">
        <f>IFERROR(__xludf.DUMMYFUNCTION("""COMPUTED_VALUE"""),7.0)</f>
        <v>7</v>
      </c>
      <c r="O88" s="154"/>
      <c r="P88" s="154"/>
      <c r="Q88" s="154"/>
      <c r="R88" s="154"/>
      <c r="S88" s="154"/>
      <c r="T88" s="154"/>
      <c r="U88" s="154"/>
      <c r="V88" s="154"/>
      <c r="W88" s="154"/>
      <c r="X88" s="154"/>
      <c r="Y88" s="154"/>
      <c r="Z88" s="154"/>
    </row>
    <row r="89">
      <c r="A89" s="175" t="s">
        <v>13</v>
      </c>
      <c r="B89" s="175" t="s">
        <v>21</v>
      </c>
      <c r="C89" s="147" t="s">
        <v>816</v>
      </c>
      <c r="D89" s="145" t="s">
        <v>242</v>
      </c>
      <c r="E89" s="146">
        <v>44152.0</v>
      </c>
      <c r="F89" s="147" t="s">
        <v>249</v>
      </c>
      <c r="G89" s="154"/>
      <c r="H89" s="148">
        <v>45.0</v>
      </c>
      <c r="I89" s="148">
        <v>50.0</v>
      </c>
      <c r="J89" s="217">
        <f t="shared" si="2"/>
        <v>0.002022843254</v>
      </c>
      <c r="K89" s="218">
        <f t="shared" si="3"/>
        <v>1.072106925</v>
      </c>
      <c r="L89" s="151">
        <f t="shared" si="4"/>
        <v>15.93145846</v>
      </c>
      <c r="M89" s="152" t="str">
        <f t="shared" si="5"/>
        <v>mateodaza</v>
      </c>
      <c r="N89" s="154">
        <f>IFERROR(__xludf.DUMMYFUNCTION("""COMPUTED_VALUE"""),8.0)</f>
        <v>8</v>
      </c>
      <c r="O89" s="154"/>
      <c r="P89" s="154"/>
      <c r="Q89" s="154"/>
      <c r="R89" s="154"/>
      <c r="S89" s="154"/>
      <c r="T89" s="154"/>
      <c r="U89" s="154"/>
      <c r="V89" s="154"/>
      <c r="W89" s="154"/>
      <c r="X89" s="154"/>
      <c r="Y89" s="154"/>
      <c r="Z89" s="154"/>
    </row>
    <row r="90">
      <c r="A90" s="175" t="s">
        <v>13</v>
      </c>
      <c r="B90" s="175" t="s">
        <v>21</v>
      </c>
      <c r="C90" s="147" t="s">
        <v>800</v>
      </c>
      <c r="D90" s="145" t="s">
        <v>242</v>
      </c>
      <c r="E90" s="146">
        <v>44152.0</v>
      </c>
      <c r="F90" s="147" t="s">
        <v>249</v>
      </c>
      <c r="G90" s="154"/>
      <c r="H90" s="148">
        <v>45.0</v>
      </c>
      <c r="I90" s="148">
        <v>30.0</v>
      </c>
      <c r="J90" s="217">
        <f t="shared" si="2"/>
        <v>0.00155837507</v>
      </c>
      <c r="K90" s="218">
        <f t="shared" si="3"/>
        <v>0.8259387871</v>
      </c>
      <c r="L90" s="151">
        <f t="shared" si="4"/>
        <v>15.93145846</v>
      </c>
      <c r="M90" s="152" t="str">
        <f t="shared" si="5"/>
        <v>mateodaza</v>
      </c>
      <c r="N90" s="154">
        <f>IFERROR(__xludf.DUMMYFUNCTION("""COMPUTED_VALUE"""),9.0)</f>
        <v>9</v>
      </c>
      <c r="O90" s="154"/>
      <c r="P90" s="154"/>
      <c r="Q90" s="154"/>
      <c r="R90" s="154"/>
      <c r="S90" s="154"/>
      <c r="T90" s="154"/>
      <c r="U90" s="154"/>
      <c r="V90" s="154"/>
      <c r="W90" s="154"/>
      <c r="X90" s="154"/>
      <c r="Y90" s="154"/>
      <c r="Z90" s="154"/>
    </row>
    <row r="91">
      <c r="A91" s="175" t="s">
        <v>13</v>
      </c>
      <c r="B91" s="175" t="s">
        <v>6</v>
      </c>
      <c r="C91" s="147" t="s">
        <v>795</v>
      </c>
      <c r="D91" s="145" t="s">
        <v>242</v>
      </c>
      <c r="E91" s="146">
        <v>44147.0</v>
      </c>
      <c r="F91" s="147" t="s">
        <v>249</v>
      </c>
      <c r="G91" s="154"/>
      <c r="H91" s="148">
        <v>30.0</v>
      </c>
      <c r="I91" s="148">
        <v>30.0</v>
      </c>
      <c r="J91" s="217">
        <f t="shared" si="2"/>
        <v>0.001271150805</v>
      </c>
      <c r="K91" s="218">
        <f t="shared" si="3"/>
        <v>0.6737099268</v>
      </c>
      <c r="L91" s="151">
        <f t="shared" si="4"/>
        <v>15.93145846</v>
      </c>
      <c r="M91" s="152" t="str">
        <f t="shared" si="5"/>
        <v>mateodaza</v>
      </c>
      <c r="N91" s="154">
        <f>IFERROR(__xludf.DUMMYFUNCTION("""COMPUTED_VALUE"""),10.0)</f>
        <v>10</v>
      </c>
      <c r="O91" s="154"/>
      <c r="P91" s="154"/>
      <c r="Q91" s="154"/>
      <c r="R91" s="154"/>
      <c r="S91" s="154"/>
      <c r="T91" s="154"/>
      <c r="U91" s="154"/>
      <c r="V91" s="154"/>
      <c r="W91" s="154"/>
      <c r="X91" s="154"/>
      <c r="Y91" s="154"/>
      <c r="Z91" s="154"/>
    </row>
    <row r="92">
      <c r="A92" s="175" t="s">
        <v>18</v>
      </c>
      <c r="B92" s="175" t="s">
        <v>255</v>
      </c>
      <c r="C92" s="147" t="s">
        <v>836</v>
      </c>
      <c r="D92" s="145" t="s">
        <v>242</v>
      </c>
      <c r="E92" s="146">
        <v>44152.0</v>
      </c>
      <c r="F92" s="147" t="s">
        <v>260</v>
      </c>
      <c r="G92" s="154"/>
      <c r="H92" s="148">
        <v>300.0</v>
      </c>
      <c r="I92" s="148">
        <v>250.0</v>
      </c>
      <c r="J92" s="217">
        <f t="shared" si="2"/>
        <v>0.01155033759</v>
      </c>
      <c r="K92" s="218">
        <f t="shared" si="3"/>
        <v>6.121678924</v>
      </c>
      <c r="L92" s="151">
        <f t="shared" si="4"/>
        <v>15.64430473</v>
      </c>
      <c r="M92" s="152" t="str">
        <f t="shared" si="5"/>
        <v>randomshinichi</v>
      </c>
      <c r="N92" s="154">
        <f>IFERROR(__xludf.DUMMYFUNCTION("""COMPUTED_VALUE"""),1.0)</f>
        <v>1</v>
      </c>
      <c r="O92" s="154"/>
      <c r="P92" s="154"/>
      <c r="Q92" s="154"/>
      <c r="R92" s="154"/>
      <c r="S92" s="154"/>
      <c r="T92" s="154"/>
      <c r="U92" s="154"/>
      <c r="V92" s="154"/>
      <c r="W92" s="154"/>
      <c r="X92" s="154"/>
      <c r="Y92" s="154"/>
      <c r="Z92" s="154"/>
    </row>
    <row r="93">
      <c r="A93" s="175" t="s">
        <v>18</v>
      </c>
      <c r="B93" s="175" t="s">
        <v>265</v>
      </c>
      <c r="C93" s="147" t="s">
        <v>837</v>
      </c>
      <c r="D93" s="145" t="s">
        <v>242</v>
      </c>
      <c r="E93" s="146">
        <v>44151.0</v>
      </c>
      <c r="F93" s="147" t="s">
        <v>249</v>
      </c>
      <c r="G93" s="154"/>
      <c r="H93" s="148">
        <v>200.0</v>
      </c>
      <c r="I93" s="148">
        <v>150.0</v>
      </c>
      <c r="J93" s="217">
        <f t="shared" si="2"/>
        <v>0.007313168242</v>
      </c>
      <c r="K93" s="218">
        <f t="shared" si="3"/>
        <v>3.875979168</v>
      </c>
      <c r="L93" s="151">
        <f t="shared" si="4"/>
        <v>15.64430473</v>
      </c>
      <c r="M93" s="152" t="str">
        <f t="shared" si="5"/>
        <v>randomshinichi</v>
      </c>
      <c r="N93" s="154">
        <f>IFERROR(__xludf.DUMMYFUNCTION("""COMPUTED_VALUE"""),2.0)</f>
        <v>2</v>
      </c>
      <c r="O93" s="154"/>
      <c r="P93" s="154"/>
      <c r="Q93" s="154"/>
      <c r="R93" s="154"/>
      <c r="S93" s="154"/>
      <c r="T93" s="154"/>
      <c r="U93" s="154"/>
      <c r="V93" s="154"/>
      <c r="W93" s="154"/>
      <c r="X93" s="154"/>
      <c r="Y93" s="154"/>
      <c r="Z93" s="154"/>
    </row>
    <row r="94">
      <c r="A94" s="175" t="s">
        <v>18</v>
      </c>
      <c r="B94" s="175" t="s">
        <v>255</v>
      </c>
      <c r="C94" s="147" t="s">
        <v>838</v>
      </c>
      <c r="D94" s="145" t="s">
        <v>242</v>
      </c>
      <c r="E94" s="166">
        <v>44143.0</v>
      </c>
      <c r="F94" s="147" t="s">
        <v>257</v>
      </c>
      <c r="G94" s="184"/>
      <c r="H94" s="148">
        <v>100.0</v>
      </c>
      <c r="I94" s="148">
        <v>100.0</v>
      </c>
      <c r="J94" s="217">
        <f t="shared" si="2"/>
        <v>0.004237169351</v>
      </c>
      <c r="K94" s="218">
        <f t="shared" si="3"/>
        <v>2.245699756</v>
      </c>
      <c r="L94" s="151">
        <f t="shared" si="4"/>
        <v>15.64430473</v>
      </c>
      <c r="M94" s="152" t="str">
        <f t="shared" si="5"/>
        <v>randomshinichi</v>
      </c>
      <c r="N94" s="154">
        <f>IFERROR(__xludf.DUMMYFUNCTION("""COMPUTED_VALUE"""),3.0)</f>
        <v>3</v>
      </c>
      <c r="O94" s="154"/>
      <c r="P94" s="154"/>
      <c r="Q94" s="154"/>
      <c r="R94" s="154"/>
      <c r="S94" s="154"/>
      <c r="T94" s="154"/>
      <c r="U94" s="154"/>
      <c r="V94" s="154"/>
      <c r="W94" s="154"/>
      <c r="X94" s="154"/>
      <c r="Y94" s="154"/>
      <c r="Z94" s="154"/>
    </row>
    <row r="95">
      <c r="A95" s="175" t="s">
        <v>18</v>
      </c>
      <c r="B95" s="175" t="s">
        <v>255</v>
      </c>
      <c r="C95" s="147" t="s">
        <v>839</v>
      </c>
      <c r="D95" s="145" t="s">
        <v>242</v>
      </c>
      <c r="E95" s="146">
        <v>44152.0</v>
      </c>
      <c r="F95" s="147" t="s">
        <v>257</v>
      </c>
      <c r="G95" s="154"/>
      <c r="H95" s="148">
        <v>100.0</v>
      </c>
      <c r="I95" s="148">
        <v>100.0</v>
      </c>
      <c r="J95" s="217">
        <f t="shared" si="2"/>
        <v>0.004237169351</v>
      </c>
      <c r="K95" s="218">
        <f t="shared" si="3"/>
        <v>2.245699756</v>
      </c>
      <c r="L95" s="151">
        <f t="shared" si="4"/>
        <v>15.64430473</v>
      </c>
      <c r="M95" s="152" t="str">
        <f t="shared" si="5"/>
        <v>randomshinichi</v>
      </c>
      <c r="N95" s="154">
        <f>IFERROR(__xludf.DUMMYFUNCTION("""COMPUTED_VALUE"""),4.0)</f>
        <v>4</v>
      </c>
      <c r="O95" s="154"/>
      <c r="P95" s="154"/>
      <c r="Q95" s="154"/>
      <c r="R95" s="154"/>
      <c r="S95" s="154"/>
      <c r="T95" s="154"/>
      <c r="U95" s="154"/>
      <c r="V95" s="154"/>
      <c r="W95" s="154"/>
      <c r="X95" s="154"/>
      <c r="Y95" s="154"/>
      <c r="Z95" s="154"/>
    </row>
    <row r="96">
      <c r="A96" s="175" t="s">
        <v>18</v>
      </c>
      <c r="B96" s="175" t="s">
        <v>265</v>
      </c>
      <c r="C96" s="147" t="s">
        <v>804</v>
      </c>
      <c r="D96" s="145" t="s">
        <v>242</v>
      </c>
      <c r="E96" s="146">
        <v>44152.0</v>
      </c>
      <c r="F96" s="147" t="s">
        <v>249</v>
      </c>
      <c r="G96" s="154"/>
      <c r="H96" s="148">
        <v>20.0</v>
      </c>
      <c r="I96" s="148">
        <v>30.0</v>
      </c>
      <c r="J96" s="217">
        <f t="shared" si="2"/>
        <v>0.001079667962</v>
      </c>
      <c r="K96" s="218">
        <f t="shared" si="3"/>
        <v>0.5722240199</v>
      </c>
      <c r="L96" s="151">
        <f t="shared" si="4"/>
        <v>15.64430473</v>
      </c>
      <c r="M96" s="152" t="str">
        <f t="shared" si="5"/>
        <v>randomshinichi</v>
      </c>
      <c r="N96" s="154">
        <f>IFERROR(__xludf.DUMMYFUNCTION("""COMPUTED_VALUE"""),5.0)</f>
        <v>5</v>
      </c>
      <c r="O96" s="154"/>
      <c r="P96" s="154"/>
      <c r="Q96" s="154"/>
      <c r="R96" s="154"/>
      <c r="S96" s="154"/>
      <c r="T96" s="154"/>
      <c r="U96" s="154"/>
      <c r="V96" s="154"/>
      <c r="W96" s="154"/>
      <c r="X96" s="154"/>
      <c r="Y96" s="154"/>
      <c r="Z96" s="154"/>
    </row>
    <row r="97">
      <c r="A97" s="175" t="s">
        <v>18</v>
      </c>
      <c r="B97" s="175" t="s">
        <v>255</v>
      </c>
      <c r="C97" s="147" t="s">
        <v>256</v>
      </c>
      <c r="D97" s="145" t="s">
        <v>242</v>
      </c>
      <c r="E97" s="146">
        <v>44154.0</v>
      </c>
      <c r="F97" s="147" t="s">
        <v>257</v>
      </c>
      <c r="G97" s="154"/>
      <c r="H97" s="148">
        <v>10.0</v>
      </c>
      <c r="I97" s="148">
        <v>30.0</v>
      </c>
      <c r="J97" s="217">
        <f t="shared" si="2"/>
        <v>0.000888185119</v>
      </c>
      <c r="K97" s="218">
        <f t="shared" si="3"/>
        <v>0.4707381131</v>
      </c>
      <c r="L97" s="151">
        <f t="shared" si="4"/>
        <v>15.64430473</v>
      </c>
      <c r="M97" s="152" t="str">
        <f t="shared" si="5"/>
        <v>randomshinichi</v>
      </c>
      <c r="N97" s="154">
        <f>IFERROR(__xludf.DUMMYFUNCTION("""COMPUTED_VALUE"""),6.0)</f>
        <v>6</v>
      </c>
      <c r="O97" s="154"/>
      <c r="P97" s="154"/>
      <c r="Q97" s="154"/>
      <c r="R97" s="154"/>
      <c r="S97" s="154"/>
      <c r="T97" s="154"/>
      <c r="U97" s="154"/>
      <c r="V97" s="154"/>
      <c r="W97" s="154"/>
      <c r="X97" s="154"/>
      <c r="Y97" s="154"/>
      <c r="Z97" s="154"/>
    </row>
    <row r="98">
      <c r="A98" s="175" t="s">
        <v>18</v>
      </c>
      <c r="B98" s="175" t="s">
        <v>6</v>
      </c>
      <c r="C98" s="147" t="s">
        <v>840</v>
      </c>
      <c r="D98" s="145" t="s">
        <v>242</v>
      </c>
      <c r="E98" s="146">
        <v>44145.0</v>
      </c>
      <c r="F98" s="147" t="s">
        <v>249</v>
      </c>
      <c r="G98" s="184"/>
      <c r="H98" s="148">
        <v>5.0</v>
      </c>
      <c r="I98" s="148">
        <v>5.0</v>
      </c>
      <c r="J98" s="217">
        <f t="shared" si="2"/>
        <v>0.0002118584676</v>
      </c>
      <c r="K98" s="218">
        <f t="shared" si="3"/>
        <v>0.1122849878</v>
      </c>
      <c r="L98" s="151">
        <f t="shared" si="4"/>
        <v>15.64430473</v>
      </c>
      <c r="M98" s="152" t="str">
        <f t="shared" si="5"/>
        <v>randomshinichi</v>
      </c>
      <c r="N98" s="154">
        <f>IFERROR(__xludf.DUMMYFUNCTION("""COMPUTED_VALUE"""),7.0)</f>
        <v>7</v>
      </c>
      <c r="O98" s="154"/>
      <c r="P98" s="154"/>
      <c r="Q98" s="154"/>
      <c r="R98" s="154"/>
      <c r="S98" s="154"/>
      <c r="T98" s="154"/>
      <c r="U98" s="154"/>
      <c r="V98" s="154"/>
      <c r="W98" s="154"/>
      <c r="X98" s="154"/>
      <c r="Y98" s="154"/>
      <c r="Z98" s="154"/>
    </row>
    <row r="99">
      <c r="A99" s="175" t="s">
        <v>11</v>
      </c>
      <c r="B99" s="175" t="s">
        <v>255</v>
      </c>
      <c r="C99" s="147" t="s">
        <v>832</v>
      </c>
      <c r="D99" s="145" t="s">
        <v>242</v>
      </c>
      <c r="E99" s="146">
        <v>44147.0</v>
      </c>
      <c r="F99" s="147" t="s">
        <v>249</v>
      </c>
      <c r="G99" s="184"/>
      <c r="H99" s="148">
        <v>300.0</v>
      </c>
      <c r="I99" s="148">
        <v>250.0</v>
      </c>
      <c r="J99" s="217">
        <f t="shared" si="2"/>
        <v>0.01155033759</v>
      </c>
      <c r="K99" s="218">
        <f t="shared" si="3"/>
        <v>6.121678924</v>
      </c>
      <c r="L99" s="151">
        <f t="shared" si="4"/>
        <v>15.46293107</v>
      </c>
      <c r="M99" s="152" t="str">
        <f t="shared" si="5"/>
        <v>tonga2020</v>
      </c>
      <c r="N99" s="154">
        <f>IFERROR(__xludf.DUMMYFUNCTION("""COMPUTED_VALUE"""),1.0)</f>
        <v>1</v>
      </c>
      <c r="O99" s="154"/>
      <c r="P99" s="154"/>
      <c r="Q99" s="154"/>
      <c r="R99" s="154"/>
      <c r="S99" s="154"/>
      <c r="T99" s="154"/>
      <c r="U99" s="154"/>
      <c r="V99" s="154"/>
      <c r="W99" s="154"/>
      <c r="X99" s="154"/>
      <c r="Y99" s="154"/>
      <c r="Z99" s="154"/>
    </row>
    <row r="100">
      <c r="A100" s="175" t="s">
        <v>11</v>
      </c>
      <c r="B100" s="175" t="s">
        <v>255</v>
      </c>
      <c r="C100" s="147" t="s">
        <v>841</v>
      </c>
      <c r="D100" s="145" t="s">
        <v>242</v>
      </c>
      <c r="E100" s="146">
        <v>44145.0</v>
      </c>
      <c r="F100" s="147" t="s">
        <v>249</v>
      </c>
      <c r="G100" s="184"/>
      <c r="H100" s="148">
        <v>100.0</v>
      </c>
      <c r="I100" s="148">
        <v>100.0</v>
      </c>
      <c r="J100" s="217">
        <f t="shared" si="2"/>
        <v>0.004237169351</v>
      </c>
      <c r="K100" s="218">
        <f t="shared" si="3"/>
        <v>2.245699756</v>
      </c>
      <c r="L100" s="151">
        <f t="shared" si="4"/>
        <v>15.46293107</v>
      </c>
      <c r="M100" s="152" t="str">
        <f t="shared" si="5"/>
        <v>tonga2020</v>
      </c>
      <c r="N100" s="154">
        <f>IFERROR(__xludf.DUMMYFUNCTION("""COMPUTED_VALUE"""),2.0)</f>
        <v>2</v>
      </c>
      <c r="O100" s="154"/>
      <c r="P100" s="154"/>
      <c r="Q100" s="154"/>
      <c r="R100" s="154"/>
      <c r="S100" s="154"/>
      <c r="T100" s="154"/>
      <c r="U100" s="154"/>
      <c r="V100" s="154"/>
      <c r="W100" s="154"/>
      <c r="X100" s="154"/>
      <c r="Y100" s="154"/>
      <c r="Z100" s="154"/>
    </row>
    <row r="101">
      <c r="A101" s="175" t="s">
        <v>11</v>
      </c>
      <c r="B101" s="175" t="s">
        <v>265</v>
      </c>
      <c r="C101" s="147" t="s">
        <v>842</v>
      </c>
      <c r="D101" s="145" t="s">
        <v>242</v>
      </c>
      <c r="E101" s="146">
        <v>44147.0</v>
      </c>
      <c r="F101" s="147" t="s">
        <v>249</v>
      </c>
      <c r="G101" s="184"/>
      <c r="H101" s="148">
        <v>60.0</v>
      </c>
      <c r="I101" s="148">
        <v>60.0</v>
      </c>
      <c r="J101" s="217">
        <f t="shared" si="2"/>
        <v>0.002542301611</v>
      </c>
      <c r="K101" s="218">
        <f t="shared" si="3"/>
        <v>1.347419854</v>
      </c>
      <c r="L101" s="151">
        <f t="shared" si="4"/>
        <v>15.46293107</v>
      </c>
      <c r="M101" s="152" t="str">
        <f t="shared" si="5"/>
        <v>tonga2020</v>
      </c>
      <c r="N101" s="154">
        <f>IFERROR(__xludf.DUMMYFUNCTION("""COMPUTED_VALUE"""),3.0)</f>
        <v>3</v>
      </c>
      <c r="O101" s="154"/>
      <c r="P101" s="154"/>
      <c r="Q101" s="154"/>
      <c r="R101" s="154"/>
      <c r="S101" s="154"/>
      <c r="T101" s="154"/>
      <c r="U101" s="154"/>
      <c r="V101" s="154"/>
      <c r="W101" s="154"/>
      <c r="X101" s="154"/>
      <c r="Y101" s="154"/>
      <c r="Z101" s="154"/>
    </row>
    <row r="102">
      <c r="A102" s="175" t="s">
        <v>11</v>
      </c>
      <c r="B102" s="175" t="s">
        <v>21</v>
      </c>
      <c r="C102" s="147" t="s">
        <v>816</v>
      </c>
      <c r="D102" s="145" t="s">
        <v>242</v>
      </c>
      <c r="E102" s="146">
        <v>44152.0</v>
      </c>
      <c r="F102" s="147" t="s">
        <v>249</v>
      </c>
      <c r="G102" s="154"/>
      <c r="H102" s="148">
        <v>45.0</v>
      </c>
      <c r="I102" s="148">
        <v>50.0</v>
      </c>
      <c r="J102" s="217">
        <f t="shared" si="2"/>
        <v>0.002022843254</v>
      </c>
      <c r="K102" s="218">
        <f t="shared" si="3"/>
        <v>1.072106925</v>
      </c>
      <c r="L102" s="151">
        <f t="shared" si="4"/>
        <v>15.46293107</v>
      </c>
      <c r="M102" s="152" t="str">
        <f t="shared" si="5"/>
        <v>tonga2020</v>
      </c>
      <c r="N102" s="154">
        <f>IFERROR(__xludf.DUMMYFUNCTION("""COMPUTED_VALUE"""),4.0)</f>
        <v>4</v>
      </c>
      <c r="O102" s="154"/>
      <c r="P102" s="154"/>
      <c r="Q102" s="154"/>
      <c r="R102" s="154"/>
      <c r="S102" s="154"/>
      <c r="T102" s="154"/>
      <c r="U102" s="154"/>
      <c r="V102" s="154"/>
      <c r="W102" s="154"/>
      <c r="X102" s="154"/>
      <c r="Y102" s="154"/>
      <c r="Z102" s="154"/>
    </row>
    <row r="103">
      <c r="A103" s="175" t="s">
        <v>11</v>
      </c>
      <c r="B103" s="175" t="s">
        <v>21</v>
      </c>
      <c r="C103" s="147" t="s">
        <v>800</v>
      </c>
      <c r="D103" s="145" t="s">
        <v>242</v>
      </c>
      <c r="E103" s="146">
        <v>44152.0</v>
      </c>
      <c r="F103" s="147" t="s">
        <v>249</v>
      </c>
      <c r="G103" s="154"/>
      <c r="H103" s="148">
        <v>45.0</v>
      </c>
      <c r="I103" s="148">
        <v>30.0</v>
      </c>
      <c r="J103" s="217">
        <f t="shared" si="2"/>
        <v>0.00155837507</v>
      </c>
      <c r="K103" s="218">
        <f t="shared" si="3"/>
        <v>0.8259387871</v>
      </c>
      <c r="L103" s="151">
        <f t="shared" si="4"/>
        <v>15.46293107</v>
      </c>
      <c r="M103" s="152" t="str">
        <f t="shared" si="5"/>
        <v>tonga2020</v>
      </c>
      <c r="N103" s="154">
        <f>IFERROR(__xludf.DUMMYFUNCTION("""COMPUTED_VALUE"""),5.0)</f>
        <v>5</v>
      </c>
      <c r="O103" s="154"/>
      <c r="P103" s="154"/>
      <c r="Q103" s="154"/>
      <c r="R103" s="154"/>
      <c r="S103" s="154"/>
      <c r="T103" s="154"/>
      <c r="U103" s="154"/>
      <c r="V103" s="154"/>
      <c r="W103" s="154"/>
      <c r="X103" s="154"/>
      <c r="Y103" s="154"/>
      <c r="Z103" s="154"/>
    </row>
    <row r="104">
      <c r="A104" s="175" t="s">
        <v>11</v>
      </c>
      <c r="B104" s="175" t="s">
        <v>265</v>
      </c>
      <c r="C104" s="147" t="s">
        <v>812</v>
      </c>
      <c r="D104" s="145" t="s">
        <v>242</v>
      </c>
      <c r="E104" s="166">
        <v>44144.0</v>
      </c>
      <c r="F104" s="147" t="s">
        <v>249</v>
      </c>
      <c r="G104" s="184"/>
      <c r="H104" s="148">
        <v>30.0</v>
      </c>
      <c r="I104" s="148">
        <v>30.0</v>
      </c>
      <c r="J104" s="217">
        <f t="shared" si="2"/>
        <v>0.001271150805</v>
      </c>
      <c r="K104" s="218">
        <f t="shared" si="3"/>
        <v>0.6737099268</v>
      </c>
      <c r="L104" s="151">
        <f t="shared" si="4"/>
        <v>15.46293107</v>
      </c>
      <c r="M104" s="152" t="str">
        <f t="shared" si="5"/>
        <v>tonga2020</v>
      </c>
      <c r="N104" s="154">
        <f>IFERROR(__xludf.DUMMYFUNCTION("""COMPUTED_VALUE"""),6.0)</f>
        <v>6</v>
      </c>
      <c r="O104" s="154"/>
      <c r="P104" s="154"/>
      <c r="Q104" s="154"/>
      <c r="R104" s="154"/>
      <c r="S104" s="154"/>
      <c r="T104" s="154"/>
      <c r="U104" s="154"/>
      <c r="V104" s="154"/>
      <c r="W104" s="154"/>
      <c r="X104" s="154"/>
      <c r="Y104" s="154"/>
      <c r="Z104" s="154"/>
    </row>
    <row r="105">
      <c r="A105" s="175" t="s">
        <v>11</v>
      </c>
      <c r="B105" s="175" t="s">
        <v>6</v>
      </c>
      <c r="C105" s="147" t="s">
        <v>795</v>
      </c>
      <c r="D105" s="145" t="s">
        <v>242</v>
      </c>
      <c r="E105" s="146">
        <v>44147.0</v>
      </c>
      <c r="F105" s="147" t="s">
        <v>249</v>
      </c>
      <c r="G105" s="154"/>
      <c r="H105" s="148">
        <v>30.0</v>
      </c>
      <c r="I105" s="148">
        <v>30.0</v>
      </c>
      <c r="J105" s="217">
        <f t="shared" si="2"/>
        <v>0.001271150805</v>
      </c>
      <c r="K105" s="218">
        <f t="shared" si="3"/>
        <v>0.6737099268</v>
      </c>
      <c r="L105" s="151">
        <f t="shared" si="4"/>
        <v>15.46293107</v>
      </c>
      <c r="M105" s="152" t="str">
        <f t="shared" si="5"/>
        <v>tonga2020</v>
      </c>
      <c r="N105" s="154">
        <f>IFERROR(__xludf.DUMMYFUNCTION("""COMPUTED_VALUE"""),7.0)</f>
        <v>7</v>
      </c>
      <c r="O105" s="154"/>
      <c r="P105" s="154"/>
      <c r="Q105" s="154"/>
      <c r="R105" s="154"/>
      <c r="S105" s="154"/>
      <c r="T105" s="154"/>
      <c r="U105" s="154"/>
      <c r="V105" s="154"/>
      <c r="W105" s="154"/>
      <c r="X105" s="154"/>
      <c r="Y105" s="154"/>
      <c r="Z105" s="154"/>
    </row>
    <row r="106">
      <c r="A106" s="175" t="s">
        <v>11</v>
      </c>
      <c r="B106" s="175" t="s">
        <v>265</v>
      </c>
      <c r="C106" s="147" t="s">
        <v>793</v>
      </c>
      <c r="D106" s="145" t="s">
        <v>242</v>
      </c>
      <c r="E106" s="146">
        <v>44155.0</v>
      </c>
      <c r="F106" s="147" t="s">
        <v>249</v>
      </c>
      <c r="G106" s="154"/>
      <c r="H106" s="148">
        <v>30.0</v>
      </c>
      <c r="I106" s="148">
        <v>30.0</v>
      </c>
      <c r="J106" s="217">
        <f t="shared" si="2"/>
        <v>0.001271150805</v>
      </c>
      <c r="K106" s="218">
        <f t="shared" si="3"/>
        <v>0.6737099268</v>
      </c>
      <c r="L106" s="151">
        <f t="shared" si="4"/>
        <v>15.46293107</v>
      </c>
      <c r="M106" s="152" t="str">
        <f t="shared" si="5"/>
        <v>tonga2020</v>
      </c>
      <c r="N106" s="154">
        <f>IFERROR(__xludf.DUMMYFUNCTION("""COMPUTED_VALUE"""),8.0)</f>
        <v>8</v>
      </c>
      <c r="O106" s="154"/>
      <c r="P106" s="154"/>
      <c r="Q106" s="154"/>
      <c r="R106" s="154"/>
      <c r="S106" s="154"/>
      <c r="T106" s="154"/>
      <c r="U106" s="154"/>
      <c r="V106" s="154"/>
      <c r="W106" s="154"/>
      <c r="X106" s="154"/>
      <c r="Y106" s="154"/>
      <c r="Z106" s="154"/>
    </row>
    <row r="107">
      <c r="A107" s="175" t="s">
        <v>11</v>
      </c>
      <c r="B107" s="175" t="s">
        <v>3</v>
      </c>
      <c r="C107" s="147" t="s">
        <v>811</v>
      </c>
      <c r="D107" s="145" t="s">
        <v>242</v>
      </c>
      <c r="E107" s="146">
        <v>44151.0</v>
      </c>
      <c r="F107" s="147" t="s">
        <v>249</v>
      </c>
      <c r="G107" s="154"/>
      <c r="H107" s="148">
        <v>20.0</v>
      </c>
      <c r="I107" s="148">
        <v>30.0</v>
      </c>
      <c r="J107" s="217">
        <f t="shared" si="2"/>
        <v>0.001079667962</v>
      </c>
      <c r="K107" s="218">
        <f t="shared" si="3"/>
        <v>0.5722240199</v>
      </c>
      <c r="L107" s="151">
        <f t="shared" si="4"/>
        <v>15.46293107</v>
      </c>
      <c r="M107" s="152" t="str">
        <f t="shared" si="5"/>
        <v>tonga2020</v>
      </c>
      <c r="N107" s="154">
        <f>IFERROR(__xludf.DUMMYFUNCTION("""COMPUTED_VALUE"""),9.0)</f>
        <v>9</v>
      </c>
      <c r="O107" s="154"/>
      <c r="P107" s="154"/>
      <c r="Q107" s="154"/>
      <c r="R107" s="154"/>
      <c r="S107" s="154"/>
      <c r="T107" s="154"/>
      <c r="U107" s="154"/>
      <c r="V107" s="154"/>
      <c r="W107" s="154"/>
      <c r="X107" s="154"/>
      <c r="Y107" s="154"/>
      <c r="Z107" s="154"/>
    </row>
    <row r="108">
      <c r="A108" s="175" t="s">
        <v>11</v>
      </c>
      <c r="B108" s="175" t="s">
        <v>265</v>
      </c>
      <c r="C108" s="147" t="s">
        <v>804</v>
      </c>
      <c r="D108" s="145" t="s">
        <v>242</v>
      </c>
      <c r="E108" s="146">
        <v>44152.0</v>
      </c>
      <c r="F108" s="147" t="s">
        <v>249</v>
      </c>
      <c r="G108" s="154"/>
      <c r="H108" s="148">
        <v>20.0</v>
      </c>
      <c r="I108" s="148">
        <v>30.0</v>
      </c>
      <c r="J108" s="217">
        <f t="shared" si="2"/>
        <v>0.001079667962</v>
      </c>
      <c r="K108" s="218">
        <f t="shared" si="3"/>
        <v>0.5722240199</v>
      </c>
      <c r="L108" s="151">
        <f t="shared" si="4"/>
        <v>15.46293107</v>
      </c>
      <c r="M108" s="152" t="str">
        <f t="shared" si="5"/>
        <v>tonga2020</v>
      </c>
      <c r="N108" s="154">
        <f>IFERROR(__xludf.DUMMYFUNCTION("""COMPUTED_VALUE"""),10.0)</f>
        <v>10</v>
      </c>
      <c r="O108" s="154"/>
      <c r="P108" s="154"/>
      <c r="Q108" s="154"/>
      <c r="R108" s="154"/>
      <c r="S108" s="154"/>
      <c r="T108" s="154"/>
      <c r="U108" s="154"/>
      <c r="V108" s="154"/>
      <c r="W108" s="154"/>
      <c r="X108" s="154"/>
      <c r="Y108" s="154"/>
      <c r="Z108" s="154"/>
    </row>
    <row r="109">
      <c r="A109" s="175" t="s">
        <v>11</v>
      </c>
      <c r="B109" s="175" t="s">
        <v>21</v>
      </c>
      <c r="C109" s="147" t="s">
        <v>843</v>
      </c>
      <c r="D109" s="145" t="s">
        <v>242</v>
      </c>
      <c r="E109" s="146">
        <v>44152.0</v>
      </c>
      <c r="F109" s="147" t="s">
        <v>249</v>
      </c>
      <c r="G109" s="154"/>
      <c r="H109" s="148">
        <v>20.0</v>
      </c>
      <c r="I109" s="148">
        <v>30.0</v>
      </c>
      <c r="J109" s="217">
        <f t="shared" si="2"/>
        <v>0.001079667962</v>
      </c>
      <c r="K109" s="218">
        <f t="shared" si="3"/>
        <v>0.5722240199</v>
      </c>
      <c r="L109" s="151">
        <f t="shared" si="4"/>
        <v>15.46293107</v>
      </c>
      <c r="M109" s="152" t="str">
        <f t="shared" si="5"/>
        <v>tonga2020</v>
      </c>
      <c r="N109" s="154">
        <f>IFERROR(__xludf.DUMMYFUNCTION("""COMPUTED_VALUE"""),11.0)</f>
        <v>11</v>
      </c>
      <c r="O109" s="154"/>
      <c r="P109" s="154"/>
      <c r="Q109" s="154"/>
      <c r="R109" s="154"/>
      <c r="S109" s="154"/>
      <c r="T109" s="154"/>
      <c r="U109" s="154"/>
      <c r="V109" s="154"/>
      <c r="W109" s="154"/>
      <c r="X109" s="154"/>
      <c r="Y109" s="154"/>
      <c r="Z109" s="154"/>
    </row>
    <row r="110">
      <c r="A110" s="175" t="s">
        <v>11</v>
      </c>
      <c r="B110" s="175" t="s">
        <v>6</v>
      </c>
      <c r="C110" s="147" t="s">
        <v>844</v>
      </c>
      <c r="D110" s="145" t="s">
        <v>242</v>
      </c>
      <c r="E110" s="146">
        <v>44151.0</v>
      </c>
      <c r="F110" s="147" t="s">
        <v>249</v>
      </c>
      <c r="G110" s="154"/>
      <c r="H110" s="148">
        <v>5.0</v>
      </c>
      <c r="I110" s="148">
        <v>5.0</v>
      </c>
      <c r="J110" s="217">
        <f t="shared" si="2"/>
        <v>0.0002118584676</v>
      </c>
      <c r="K110" s="218">
        <f t="shared" si="3"/>
        <v>0.1122849878</v>
      </c>
      <c r="L110" s="151">
        <f t="shared" si="4"/>
        <v>15.46293107</v>
      </c>
      <c r="M110" s="152" t="str">
        <f t="shared" si="5"/>
        <v>tonga2020</v>
      </c>
      <c r="N110" s="154">
        <f>IFERROR(__xludf.DUMMYFUNCTION("""COMPUTED_VALUE"""),12.0)</f>
        <v>12</v>
      </c>
      <c r="O110" s="154"/>
      <c r="P110" s="154"/>
      <c r="Q110" s="154"/>
      <c r="R110" s="154"/>
      <c r="S110" s="154"/>
      <c r="T110" s="154"/>
      <c r="U110" s="154"/>
      <c r="V110" s="154"/>
      <c r="W110" s="154"/>
      <c r="X110" s="154"/>
      <c r="Y110" s="154"/>
      <c r="Z110" s="154"/>
    </row>
    <row r="111">
      <c r="A111" s="175" t="s">
        <v>50</v>
      </c>
      <c r="B111" s="175" t="s">
        <v>405</v>
      </c>
      <c r="C111" s="147" t="s">
        <v>845</v>
      </c>
      <c r="D111" s="145" t="s">
        <v>242</v>
      </c>
      <c r="E111" s="146">
        <v>44148.0</v>
      </c>
      <c r="F111" s="147" t="s">
        <v>249</v>
      </c>
      <c r="G111" s="154"/>
      <c r="H111" s="148">
        <v>500.0</v>
      </c>
      <c r="I111" s="148">
        <v>300.0</v>
      </c>
      <c r="J111" s="217">
        <f t="shared" si="2"/>
        <v>0.01654116492</v>
      </c>
      <c r="K111" s="218">
        <f t="shared" si="3"/>
        <v>8.766817405</v>
      </c>
      <c r="L111" s="151">
        <f t="shared" si="4"/>
        <v>15.46176208</v>
      </c>
      <c r="M111" s="152" t="str">
        <f t="shared" si="5"/>
        <v>rosamoc</v>
      </c>
      <c r="N111" s="154">
        <f>IFERROR(__xludf.DUMMYFUNCTION("""COMPUTED_VALUE"""),1.0)</f>
        <v>1</v>
      </c>
      <c r="O111" s="154"/>
      <c r="P111" s="154"/>
      <c r="Q111" s="154"/>
      <c r="R111" s="154"/>
      <c r="S111" s="154"/>
      <c r="T111" s="154"/>
      <c r="U111" s="154"/>
      <c r="V111" s="154"/>
      <c r="W111" s="154"/>
      <c r="X111" s="154"/>
      <c r="Y111" s="154"/>
      <c r="Z111" s="154"/>
    </row>
    <row r="112">
      <c r="A112" s="175" t="s">
        <v>50</v>
      </c>
      <c r="B112" s="175" t="s">
        <v>265</v>
      </c>
      <c r="C112" s="147" t="s">
        <v>846</v>
      </c>
      <c r="D112" s="145" t="s">
        <v>242</v>
      </c>
      <c r="E112" s="146">
        <v>44151.0</v>
      </c>
      <c r="F112" s="147" t="s">
        <v>249</v>
      </c>
      <c r="G112" s="154"/>
      <c r="H112" s="148">
        <v>300.0</v>
      </c>
      <c r="I112" s="148">
        <v>100.0</v>
      </c>
      <c r="J112" s="217">
        <f t="shared" si="2"/>
        <v>0.008066826214</v>
      </c>
      <c r="K112" s="218">
        <f t="shared" si="3"/>
        <v>4.275417893</v>
      </c>
      <c r="L112" s="151">
        <f t="shared" si="4"/>
        <v>15.46176208</v>
      </c>
      <c r="M112" s="152" t="str">
        <f t="shared" si="5"/>
        <v>rosamoc</v>
      </c>
      <c r="N112" s="154">
        <f>IFERROR(__xludf.DUMMYFUNCTION("""COMPUTED_VALUE"""),2.0)</f>
        <v>2</v>
      </c>
      <c r="O112" s="154"/>
      <c r="P112" s="154"/>
      <c r="Q112" s="154"/>
      <c r="R112" s="154"/>
      <c r="S112" s="154"/>
      <c r="T112" s="154"/>
      <c r="U112" s="154"/>
      <c r="V112" s="154"/>
      <c r="W112" s="154"/>
      <c r="X112" s="154"/>
      <c r="Y112" s="154"/>
      <c r="Z112" s="154"/>
    </row>
    <row r="113">
      <c r="A113" s="175" t="s">
        <v>50</v>
      </c>
      <c r="B113" s="175" t="s">
        <v>699</v>
      </c>
      <c r="C113" s="147" t="s">
        <v>847</v>
      </c>
      <c r="D113" s="145" t="s">
        <v>242</v>
      </c>
      <c r="E113" s="146">
        <v>44152.0</v>
      </c>
      <c r="F113" s="147" t="s">
        <v>249</v>
      </c>
      <c r="G113" s="154"/>
      <c r="H113" s="148">
        <v>100.0</v>
      </c>
      <c r="I113" s="148">
        <v>100.0</v>
      </c>
      <c r="J113" s="217">
        <f t="shared" si="2"/>
        <v>0.004237169351</v>
      </c>
      <c r="K113" s="218">
        <f t="shared" si="3"/>
        <v>2.245699756</v>
      </c>
      <c r="L113" s="151">
        <f t="shared" si="4"/>
        <v>15.46176208</v>
      </c>
      <c r="M113" s="152" t="str">
        <f t="shared" si="5"/>
        <v>rosamoc</v>
      </c>
      <c r="N113" s="154">
        <f>IFERROR(__xludf.DUMMYFUNCTION("""COMPUTED_VALUE"""),3.0)</f>
        <v>3</v>
      </c>
      <c r="O113" s="154"/>
      <c r="P113" s="154"/>
      <c r="Q113" s="154"/>
      <c r="R113" s="154"/>
      <c r="S113" s="154"/>
      <c r="T113" s="154"/>
      <c r="U113" s="154"/>
      <c r="V113" s="154"/>
      <c r="W113" s="154"/>
      <c r="X113" s="154"/>
      <c r="Y113" s="154"/>
      <c r="Z113" s="154"/>
    </row>
    <row r="114">
      <c r="A114" s="175" t="s">
        <v>50</v>
      </c>
      <c r="B114" s="175" t="s">
        <v>265</v>
      </c>
      <c r="C114" s="147" t="s">
        <v>543</v>
      </c>
      <c r="D114" s="145" t="s">
        <v>242</v>
      </c>
      <c r="E114" s="146">
        <v>44151.0</v>
      </c>
      <c r="F114" s="147" t="s">
        <v>249</v>
      </c>
      <c r="G114" s="154"/>
      <c r="H114" s="148">
        <v>5.0</v>
      </c>
      <c r="I114" s="148">
        <v>10.0</v>
      </c>
      <c r="J114" s="217">
        <f t="shared" si="2"/>
        <v>0.0003279755135</v>
      </c>
      <c r="K114" s="218">
        <f t="shared" si="3"/>
        <v>0.1738270222</v>
      </c>
      <c r="L114" s="151">
        <f t="shared" si="4"/>
        <v>15.46176208</v>
      </c>
      <c r="M114" s="152" t="str">
        <f t="shared" si="5"/>
        <v>rosamoc</v>
      </c>
      <c r="N114" s="154">
        <f>IFERROR(__xludf.DUMMYFUNCTION("""COMPUTED_VALUE"""),4.0)</f>
        <v>4</v>
      </c>
      <c r="O114" s="154"/>
      <c r="P114" s="154"/>
      <c r="Q114" s="154"/>
      <c r="R114" s="154"/>
      <c r="S114" s="154"/>
      <c r="T114" s="154"/>
      <c r="U114" s="154"/>
      <c r="V114" s="154"/>
      <c r="W114" s="154"/>
      <c r="X114" s="154"/>
      <c r="Y114" s="154"/>
      <c r="Z114" s="154"/>
    </row>
    <row r="115">
      <c r="A115" s="175" t="s">
        <v>39</v>
      </c>
      <c r="B115" s="175" t="s">
        <v>21</v>
      </c>
      <c r="C115" s="147" t="s">
        <v>848</v>
      </c>
      <c r="D115" s="145" t="s">
        <v>242</v>
      </c>
      <c r="E115" s="146">
        <v>44148.0</v>
      </c>
      <c r="F115" s="147" t="s">
        <v>249</v>
      </c>
      <c r="G115" s="154"/>
      <c r="H115" s="148">
        <v>200.0</v>
      </c>
      <c r="I115" s="148">
        <v>250.0</v>
      </c>
      <c r="J115" s="217">
        <f t="shared" si="2"/>
        <v>0.009635509162</v>
      </c>
      <c r="K115" s="218">
        <f t="shared" si="3"/>
        <v>5.106819856</v>
      </c>
      <c r="L115" s="151">
        <f t="shared" si="4"/>
        <v>12.74219903</v>
      </c>
      <c r="M115" s="152" t="str">
        <f t="shared" si="5"/>
        <v>abchewey</v>
      </c>
      <c r="N115" s="154">
        <f>IFERROR(__xludf.DUMMYFUNCTION("""COMPUTED_VALUE"""),1.0)</f>
        <v>1</v>
      </c>
      <c r="O115" s="154"/>
      <c r="P115" s="154"/>
      <c r="Q115" s="154"/>
      <c r="R115" s="154"/>
      <c r="S115" s="154"/>
      <c r="T115" s="154"/>
      <c r="U115" s="154"/>
      <c r="V115" s="154"/>
      <c r="W115" s="154"/>
      <c r="X115" s="154"/>
      <c r="Y115" s="154"/>
      <c r="Z115" s="154"/>
    </row>
    <row r="116">
      <c r="A116" s="175" t="s">
        <v>39</v>
      </c>
      <c r="B116" s="175" t="s">
        <v>6</v>
      </c>
      <c r="C116" s="147" t="s">
        <v>829</v>
      </c>
      <c r="D116" s="145" t="s">
        <v>242</v>
      </c>
      <c r="E116" s="146">
        <v>44151.0</v>
      </c>
      <c r="F116" s="147" t="s">
        <v>249</v>
      </c>
      <c r="G116" s="154"/>
      <c r="H116" s="148">
        <v>100.0</v>
      </c>
      <c r="I116" s="148">
        <v>80.0</v>
      </c>
      <c r="J116" s="217">
        <f t="shared" si="2"/>
        <v>0.003772701167</v>
      </c>
      <c r="K116" s="218">
        <f t="shared" si="3"/>
        <v>1.999531619</v>
      </c>
      <c r="L116" s="151">
        <f t="shared" si="4"/>
        <v>12.74219903</v>
      </c>
      <c r="M116" s="152" t="str">
        <f t="shared" si="5"/>
        <v>abchewey</v>
      </c>
      <c r="N116" s="154">
        <f>IFERROR(__xludf.DUMMYFUNCTION("""COMPUTED_VALUE"""),2.0)</f>
        <v>2</v>
      </c>
      <c r="O116" s="154"/>
      <c r="P116" s="154"/>
      <c r="Q116" s="154"/>
      <c r="R116" s="154"/>
      <c r="S116" s="154"/>
      <c r="T116" s="154"/>
      <c r="U116" s="154"/>
      <c r="V116" s="154"/>
      <c r="W116" s="154"/>
      <c r="X116" s="154"/>
      <c r="Y116" s="154"/>
      <c r="Z116" s="154"/>
    </row>
    <row r="117">
      <c r="A117" s="175" t="s">
        <v>39</v>
      </c>
      <c r="B117" s="175" t="s">
        <v>265</v>
      </c>
      <c r="C117" s="147" t="s">
        <v>828</v>
      </c>
      <c r="D117" s="145" t="s">
        <v>242</v>
      </c>
      <c r="E117" s="146">
        <v>44153.0</v>
      </c>
      <c r="F117" s="147" t="s">
        <v>249</v>
      </c>
      <c r="G117" s="154"/>
      <c r="H117" s="148">
        <v>100.0</v>
      </c>
      <c r="I117" s="148">
        <v>80.0</v>
      </c>
      <c r="J117" s="217">
        <f t="shared" si="2"/>
        <v>0.003772701167</v>
      </c>
      <c r="K117" s="218">
        <f t="shared" si="3"/>
        <v>1.999531619</v>
      </c>
      <c r="L117" s="151">
        <f t="shared" si="4"/>
        <v>12.74219903</v>
      </c>
      <c r="M117" s="152" t="str">
        <f t="shared" si="5"/>
        <v>abchewey</v>
      </c>
      <c r="N117" s="154">
        <f>IFERROR(__xludf.DUMMYFUNCTION("""COMPUTED_VALUE"""),3.0)</f>
        <v>3</v>
      </c>
      <c r="O117" s="154"/>
      <c r="P117" s="154"/>
      <c r="Q117" s="154"/>
      <c r="R117" s="154"/>
      <c r="S117" s="154"/>
      <c r="T117" s="154"/>
      <c r="U117" s="154"/>
      <c r="V117" s="154"/>
      <c r="W117" s="154"/>
      <c r="X117" s="154"/>
      <c r="Y117" s="154"/>
      <c r="Z117" s="154"/>
    </row>
    <row r="118">
      <c r="A118" s="175" t="s">
        <v>39</v>
      </c>
      <c r="B118" s="175" t="s">
        <v>255</v>
      </c>
      <c r="C118" s="147" t="s">
        <v>849</v>
      </c>
      <c r="D118" s="145" t="s">
        <v>242</v>
      </c>
      <c r="E118" s="146">
        <v>44147.0</v>
      </c>
      <c r="F118" s="147" t="s">
        <v>249</v>
      </c>
      <c r="G118" s="184"/>
      <c r="H118" s="148">
        <v>60.0</v>
      </c>
      <c r="I118" s="148">
        <v>60.0</v>
      </c>
      <c r="J118" s="217">
        <f t="shared" si="2"/>
        <v>0.002542301611</v>
      </c>
      <c r="K118" s="218">
        <f t="shared" si="3"/>
        <v>1.347419854</v>
      </c>
      <c r="L118" s="151">
        <f t="shared" si="4"/>
        <v>12.74219903</v>
      </c>
      <c r="M118" s="152" t="str">
        <f t="shared" si="5"/>
        <v>abchewey</v>
      </c>
      <c r="N118" s="154">
        <f>IFERROR(__xludf.DUMMYFUNCTION("""COMPUTED_VALUE"""),4.0)</f>
        <v>4</v>
      </c>
      <c r="O118" s="154"/>
      <c r="P118" s="154"/>
      <c r="Q118" s="154"/>
      <c r="R118" s="154"/>
      <c r="S118" s="154"/>
      <c r="T118" s="154"/>
      <c r="U118" s="154"/>
      <c r="V118" s="154"/>
      <c r="W118" s="154"/>
      <c r="X118" s="154"/>
      <c r="Y118" s="154"/>
      <c r="Z118" s="154"/>
    </row>
    <row r="119">
      <c r="A119" s="175" t="s">
        <v>39</v>
      </c>
      <c r="B119" s="175" t="s">
        <v>6</v>
      </c>
      <c r="C119" s="147" t="s">
        <v>795</v>
      </c>
      <c r="D119" s="145" t="s">
        <v>242</v>
      </c>
      <c r="E119" s="146">
        <v>44147.0</v>
      </c>
      <c r="F119" s="147" t="s">
        <v>249</v>
      </c>
      <c r="G119" s="154"/>
      <c r="H119" s="148">
        <v>30.0</v>
      </c>
      <c r="I119" s="148">
        <v>60.0</v>
      </c>
      <c r="J119" s="217">
        <f t="shared" si="2"/>
        <v>0.001967853081</v>
      </c>
      <c r="K119" s="218">
        <f t="shared" si="3"/>
        <v>1.042962133</v>
      </c>
      <c r="L119" s="151">
        <f t="shared" si="4"/>
        <v>12.74219903</v>
      </c>
      <c r="M119" s="152" t="str">
        <f t="shared" si="5"/>
        <v>abchewey</v>
      </c>
      <c r="N119" s="154">
        <f>IFERROR(__xludf.DUMMYFUNCTION("""COMPUTED_VALUE"""),5.0)</f>
        <v>5</v>
      </c>
      <c r="O119" s="154"/>
      <c r="P119" s="154"/>
      <c r="Q119" s="154"/>
      <c r="R119" s="154"/>
      <c r="S119" s="154"/>
      <c r="T119" s="154"/>
      <c r="U119" s="154"/>
      <c r="V119" s="154"/>
      <c r="W119" s="154"/>
      <c r="X119" s="154"/>
      <c r="Y119" s="154"/>
      <c r="Z119" s="154"/>
    </row>
    <row r="120">
      <c r="A120" s="175" t="s">
        <v>39</v>
      </c>
      <c r="B120" s="175" t="s">
        <v>265</v>
      </c>
      <c r="C120" s="147" t="s">
        <v>793</v>
      </c>
      <c r="D120" s="145" t="s">
        <v>242</v>
      </c>
      <c r="E120" s="146">
        <v>44155.0</v>
      </c>
      <c r="F120" s="147" t="s">
        <v>249</v>
      </c>
      <c r="G120" s="154"/>
      <c r="H120" s="148">
        <v>30.0</v>
      </c>
      <c r="I120" s="148">
        <v>30.0</v>
      </c>
      <c r="J120" s="217">
        <f t="shared" si="2"/>
        <v>0.001271150805</v>
      </c>
      <c r="K120" s="218">
        <f t="shared" si="3"/>
        <v>0.6737099268</v>
      </c>
      <c r="L120" s="151">
        <f t="shared" si="4"/>
        <v>12.74219903</v>
      </c>
      <c r="M120" s="152" t="str">
        <f t="shared" si="5"/>
        <v>abchewey</v>
      </c>
      <c r="N120" s="154">
        <f>IFERROR(__xludf.DUMMYFUNCTION("""COMPUTED_VALUE"""),6.0)</f>
        <v>6</v>
      </c>
      <c r="O120" s="154"/>
      <c r="P120" s="154"/>
      <c r="Q120" s="154"/>
      <c r="R120" s="154"/>
      <c r="S120" s="154"/>
      <c r="T120" s="154"/>
      <c r="U120" s="154"/>
      <c r="V120" s="154"/>
      <c r="W120" s="154"/>
      <c r="X120" s="154"/>
      <c r="Y120" s="154"/>
      <c r="Z120" s="154"/>
    </row>
    <row r="121">
      <c r="A121" s="175" t="s">
        <v>39</v>
      </c>
      <c r="B121" s="175" t="s">
        <v>3</v>
      </c>
      <c r="C121" s="147" t="s">
        <v>811</v>
      </c>
      <c r="D121" s="145" t="s">
        <v>242</v>
      </c>
      <c r="E121" s="146">
        <v>44151.0</v>
      </c>
      <c r="F121" s="147" t="s">
        <v>249</v>
      </c>
      <c r="G121" s="154"/>
      <c r="H121" s="148">
        <v>20.0</v>
      </c>
      <c r="I121" s="148">
        <v>30.0</v>
      </c>
      <c r="J121" s="217">
        <f t="shared" si="2"/>
        <v>0.001079667962</v>
      </c>
      <c r="K121" s="218">
        <f t="shared" si="3"/>
        <v>0.5722240199</v>
      </c>
      <c r="L121" s="151">
        <f t="shared" si="4"/>
        <v>12.74219903</v>
      </c>
      <c r="M121" s="152" t="str">
        <f t="shared" si="5"/>
        <v>abchewey</v>
      </c>
      <c r="N121" s="154">
        <f>IFERROR(__xludf.DUMMYFUNCTION("""COMPUTED_VALUE"""),7.0)</f>
        <v>7</v>
      </c>
      <c r="O121" s="154"/>
      <c r="P121" s="154"/>
      <c r="Q121" s="154"/>
      <c r="R121" s="154"/>
      <c r="S121" s="154"/>
      <c r="T121" s="154"/>
      <c r="U121" s="154"/>
      <c r="V121" s="154"/>
      <c r="W121" s="154"/>
      <c r="X121" s="154"/>
      <c r="Y121" s="154"/>
      <c r="Z121" s="154"/>
    </row>
    <row r="122">
      <c r="A122" s="175" t="s">
        <v>46</v>
      </c>
      <c r="B122" s="175" t="s">
        <v>265</v>
      </c>
      <c r="C122" s="147" t="s">
        <v>850</v>
      </c>
      <c r="D122" s="145" t="s">
        <v>242</v>
      </c>
      <c r="E122" s="146">
        <v>44155.0</v>
      </c>
      <c r="F122" s="147" t="s">
        <v>512</v>
      </c>
      <c r="G122" s="154"/>
      <c r="H122" s="148">
        <v>500.0</v>
      </c>
      <c r="I122" s="148">
        <v>500.0</v>
      </c>
      <c r="J122" s="217">
        <f t="shared" si="2"/>
        <v>0.02118584676</v>
      </c>
      <c r="K122" s="218">
        <f t="shared" si="3"/>
        <v>11.22849878</v>
      </c>
      <c r="L122" s="151">
        <f t="shared" si="4"/>
        <v>11.22849878</v>
      </c>
      <c r="M122" s="152" t="str">
        <f t="shared" si="5"/>
        <v>jonathanbsci</v>
      </c>
      <c r="N122" s="154">
        <f>IFERROR(__xludf.DUMMYFUNCTION("""COMPUTED_VALUE"""),1.0)</f>
        <v>1</v>
      </c>
      <c r="O122" s="154"/>
      <c r="P122" s="154"/>
      <c r="Q122" s="154"/>
      <c r="R122" s="154"/>
      <c r="S122" s="154"/>
      <c r="T122" s="154"/>
      <c r="U122" s="154"/>
      <c r="V122" s="154"/>
      <c r="W122" s="154"/>
      <c r="X122" s="154"/>
      <c r="Y122" s="154"/>
      <c r="Z122" s="154"/>
    </row>
    <row r="123">
      <c r="A123" s="175" t="s">
        <v>7</v>
      </c>
      <c r="B123" s="175" t="s">
        <v>255</v>
      </c>
      <c r="C123" s="147" t="s">
        <v>851</v>
      </c>
      <c r="D123" s="145" t="s">
        <v>242</v>
      </c>
      <c r="E123" s="146">
        <v>44147.0</v>
      </c>
      <c r="F123" s="147" t="s">
        <v>249</v>
      </c>
      <c r="G123" s="184"/>
      <c r="H123" s="148">
        <v>200.0</v>
      </c>
      <c r="I123" s="148">
        <v>150.0</v>
      </c>
      <c r="J123" s="217">
        <f t="shared" si="2"/>
        <v>0.007313168242</v>
      </c>
      <c r="K123" s="218">
        <f t="shared" si="3"/>
        <v>3.875979168</v>
      </c>
      <c r="L123" s="151">
        <f t="shared" si="4"/>
        <v>8.512060911</v>
      </c>
      <c r="M123" s="152" t="str">
        <f t="shared" si="5"/>
        <v>akrtws</v>
      </c>
      <c r="N123" s="154">
        <f>IFERROR(__xludf.DUMMYFUNCTION("""COMPUTED_VALUE"""),1.0)</f>
        <v>1</v>
      </c>
      <c r="O123" s="154"/>
      <c r="P123" s="154"/>
      <c r="Q123" s="154"/>
      <c r="R123" s="154"/>
      <c r="S123" s="154"/>
      <c r="T123" s="154"/>
      <c r="U123" s="154"/>
      <c r="V123" s="154"/>
      <c r="W123" s="154"/>
      <c r="X123" s="154"/>
      <c r="Y123" s="154"/>
      <c r="Z123" s="154"/>
    </row>
    <row r="124">
      <c r="A124" s="175" t="s">
        <v>7</v>
      </c>
      <c r="B124" s="175" t="s">
        <v>255</v>
      </c>
      <c r="C124" s="147" t="s">
        <v>852</v>
      </c>
      <c r="D124" s="145" t="s">
        <v>242</v>
      </c>
      <c r="E124" s="146">
        <v>44147.0</v>
      </c>
      <c r="F124" s="147" t="s">
        <v>249</v>
      </c>
      <c r="G124" s="184"/>
      <c r="H124" s="148">
        <v>100.0</v>
      </c>
      <c r="I124" s="148">
        <v>150.0</v>
      </c>
      <c r="J124" s="217">
        <f t="shared" si="2"/>
        <v>0.005398339811</v>
      </c>
      <c r="K124" s="218">
        <f t="shared" si="3"/>
        <v>2.8611201</v>
      </c>
      <c r="L124" s="151">
        <f t="shared" si="4"/>
        <v>8.512060911</v>
      </c>
      <c r="M124" s="152" t="str">
        <f t="shared" si="5"/>
        <v>akrtws</v>
      </c>
      <c r="N124" s="154">
        <f>IFERROR(__xludf.DUMMYFUNCTION("""COMPUTED_VALUE"""),2.0)</f>
        <v>2</v>
      </c>
      <c r="O124" s="154"/>
      <c r="P124" s="154"/>
      <c r="Q124" s="154"/>
      <c r="R124" s="154"/>
      <c r="S124" s="154"/>
      <c r="T124" s="154"/>
      <c r="U124" s="154"/>
      <c r="V124" s="154"/>
      <c r="W124" s="154"/>
      <c r="X124" s="154"/>
      <c r="Y124" s="154"/>
      <c r="Z124" s="154"/>
    </row>
    <row r="125">
      <c r="A125" s="175" t="s">
        <v>7</v>
      </c>
      <c r="B125" s="175" t="s">
        <v>255</v>
      </c>
      <c r="C125" s="147" t="s">
        <v>853</v>
      </c>
      <c r="D125" s="145" t="s">
        <v>242</v>
      </c>
      <c r="E125" s="146">
        <v>44147.0</v>
      </c>
      <c r="F125" s="147" t="s">
        <v>249</v>
      </c>
      <c r="G125" s="184"/>
      <c r="H125" s="148">
        <v>60.0</v>
      </c>
      <c r="I125" s="148">
        <v>40.0</v>
      </c>
      <c r="J125" s="217">
        <f t="shared" si="2"/>
        <v>0.002077833427</v>
      </c>
      <c r="K125" s="218">
        <f t="shared" si="3"/>
        <v>1.101251716</v>
      </c>
      <c r="L125" s="151">
        <f t="shared" si="4"/>
        <v>8.512060911</v>
      </c>
      <c r="M125" s="152" t="str">
        <f t="shared" si="5"/>
        <v>akrtws</v>
      </c>
      <c r="N125" s="154">
        <f>IFERROR(__xludf.DUMMYFUNCTION("""COMPUTED_VALUE"""),3.0)</f>
        <v>3</v>
      </c>
      <c r="O125" s="154"/>
      <c r="P125" s="154"/>
      <c r="Q125" s="154"/>
      <c r="R125" s="154"/>
      <c r="S125" s="154"/>
      <c r="T125" s="154"/>
      <c r="U125" s="154"/>
      <c r="V125" s="154"/>
      <c r="W125" s="154"/>
      <c r="X125" s="154"/>
      <c r="Y125" s="154"/>
      <c r="Z125" s="154"/>
    </row>
    <row r="126">
      <c r="A126" s="175" t="s">
        <v>7</v>
      </c>
      <c r="B126" s="175" t="s">
        <v>16</v>
      </c>
      <c r="C126" s="147" t="s">
        <v>854</v>
      </c>
      <c r="D126" s="145" t="s">
        <v>242</v>
      </c>
      <c r="E126" s="146">
        <v>44154.0</v>
      </c>
      <c r="F126" s="147" t="s">
        <v>512</v>
      </c>
      <c r="G126" s="154"/>
      <c r="H126" s="148">
        <v>30.0</v>
      </c>
      <c r="I126" s="148">
        <v>30.0</v>
      </c>
      <c r="J126" s="217">
        <f t="shared" si="2"/>
        <v>0.001271150805</v>
      </c>
      <c r="K126" s="218">
        <f t="shared" si="3"/>
        <v>0.6737099268</v>
      </c>
      <c r="L126" s="151">
        <f t="shared" si="4"/>
        <v>8.512060911</v>
      </c>
      <c r="M126" s="152" t="str">
        <f t="shared" si="5"/>
        <v>akrtws</v>
      </c>
      <c r="N126" s="154">
        <f>IFERROR(__xludf.DUMMYFUNCTION("""COMPUTED_VALUE"""),4.0)</f>
        <v>4</v>
      </c>
      <c r="O126" s="154"/>
      <c r="P126" s="154"/>
      <c r="Q126" s="154"/>
      <c r="R126" s="154"/>
      <c r="S126" s="154"/>
      <c r="T126" s="154"/>
      <c r="U126" s="154"/>
      <c r="V126" s="154"/>
      <c r="W126" s="154"/>
      <c r="X126" s="154"/>
      <c r="Y126" s="154"/>
      <c r="Z126" s="154"/>
    </row>
    <row r="127">
      <c r="A127" s="175" t="s">
        <v>47</v>
      </c>
      <c r="B127" s="175" t="s">
        <v>21</v>
      </c>
      <c r="C127" s="147" t="s">
        <v>855</v>
      </c>
      <c r="D127" s="145" t="s">
        <v>242</v>
      </c>
      <c r="E127" s="146">
        <v>44153.0</v>
      </c>
      <c r="F127" s="147" t="s">
        <v>249</v>
      </c>
      <c r="G127" s="154"/>
      <c r="H127" s="148">
        <v>450.0</v>
      </c>
      <c r="I127" s="148">
        <v>300.0</v>
      </c>
      <c r="J127" s="217">
        <f t="shared" si="2"/>
        <v>0.0155837507</v>
      </c>
      <c r="K127" s="218">
        <f t="shared" si="3"/>
        <v>8.259387871</v>
      </c>
      <c r="L127" s="151">
        <f t="shared" si="4"/>
        <v>8.371672859</v>
      </c>
      <c r="M127" s="152" t="str">
        <f t="shared" si="5"/>
        <v>niranb</v>
      </c>
      <c r="N127" s="154">
        <f>IFERROR(__xludf.DUMMYFUNCTION("""COMPUTED_VALUE"""),1.0)</f>
        <v>1</v>
      </c>
      <c r="O127" s="154"/>
      <c r="P127" s="154"/>
      <c r="Q127" s="154"/>
      <c r="R127" s="154"/>
      <c r="S127" s="154"/>
      <c r="T127" s="154"/>
      <c r="U127" s="154"/>
      <c r="V127" s="154"/>
      <c r="W127" s="154"/>
      <c r="X127" s="154"/>
      <c r="Y127" s="154"/>
      <c r="Z127" s="154"/>
    </row>
    <row r="128">
      <c r="A128" s="175" t="s">
        <v>47</v>
      </c>
      <c r="B128" s="175" t="s">
        <v>265</v>
      </c>
      <c r="C128" s="147" t="s">
        <v>856</v>
      </c>
      <c r="D128" s="145" t="s">
        <v>242</v>
      </c>
      <c r="E128" s="146">
        <v>44153.0</v>
      </c>
      <c r="F128" s="147" t="s">
        <v>249</v>
      </c>
      <c r="G128" s="154"/>
      <c r="H128" s="148">
        <v>5.0</v>
      </c>
      <c r="I128" s="148">
        <v>5.0</v>
      </c>
      <c r="J128" s="217">
        <f t="shared" si="2"/>
        <v>0.0002118584676</v>
      </c>
      <c r="K128" s="218">
        <f t="shared" si="3"/>
        <v>0.1122849878</v>
      </c>
      <c r="L128" s="151">
        <f t="shared" si="4"/>
        <v>8.371672859</v>
      </c>
      <c r="M128" s="152" t="str">
        <f t="shared" si="5"/>
        <v>niranb</v>
      </c>
      <c r="N128" s="154">
        <f>IFERROR(__xludf.DUMMYFUNCTION("""COMPUTED_VALUE"""),2.0)</f>
        <v>2</v>
      </c>
      <c r="O128" s="154"/>
      <c r="P128" s="154"/>
      <c r="Q128" s="154"/>
      <c r="R128" s="154"/>
      <c r="S128" s="154"/>
      <c r="T128" s="154"/>
      <c r="U128" s="154"/>
      <c r="V128" s="154"/>
      <c r="W128" s="154"/>
      <c r="X128" s="154"/>
      <c r="Y128" s="154"/>
      <c r="Z128" s="154"/>
    </row>
    <row r="129">
      <c r="A129" s="175" t="s">
        <v>9</v>
      </c>
      <c r="B129" s="175" t="s">
        <v>265</v>
      </c>
      <c r="C129" s="147" t="s">
        <v>793</v>
      </c>
      <c r="D129" s="145" t="s">
        <v>242</v>
      </c>
      <c r="E129" s="146">
        <v>44155.0</v>
      </c>
      <c r="F129" s="147" t="s">
        <v>249</v>
      </c>
      <c r="G129" s="154"/>
      <c r="H129" s="148">
        <v>250.0</v>
      </c>
      <c r="I129" s="148">
        <v>100.0</v>
      </c>
      <c r="J129" s="217">
        <f t="shared" si="2"/>
        <v>0.007109411998</v>
      </c>
      <c r="K129" s="218">
        <f t="shared" si="3"/>
        <v>3.767988359</v>
      </c>
      <c r="L129" s="151">
        <f t="shared" si="4"/>
        <v>7.911733827</v>
      </c>
      <c r="M129" s="152" t="str">
        <f t="shared" si="5"/>
        <v>solsista</v>
      </c>
      <c r="N129" s="154">
        <f>IFERROR(__xludf.DUMMYFUNCTION("""COMPUTED_VALUE"""),1.0)</f>
        <v>1</v>
      </c>
      <c r="O129" s="154"/>
      <c r="P129" s="154"/>
      <c r="Q129" s="154"/>
      <c r="R129" s="154"/>
      <c r="S129" s="154"/>
      <c r="T129" s="154"/>
      <c r="U129" s="154"/>
      <c r="V129" s="154"/>
      <c r="W129" s="154"/>
      <c r="X129" s="154"/>
      <c r="Y129" s="154"/>
      <c r="Z129" s="154"/>
    </row>
    <row r="130">
      <c r="A130" s="175" t="s">
        <v>9</v>
      </c>
      <c r="B130" s="175" t="s">
        <v>255</v>
      </c>
      <c r="C130" s="147" t="s">
        <v>852</v>
      </c>
      <c r="D130" s="145" t="s">
        <v>242</v>
      </c>
      <c r="E130" s="146">
        <v>44147.0</v>
      </c>
      <c r="F130" s="147" t="s">
        <v>249</v>
      </c>
      <c r="G130" s="184"/>
      <c r="H130" s="148">
        <v>100.0</v>
      </c>
      <c r="I130" s="148">
        <v>100.0</v>
      </c>
      <c r="J130" s="217">
        <f t="shared" si="2"/>
        <v>0.004237169351</v>
      </c>
      <c r="K130" s="218">
        <f t="shared" si="3"/>
        <v>2.245699756</v>
      </c>
      <c r="L130" s="151">
        <f t="shared" si="4"/>
        <v>7.911733827</v>
      </c>
      <c r="M130" s="152" t="str">
        <f t="shared" si="5"/>
        <v>solsista</v>
      </c>
      <c r="N130" s="154">
        <f>IFERROR(__xludf.DUMMYFUNCTION("""COMPUTED_VALUE"""),2.0)</f>
        <v>2</v>
      </c>
      <c r="O130" s="154"/>
      <c r="P130" s="154"/>
      <c r="Q130" s="154"/>
      <c r="R130" s="154"/>
      <c r="S130" s="154"/>
      <c r="T130" s="154"/>
      <c r="U130" s="154"/>
      <c r="V130" s="154"/>
      <c r="W130" s="154"/>
      <c r="X130" s="154"/>
      <c r="Y130" s="154"/>
      <c r="Z130" s="154"/>
    </row>
    <row r="131">
      <c r="A131" s="175" t="s">
        <v>9</v>
      </c>
      <c r="B131" s="175" t="s">
        <v>255</v>
      </c>
      <c r="C131" s="147" t="s">
        <v>857</v>
      </c>
      <c r="D131" s="145" t="s">
        <v>242</v>
      </c>
      <c r="E131" s="166">
        <v>44143.0</v>
      </c>
      <c r="F131" s="147" t="s">
        <v>257</v>
      </c>
      <c r="G131" s="184"/>
      <c r="H131" s="148">
        <v>60.0</v>
      </c>
      <c r="I131" s="148">
        <v>50.0</v>
      </c>
      <c r="J131" s="217">
        <f t="shared" si="2"/>
        <v>0.002310067519</v>
      </c>
      <c r="K131" s="218">
        <f t="shared" si="3"/>
        <v>1.224335785</v>
      </c>
      <c r="L131" s="151">
        <f t="shared" si="4"/>
        <v>7.911733827</v>
      </c>
      <c r="M131" s="152" t="str">
        <f t="shared" si="5"/>
        <v>solsista</v>
      </c>
      <c r="N131" s="154">
        <f>IFERROR(__xludf.DUMMYFUNCTION("""COMPUTED_VALUE"""),3.0)</f>
        <v>3</v>
      </c>
      <c r="O131" s="154"/>
      <c r="P131" s="154"/>
      <c r="Q131" s="154"/>
      <c r="R131" s="154"/>
      <c r="S131" s="154"/>
      <c r="T131" s="154"/>
      <c r="U131" s="154"/>
      <c r="V131" s="154"/>
      <c r="W131" s="154"/>
      <c r="X131" s="154"/>
      <c r="Y131" s="154"/>
      <c r="Z131" s="154"/>
    </row>
    <row r="132">
      <c r="A132" s="175" t="s">
        <v>9</v>
      </c>
      <c r="B132" s="175" t="s">
        <v>16</v>
      </c>
      <c r="C132" s="147" t="s">
        <v>854</v>
      </c>
      <c r="D132" s="145" t="s">
        <v>242</v>
      </c>
      <c r="E132" s="146">
        <v>44154.0</v>
      </c>
      <c r="F132" s="147" t="s">
        <v>512</v>
      </c>
      <c r="G132" s="154"/>
      <c r="H132" s="148">
        <v>30.0</v>
      </c>
      <c r="I132" s="148">
        <v>30.0</v>
      </c>
      <c r="J132" s="217">
        <f t="shared" si="2"/>
        <v>0.001271150805</v>
      </c>
      <c r="K132" s="218">
        <f t="shared" si="3"/>
        <v>0.6737099268</v>
      </c>
      <c r="L132" s="151">
        <f t="shared" si="4"/>
        <v>7.911733827</v>
      </c>
      <c r="M132" s="152" t="str">
        <f t="shared" si="5"/>
        <v>solsista</v>
      </c>
      <c r="N132" s="154">
        <f>IFERROR(__xludf.DUMMYFUNCTION("""COMPUTED_VALUE"""),4.0)</f>
        <v>4</v>
      </c>
      <c r="O132" s="154"/>
      <c r="P132" s="154"/>
      <c r="Q132" s="154"/>
      <c r="R132" s="154"/>
      <c r="S132" s="154"/>
      <c r="T132" s="154"/>
      <c r="U132" s="154"/>
      <c r="V132" s="154"/>
      <c r="W132" s="154"/>
      <c r="X132" s="154"/>
      <c r="Y132" s="154"/>
      <c r="Z132" s="154"/>
    </row>
    <row r="133">
      <c r="A133" s="175" t="s">
        <v>61</v>
      </c>
      <c r="B133" s="175" t="s">
        <v>405</v>
      </c>
      <c r="C133" s="147" t="s">
        <v>790</v>
      </c>
      <c r="D133" s="145" t="s">
        <v>242</v>
      </c>
      <c r="E133" s="146">
        <v>44148.0</v>
      </c>
      <c r="F133" s="147" t="s">
        <v>249</v>
      </c>
      <c r="G133" s="154"/>
      <c r="H133" s="148">
        <v>150.0</v>
      </c>
      <c r="I133" s="148">
        <v>100.0</v>
      </c>
      <c r="J133" s="217">
        <f t="shared" si="2"/>
        <v>0.005194583567</v>
      </c>
      <c r="K133" s="218">
        <f t="shared" si="3"/>
        <v>2.75312929</v>
      </c>
      <c r="L133" s="151">
        <f t="shared" si="4"/>
        <v>7.81024792</v>
      </c>
      <c r="M133" s="152" t="str">
        <f t="shared" si="5"/>
        <v>marinam00</v>
      </c>
      <c r="N133" s="154">
        <f>IFERROR(__xludf.DUMMYFUNCTION("""COMPUTED_VALUE"""),1.0)</f>
        <v>1</v>
      </c>
      <c r="O133" s="154"/>
      <c r="P133" s="154"/>
      <c r="Q133" s="154"/>
      <c r="R133" s="154"/>
      <c r="S133" s="154"/>
      <c r="T133" s="154"/>
      <c r="U133" s="154"/>
      <c r="V133" s="154"/>
      <c r="W133" s="154"/>
      <c r="X133" s="154"/>
      <c r="Y133" s="154"/>
      <c r="Z133" s="154"/>
    </row>
    <row r="134">
      <c r="A134" s="175" t="s">
        <v>61</v>
      </c>
      <c r="B134" s="175" t="s">
        <v>21</v>
      </c>
      <c r="C134" s="147" t="s">
        <v>797</v>
      </c>
      <c r="D134" s="145" t="s">
        <v>242</v>
      </c>
      <c r="E134" s="166">
        <v>44141.0</v>
      </c>
      <c r="F134" s="147" t="s">
        <v>249</v>
      </c>
      <c r="G134" s="184"/>
      <c r="H134" s="148">
        <v>140.0</v>
      </c>
      <c r="I134" s="148">
        <v>80.0</v>
      </c>
      <c r="J134" s="217">
        <f t="shared" si="2"/>
        <v>0.00453863254</v>
      </c>
      <c r="K134" s="218">
        <f t="shared" si="3"/>
        <v>2.405475246</v>
      </c>
      <c r="L134" s="151">
        <f t="shared" si="4"/>
        <v>7.81024792</v>
      </c>
      <c r="M134" s="152" t="str">
        <f t="shared" si="5"/>
        <v>marinam00</v>
      </c>
      <c r="N134" s="154">
        <f>IFERROR(__xludf.DUMMYFUNCTION("""COMPUTED_VALUE"""),2.0)</f>
        <v>2</v>
      </c>
      <c r="O134" s="154"/>
      <c r="P134" s="154"/>
      <c r="Q134" s="154"/>
      <c r="R134" s="154"/>
      <c r="S134" s="154"/>
      <c r="T134" s="154"/>
      <c r="U134" s="154"/>
      <c r="V134" s="154"/>
      <c r="W134" s="154"/>
      <c r="X134" s="154"/>
      <c r="Y134" s="154"/>
      <c r="Z134" s="154"/>
    </row>
    <row r="135">
      <c r="A135" s="175" t="s">
        <v>61</v>
      </c>
      <c r="B135" s="175" t="s">
        <v>405</v>
      </c>
      <c r="C135" s="147" t="s">
        <v>807</v>
      </c>
      <c r="D135" s="145" t="s">
        <v>242</v>
      </c>
      <c r="E135" s="146">
        <v>44153.0</v>
      </c>
      <c r="F135" s="147" t="s">
        <v>249</v>
      </c>
      <c r="G135" s="154"/>
      <c r="H135" s="148">
        <v>120.0</v>
      </c>
      <c r="I135" s="148">
        <v>80.0</v>
      </c>
      <c r="J135" s="217">
        <f t="shared" si="2"/>
        <v>0.004155666853</v>
      </c>
      <c r="K135" s="218">
        <f t="shared" si="3"/>
        <v>2.202503432</v>
      </c>
      <c r="L135" s="151">
        <f t="shared" si="4"/>
        <v>7.81024792</v>
      </c>
      <c r="M135" s="152" t="str">
        <f t="shared" si="5"/>
        <v>marinam00</v>
      </c>
      <c r="N135" s="154">
        <f>IFERROR(__xludf.DUMMYFUNCTION("""COMPUTED_VALUE"""),3.0)</f>
        <v>3</v>
      </c>
      <c r="O135" s="154"/>
      <c r="P135" s="154"/>
      <c r="Q135" s="154"/>
      <c r="R135" s="154"/>
      <c r="S135" s="154"/>
      <c r="T135" s="154"/>
      <c r="U135" s="154"/>
      <c r="V135" s="154"/>
      <c r="W135" s="154"/>
      <c r="X135" s="154"/>
      <c r="Y135" s="154"/>
      <c r="Z135" s="154"/>
    </row>
    <row r="136">
      <c r="A136" s="175" t="s">
        <v>61</v>
      </c>
      <c r="B136" s="175" t="s">
        <v>265</v>
      </c>
      <c r="C136" s="147" t="s">
        <v>858</v>
      </c>
      <c r="D136" s="145" t="s">
        <v>242</v>
      </c>
      <c r="E136" s="166">
        <v>44141.0</v>
      </c>
      <c r="F136" s="147" t="s">
        <v>249</v>
      </c>
      <c r="G136" s="184"/>
      <c r="H136" s="148">
        <v>20.0</v>
      </c>
      <c r="I136" s="148">
        <v>20.0</v>
      </c>
      <c r="J136" s="217">
        <f t="shared" si="2"/>
        <v>0.0008474338702</v>
      </c>
      <c r="K136" s="218">
        <f t="shared" si="3"/>
        <v>0.4491399512</v>
      </c>
      <c r="L136" s="151">
        <f t="shared" si="4"/>
        <v>7.81024792</v>
      </c>
      <c r="M136" s="152" t="str">
        <f t="shared" si="5"/>
        <v>marinam00</v>
      </c>
      <c r="N136" s="154">
        <f>IFERROR(__xludf.DUMMYFUNCTION("""COMPUTED_VALUE"""),4.0)</f>
        <v>4</v>
      </c>
      <c r="O136" s="154"/>
      <c r="P136" s="154"/>
      <c r="Q136" s="154"/>
      <c r="R136" s="154"/>
      <c r="S136" s="154"/>
      <c r="T136" s="154"/>
      <c r="U136" s="154"/>
      <c r="V136" s="154"/>
      <c r="W136" s="154"/>
      <c r="X136" s="154"/>
      <c r="Y136" s="154"/>
      <c r="Z136" s="154"/>
    </row>
    <row r="137">
      <c r="A137" s="175" t="s">
        <v>60</v>
      </c>
      <c r="B137" s="175" t="s">
        <v>405</v>
      </c>
      <c r="C137" s="147" t="s">
        <v>790</v>
      </c>
      <c r="D137" s="145" t="s">
        <v>242</v>
      </c>
      <c r="E137" s="146">
        <v>44148.0</v>
      </c>
      <c r="F137" s="147" t="s">
        <v>249</v>
      </c>
      <c r="G137" s="154"/>
      <c r="H137" s="148">
        <v>150.0</v>
      </c>
      <c r="I137" s="148">
        <v>100.0</v>
      </c>
      <c r="J137" s="217">
        <f t="shared" si="2"/>
        <v>0.005194583567</v>
      </c>
      <c r="K137" s="218">
        <f t="shared" si="3"/>
        <v>2.75312929</v>
      </c>
      <c r="L137" s="151">
        <f t="shared" si="4"/>
        <v>7.361107969</v>
      </c>
      <c r="M137" s="152" t="str">
        <f t="shared" si="5"/>
        <v>anjablaj</v>
      </c>
      <c r="N137" s="154">
        <f>IFERROR(__xludf.DUMMYFUNCTION("""COMPUTED_VALUE"""),1.0)</f>
        <v>1</v>
      </c>
      <c r="O137" s="154"/>
      <c r="P137" s="154"/>
      <c r="Q137" s="154"/>
      <c r="R137" s="154"/>
      <c r="S137" s="154"/>
      <c r="T137" s="154"/>
      <c r="U137" s="154"/>
      <c r="V137" s="154"/>
      <c r="W137" s="154"/>
      <c r="X137" s="154"/>
      <c r="Y137" s="154"/>
      <c r="Z137" s="154"/>
    </row>
    <row r="138">
      <c r="A138" s="175" t="s">
        <v>60</v>
      </c>
      <c r="B138" s="175" t="s">
        <v>21</v>
      </c>
      <c r="C138" s="147" t="s">
        <v>797</v>
      </c>
      <c r="D138" s="145" t="s">
        <v>242</v>
      </c>
      <c r="E138" s="166">
        <v>44141.0</v>
      </c>
      <c r="F138" s="147" t="s">
        <v>249</v>
      </c>
      <c r="G138" s="184"/>
      <c r="H138" s="148">
        <v>140.0</v>
      </c>
      <c r="I138" s="148">
        <v>80.0</v>
      </c>
      <c r="J138" s="217">
        <f t="shared" si="2"/>
        <v>0.00453863254</v>
      </c>
      <c r="K138" s="218">
        <f t="shared" si="3"/>
        <v>2.405475246</v>
      </c>
      <c r="L138" s="151">
        <f t="shared" si="4"/>
        <v>7.361107969</v>
      </c>
      <c r="M138" s="152" t="str">
        <f t="shared" si="5"/>
        <v>anjablaj</v>
      </c>
      <c r="N138" s="154">
        <f>IFERROR(__xludf.DUMMYFUNCTION("""COMPUTED_VALUE"""),2.0)</f>
        <v>2</v>
      </c>
      <c r="O138" s="154"/>
      <c r="P138" s="154"/>
      <c r="Q138" s="154"/>
      <c r="R138" s="154"/>
      <c r="S138" s="154"/>
      <c r="T138" s="154"/>
      <c r="U138" s="154"/>
      <c r="V138" s="154"/>
      <c r="W138" s="154"/>
      <c r="X138" s="154"/>
      <c r="Y138" s="154"/>
      <c r="Z138" s="154"/>
    </row>
    <row r="139">
      <c r="A139" s="175" t="s">
        <v>60</v>
      </c>
      <c r="B139" s="175" t="s">
        <v>405</v>
      </c>
      <c r="C139" s="147" t="s">
        <v>807</v>
      </c>
      <c r="D139" s="145" t="s">
        <v>242</v>
      </c>
      <c r="E139" s="146">
        <v>44153.0</v>
      </c>
      <c r="F139" s="147" t="s">
        <v>249</v>
      </c>
      <c r="G139" s="154"/>
      <c r="H139" s="148">
        <v>120.0</v>
      </c>
      <c r="I139" s="148">
        <v>80.0</v>
      </c>
      <c r="J139" s="217">
        <f t="shared" si="2"/>
        <v>0.004155666853</v>
      </c>
      <c r="K139" s="218">
        <f t="shared" si="3"/>
        <v>2.202503432</v>
      </c>
      <c r="L139" s="151">
        <f t="shared" si="4"/>
        <v>7.361107969</v>
      </c>
      <c r="M139" s="152" t="str">
        <f t="shared" si="5"/>
        <v>anjablaj</v>
      </c>
      <c r="N139" s="154">
        <f>IFERROR(__xludf.DUMMYFUNCTION("""COMPUTED_VALUE"""),3.0)</f>
        <v>3</v>
      </c>
      <c r="O139" s="154"/>
      <c r="P139" s="154"/>
      <c r="Q139" s="154"/>
      <c r="R139" s="154"/>
      <c r="S139" s="154"/>
      <c r="T139" s="154"/>
      <c r="U139" s="154"/>
      <c r="V139" s="154"/>
      <c r="W139" s="154"/>
      <c r="X139" s="154"/>
      <c r="Y139" s="154"/>
      <c r="Z139" s="154"/>
    </row>
    <row r="140">
      <c r="A140" s="175" t="s">
        <v>40</v>
      </c>
      <c r="B140" s="175" t="s">
        <v>265</v>
      </c>
      <c r="C140" s="147" t="s">
        <v>859</v>
      </c>
      <c r="D140" s="145" t="s">
        <v>242</v>
      </c>
      <c r="E140" s="146">
        <v>44154.0</v>
      </c>
      <c r="F140" s="147" t="s">
        <v>249</v>
      </c>
      <c r="G140" s="154"/>
      <c r="H140" s="148">
        <v>200.0</v>
      </c>
      <c r="I140" s="148">
        <v>150.0</v>
      </c>
      <c r="J140" s="217">
        <f t="shared" si="2"/>
        <v>0.007313168242</v>
      </c>
      <c r="K140" s="218">
        <f t="shared" si="3"/>
        <v>3.875979168</v>
      </c>
      <c r="L140" s="151">
        <f t="shared" si="4"/>
        <v>7.325458275</v>
      </c>
      <c r="M140" s="152" t="str">
        <f t="shared" si="5"/>
        <v>tannra</v>
      </c>
      <c r="N140" s="154">
        <f>IFERROR(__xludf.DUMMYFUNCTION("""COMPUTED_VALUE"""),1.0)</f>
        <v>1</v>
      </c>
      <c r="O140" s="154"/>
      <c r="P140" s="154"/>
      <c r="Q140" s="154"/>
      <c r="R140" s="154"/>
      <c r="S140" s="154"/>
      <c r="T140" s="154"/>
      <c r="U140" s="154"/>
      <c r="V140" s="154"/>
      <c r="W140" s="154"/>
      <c r="X140" s="154"/>
      <c r="Y140" s="154"/>
      <c r="Z140" s="154"/>
    </row>
    <row r="141">
      <c r="A141" s="175" t="s">
        <v>40</v>
      </c>
      <c r="B141" s="175" t="s">
        <v>265</v>
      </c>
      <c r="C141" s="147" t="s">
        <v>793</v>
      </c>
      <c r="D141" s="145" t="s">
        <v>242</v>
      </c>
      <c r="E141" s="146">
        <v>44155.0</v>
      </c>
      <c r="F141" s="147" t="s">
        <v>249</v>
      </c>
      <c r="G141" s="154"/>
      <c r="H141" s="148">
        <v>250.0</v>
      </c>
      <c r="I141" s="148">
        <v>60.0</v>
      </c>
      <c r="J141" s="217">
        <f t="shared" si="2"/>
        <v>0.00618047563</v>
      </c>
      <c r="K141" s="218">
        <f t="shared" si="3"/>
        <v>3.275652084</v>
      </c>
      <c r="L141" s="151">
        <f t="shared" si="4"/>
        <v>7.325458275</v>
      </c>
      <c r="M141" s="152" t="str">
        <f t="shared" si="5"/>
        <v>tannra</v>
      </c>
      <c r="N141" s="154">
        <f>IFERROR(__xludf.DUMMYFUNCTION("""COMPUTED_VALUE"""),2.0)</f>
        <v>2</v>
      </c>
      <c r="O141" s="154"/>
      <c r="P141" s="154"/>
      <c r="Q141" s="154"/>
      <c r="R141" s="154"/>
      <c r="S141" s="154"/>
      <c r="T141" s="154"/>
      <c r="U141" s="154"/>
      <c r="V141" s="154"/>
      <c r="W141" s="154"/>
      <c r="X141" s="154"/>
      <c r="Y141" s="154"/>
      <c r="Z141" s="154"/>
    </row>
    <row r="142">
      <c r="A142" s="175" t="s">
        <v>40</v>
      </c>
      <c r="B142" s="175" t="s">
        <v>265</v>
      </c>
      <c r="C142" s="147" t="s">
        <v>860</v>
      </c>
      <c r="D142" s="145" t="s">
        <v>242</v>
      </c>
      <c r="E142" s="146">
        <v>44154.0</v>
      </c>
      <c r="F142" s="147" t="s">
        <v>249</v>
      </c>
      <c r="G142" s="154"/>
      <c r="H142" s="148">
        <v>5.0</v>
      </c>
      <c r="I142" s="148">
        <v>10.0</v>
      </c>
      <c r="J142" s="217">
        <f t="shared" si="2"/>
        <v>0.0003279755135</v>
      </c>
      <c r="K142" s="218">
        <f t="shared" si="3"/>
        <v>0.1738270222</v>
      </c>
      <c r="L142" s="151">
        <f t="shared" si="4"/>
        <v>7.325458275</v>
      </c>
      <c r="M142" s="152" t="str">
        <f t="shared" si="5"/>
        <v>tannra</v>
      </c>
      <c r="N142" s="154">
        <f>IFERROR(__xludf.DUMMYFUNCTION("""COMPUTED_VALUE"""),3.0)</f>
        <v>3</v>
      </c>
      <c r="O142" s="154"/>
      <c r="P142" s="154"/>
      <c r="Q142" s="154"/>
      <c r="R142" s="154"/>
      <c r="S142" s="154"/>
      <c r="T142" s="154"/>
      <c r="U142" s="154"/>
      <c r="V142" s="154"/>
      <c r="W142" s="154"/>
      <c r="X142" s="154"/>
      <c r="Y142" s="154"/>
      <c r="Z142" s="154"/>
    </row>
    <row r="143">
      <c r="A143" s="175" t="s">
        <v>72</v>
      </c>
      <c r="B143" s="175" t="s">
        <v>21</v>
      </c>
      <c r="C143" s="147" t="s">
        <v>861</v>
      </c>
      <c r="D143" s="145" t="s">
        <v>242</v>
      </c>
      <c r="E143" s="146">
        <v>44145.0</v>
      </c>
      <c r="F143" s="147" t="s">
        <v>249</v>
      </c>
      <c r="G143" s="184"/>
      <c r="H143" s="148">
        <v>300.0</v>
      </c>
      <c r="I143" s="148">
        <v>300.0</v>
      </c>
      <c r="J143" s="217">
        <f t="shared" si="2"/>
        <v>0.01271150805</v>
      </c>
      <c r="K143" s="218">
        <f t="shared" si="3"/>
        <v>6.737099268</v>
      </c>
      <c r="L143" s="151">
        <f t="shared" si="4"/>
        <v>7.164641057</v>
      </c>
      <c r="M143" s="152" t="str">
        <f t="shared" si="5"/>
        <v>aaron_soskin</v>
      </c>
      <c r="N143" s="154">
        <f>IFERROR(__xludf.DUMMYFUNCTION("""COMPUTED_VALUE"""),1.0)</f>
        <v>1</v>
      </c>
      <c r="O143" s="154"/>
      <c r="P143" s="154"/>
      <c r="Q143" s="154"/>
      <c r="R143" s="154"/>
      <c r="S143" s="154"/>
      <c r="T143" s="154"/>
      <c r="U143" s="154"/>
      <c r="V143" s="154"/>
      <c r="W143" s="154"/>
      <c r="X143" s="154"/>
      <c r="Y143" s="154"/>
      <c r="Z143" s="154"/>
    </row>
    <row r="144">
      <c r="A144" s="175" t="s">
        <v>72</v>
      </c>
      <c r="B144" s="175" t="s">
        <v>6</v>
      </c>
      <c r="C144" s="147" t="s">
        <v>862</v>
      </c>
      <c r="D144" s="145" t="s">
        <v>242</v>
      </c>
      <c r="E144" s="146">
        <v>44145.0</v>
      </c>
      <c r="F144" s="147" t="s">
        <v>249</v>
      </c>
      <c r="G144" s="184"/>
      <c r="H144" s="148">
        <v>30.0</v>
      </c>
      <c r="I144" s="148">
        <v>10.0</v>
      </c>
      <c r="J144" s="217">
        <f t="shared" si="2"/>
        <v>0.0008066826214</v>
      </c>
      <c r="K144" s="218">
        <f t="shared" si="3"/>
        <v>0.4275417893</v>
      </c>
      <c r="L144" s="151">
        <f t="shared" si="4"/>
        <v>7.164641057</v>
      </c>
      <c r="M144" s="152" t="str">
        <f t="shared" si="5"/>
        <v>aaron_soskin</v>
      </c>
      <c r="N144" s="154">
        <f>IFERROR(__xludf.DUMMYFUNCTION("""COMPUTED_VALUE"""),2.0)</f>
        <v>2</v>
      </c>
      <c r="O144" s="154"/>
      <c r="P144" s="154"/>
      <c r="Q144" s="154"/>
      <c r="R144" s="154"/>
      <c r="S144" s="154"/>
      <c r="T144" s="154"/>
      <c r="U144" s="154"/>
      <c r="V144" s="154"/>
      <c r="W144" s="154"/>
      <c r="X144" s="154"/>
      <c r="Y144" s="154"/>
      <c r="Z144" s="154"/>
    </row>
    <row r="145">
      <c r="A145" s="175" t="s">
        <v>10</v>
      </c>
      <c r="B145" s="175" t="s">
        <v>265</v>
      </c>
      <c r="C145" s="147" t="s">
        <v>863</v>
      </c>
      <c r="D145" s="145" t="s">
        <v>242</v>
      </c>
      <c r="E145" s="146">
        <v>44147.0</v>
      </c>
      <c r="F145" s="147" t="s">
        <v>249</v>
      </c>
      <c r="G145" s="184"/>
      <c r="H145" s="148">
        <v>500.0</v>
      </c>
      <c r="I145" s="148">
        <v>300.0</v>
      </c>
      <c r="J145" s="217">
        <f t="shared" si="2"/>
        <v>0.01654116492</v>
      </c>
      <c r="K145" s="218">
        <f t="shared" si="3"/>
        <v>8.766817405</v>
      </c>
      <c r="L145" s="151">
        <f t="shared" si="4"/>
        <v>6.744975941</v>
      </c>
      <c r="M145" s="152" t="str">
        <f t="shared" si="5"/>
        <v>jessicazartler</v>
      </c>
      <c r="N145" s="154">
        <f>IFERROR(__xludf.DUMMYFUNCTION("""COMPUTED_VALUE"""),1.0)</f>
        <v>1</v>
      </c>
      <c r="O145" s="154"/>
      <c r="P145" s="154"/>
      <c r="Q145" s="154"/>
      <c r="R145" s="154"/>
      <c r="S145" s="154"/>
      <c r="T145" s="154"/>
      <c r="U145" s="154"/>
      <c r="V145" s="154"/>
      <c r="W145" s="154"/>
      <c r="X145" s="154"/>
      <c r="Y145" s="154"/>
      <c r="Z145" s="154"/>
    </row>
    <row r="146">
      <c r="A146" s="175" t="s">
        <v>10</v>
      </c>
      <c r="B146" s="175" t="s">
        <v>255</v>
      </c>
      <c r="C146" s="147" t="s">
        <v>864</v>
      </c>
      <c r="D146" s="145" t="s">
        <v>242</v>
      </c>
      <c r="E146" s="146">
        <v>44147.0</v>
      </c>
      <c r="F146" s="147" t="s">
        <v>249</v>
      </c>
      <c r="G146" s="184"/>
      <c r="H146" s="148">
        <v>200.0</v>
      </c>
      <c r="I146" s="148">
        <v>200.0</v>
      </c>
      <c r="J146" s="217">
        <f t="shared" si="2"/>
        <v>0.008474338702</v>
      </c>
      <c r="K146" s="218">
        <f t="shared" si="3"/>
        <v>4.491399512</v>
      </c>
      <c r="L146" s="151">
        <f t="shared" si="4"/>
        <v>6.744975941</v>
      </c>
      <c r="M146" s="152" t="str">
        <f t="shared" si="5"/>
        <v>jessicazartler</v>
      </c>
      <c r="N146" s="154">
        <f>IFERROR(__xludf.DUMMYFUNCTION("""COMPUTED_VALUE"""),2.0)</f>
        <v>2</v>
      </c>
      <c r="O146" s="154"/>
      <c r="P146" s="154"/>
      <c r="Q146" s="154"/>
      <c r="R146" s="154"/>
      <c r="S146" s="154"/>
      <c r="T146" s="154"/>
      <c r="U146" s="154"/>
      <c r="V146" s="154"/>
      <c r="W146" s="154"/>
      <c r="X146" s="154"/>
      <c r="Y146" s="154"/>
      <c r="Z146" s="154"/>
    </row>
    <row r="147">
      <c r="A147" s="175" t="s">
        <v>10</v>
      </c>
      <c r="B147" s="175" t="s">
        <v>283</v>
      </c>
      <c r="C147" s="147" t="s">
        <v>865</v>
      </c>
      <c r="D147" s="145" t="s">
        <v>242</v>
      </c>
      <c r="E147" s="146">
        <v>44152.0</v>
      </c>
      <c r="F147" s="147" t="s">
        <v>249</v>
      </c>
      <c r="G147" s="154"/>
      <c r="H147" s="148">
        <v>200.0</v>
      </c>
      <c r="I147" s="148">
        <v>200.0</v>
      </c>
      <c r="J147" s="217">
        <f t="shared" si="2"/>
        <v>0.008474338702</v>
      </c>
      <c r="K147" s="218">
        <f t="shared" si="3"/>
        <v>4.491399512</v>
      </c>
      <c r="L147" s="151">
        <f t="shared" si="4"/>
        <v>6.744975941</v>
      </c>
      <c r="M147" s="152" t="str">
        <f t="shared" si="5"/>
        <v>jessicazartler</v>
      </c>
      <c r="N147" s="154">
        <f>IFERROR(__xludf.DUMMYFUNCTION("""COMPUTED_VALUE"""),3.0)</f>
        <v>3</v>
      </c>
      <c r="O147" s="154"/>
      <c r="P147" s="154"/>
      <c r="Q147" s="154"/>
      <c r="R147" s="154"/>
      <c r="S147" s="154"/>
      <c r="T147" s="154"/>
      <c r="U147" s="154"/>
      <c r="V147" s="154"/>
      <c r="W147" s="154"/>
      <c r="X147" s="154"/>
      <c r="Y147" s="154"/>
      <c r="Z147" s="154"/>
    </row>
    <row r="148">
      <c r="A148" s="175" t="s">
        <v>10</v>
      </c>
      <c r="B148" s="175" t="s">
        <v>255</v>
      </c>
      <c r="C148" s="147" t="s">
        <v>851</v>
      </c>
      <c r="D148" s="145" t="s">
        <v>242</v>
      </c>
      <c r="E148" s="146">
        <v>44147.0</v>
      </c>
      <c r="F148" s="147" t="s">
        <v>249</v>
      </c>
      <c r="G148" s="184"/>
      <c r="H148" s="148">
        <v>200.0</v>
      </c>
      <c r="I148" s="148">
        <v>150.0</v>
      </c>
      <c r="J148" s="217">
        <f t="shared" si="2"/>
        <v>0.007313168242</v>
      </c>
      <c r="K148" s="218">
        <f t="shared" si="3"/>
        <v>3.875979168</v>
      </c>
      <c r="L148" s="151">
        <f t="shared" si="4"/>
        <v>6.744975941</v>
      </c>
      <c r="M148" s="152" t="str">
        <f t="shared" si="5"/>
        <v>jessicazartler</v>
      </c>
      <c r="N148" s="154">
        <f>IFERROR(__xludf.DUMMYFUNCTION("""COMPUTED_VALUE"""),4.0)</f>
        <v>4</v>
      </c>
      <c r="O148" s="154"/>
      <c r="P148" s="154"/>
      <c r="Q148" s="154"/>
      <c r="R148" s="154"/>
      <c r="S148" s="154"/>
      <c r="T148" s="154"/>
      <c r="U148" s="154"/>
      <c r="V148" s="154"/>
      <c r="W148" s="154"/>
      <c r="X148" s="154"/>
      <c r="Y148" s="154"/>
      <c r="Z148" s="154"/>
    </row>
    <row r="149">
      <c r="A149" s="175" t="s">
        <v>10</v>
      </c>
      <c r="B149" s="175" t="s">
        <v>6</v>
      </c>
      <c r="C149" s="147" t="s">
        <v>802</v>
      </c>
      <c r="D149" s="145" t="s">
        <v>242</v>
      </c>
      <c r="E149" s="146">
        <v>44145.0</v>
      </c>
      <c r="F149" s="147" t="s">
        <v>249</v>
      </c>
      <c r="G149" s="184"/>
      <c r="H149" s="148">
        <v>120.0</v>
      </c>
      <c r="I149" s="148">
        <v>100.0</v>
      </c>
      <c r="J149" s="217">
        <f t="shared" si="2"/>
        <v>0.004620135037</v>
      </c>
      <c r="K149" s="218">
        <f t="shared" si="3"/>
        <v>2.44867157</v>
      </c>
      <c r="L149" s="151">
        <f t="shared" si="4"/>
        <v>6.744975941</v>
      </c>
      <c r="M149" s="152" t="str">
        <f t="shared" si="5"/>
        <v>jessicazartler</v>
      </c>
      <c r="N149" s="154">
        <f>IFERROR(__xludf.DUMMYFUNCTION("""COMPUTED_VALUE"""),5.0)</f>
        <v>5</v>
      </c>
      <c r="O149" s="154"/>
      <c r="P149" s="154"/>
      <c r="Q149" s="154"/>
      <c r="R149" s="154"/>
      <c r="S149" s="154"/>
      <c r="T149" s="154"/>
      <c r="U149" s="154"/>
      <c r="V149" s="154"/>
      <c r="W149" s="154"/>
      <c r="X149" s="154"/>
      <c r="Y149" s="154"/>
      <c r="Z149" s="154"/>
    </row>
    <row r="150">
      <c r="A150" s="175" t="s">
        <v>10</v>
      </c>
      <c r="B150" s="175" t="s">
        <v>265</v>
      </c>
      <c r="C150" s="147" t="s">
        <v>804</v>
      </c>
      <c r="D150" s="145" t="s">
        <v>242</v>
      </c>
      <c r="E150" s="146">
        <v>44152.0</v>
      </c>
      <c r="F150" s="147" t="s">
        <v>249</v>
      </c>
      <c r="G150" s="154"/>
      <c r="H150" s="148">
        <v>120.0</v>
      </c>
      <c r="I150" s="148">
        <v>100.0</v>
      </c>
      <c r="J150" s="217">
        <f t="shared" si="2"/>
        <v>0.004620135037</v>
      </c>
      <c r="K150" s="218">
        <f t="shared" si="3"/>
        <v>2.44867157</v>
      </c>
      <c r="L150" s="151">
        <f t="shared" si="4"/>
        <v>6.744975941</v>
      </c>
      <c r="M150" s="152" t="str">
        <f t="shared" si="5"/>
        <v>jessicazartler</v>
      </c>
      <c r="N150" s="154">
        <f>IFERROR(__xludf.DUMMYFUNCTION("""COMPUTED_VALUE"""),6.0)</f>
        <v>6</v>
      </c>
      <c r="O150" s="154"/>
      <c r="P150" s="154"/>
      <c r="Q150" s="154"/>
      <c r="R150" s="154"/>
      <c r="S150" s="154"/>
      <c r="T150" s="154"/>
      <c r="U150" s="154"/>
      <c r="V150" s="154"/>
      <c r="W150" s="154"/>
      <c r="X150" s="154"/>
      <c r="Y150" s="154"/>
      <c r="Z150" s="154"/>
    </row>
    <row r="151">
      <c r="A151" s="175" t="s">
        <v>10</v>
      </c>
      <c r="B151" s="175" t="s">
        <v>21</v>
      </c>
      <c r="C151" s="147" t="s">
        <v>803</v>
      </c>
      <c r="D151" s="145" t="s">
        <v>242</v>
      </c>
      <c r="E151" s="146">
        <v>44147.0</v>
      </c>
      <c r="F151" s="147" t="s">
        <v>249</v>
      </c>
      <c r="G151" s="184"/>
      <c r="H151" s="148">
        <v>100.0</v>
      </c>
      <c r="I151" s="148">
        <v>100.0</v>
      </c>
      <c r="J151" s="217">
        <f t="shared" si="2"/>
        <v>0.004237169351</v>
      </c>
      <c r="K151" s="218">
        <f t="shared" si="3"/>
        <v>2.245699756</v>
      </c>
      <c r="L151" s="151">
        <f t="shared" si="4"/>
        <v>6.744975941</v>
      </c>
      <c r="M151" s="152" t="str">
        <f t="shared" si="5"/>
        <v>jessicazartler</v>
      </c>
      <c r="N151" s="154">
        <f>IFERROR(__xludf.DUMMYFUNCTION("""COMPUTED_VALUE"""),7.0)</f>
        <v>7</v>
      </c>
      <c r="O151" s="154"/>
      <c r="P151" s="154"/>
      <c r="Q151" s="154"/>
      <c r="R151" s="154"/>
      <c r="S151" s="154"/>
      <c r="T151" s="154"/>
      <c r="U151" s="154"/>
      <c r="V151" s="154"/>
      <c r="W151" s="154"/>
      <c r="X151" s="154"/>
      <c r="Y151" s="154"/>
      <c r="Z151" s="154"/>
    </row>
    <row r="152">
      <c r="A152" s="175" t="s">
        <v>10</v>
      </c>
      <c r="B152" s="175" t="s">
        <v>21</v>
      </c>
      <c r="C152" s="147" t="s">
        <v>866</v>
      </c>
      <c r="D152" s="145" t="s">
        <v>242</v>
      </c>
      <c r="E152" s="146">
        <v>44148.0</v>
      </c>
      <c r="F152" s="147" t="s">
        <v>249</v>
      </c>
      <c r="G152" s="154"/>
      <c r="H152" s="148">
        <v>100.0</v>
      </c>
      <c r="I152" s="148">
        <v>100.0</v>
      </c>
      <c r="J152" s="217">
        <f t="shared" si="2"/>
        <v>0.004237169351</v>
      </c>
      <c r="K152" s="218">
        <f t="shared" si="3"/>
        <v>2.245699756</v>
      </c>
      <c r="L152" s="151">
        <f t="shared" si="4"/>
        <v>6.744975941</v>
      </c>
      <c r="M152" s="152" t="str">
        <f t="shared" si="5"/>
        <v>jessicazartler</v>
      </c>
      <c r="N152" s="154">
        <f>IFERROR(__xludf.DUMMYFUNCTION("""COMPUTED_VALUE"""),8.0)</f>
        <v>8</v>
      </c>
      <c r="O152" s="154"/>
      <c r="P152" s="154"/>
      <c r="Q152" s="154"/>
      <c r="R152" s="154"/>
      <c r="S152" s="154"/>
      <c r="T152" s="154"/>
      <c r="U152" s="154"/>
      <c r="V152" s="154"/>
      <c r="W152" s="154"/>
      <c r="X152" s="154"/>
      <c r="Y152" s="154"/>
      <c r="Z152" s="154"/>
    </row>
    <row r="153">
      <c r="A153" s="175" t="s">
        <v>10</v>
      </c>
      <c r="B153" s="175" t="s">
        <v>265</v>
      </c>
      <c r="C153" s="147" t="s">
        <v>867</v>
      </c>
      <c r="D153" s="145" t="s">
        <v>242</v>
      </c>
      <c r="E153" s="146">
        <v>44153.0</v>
      </c>
      <c r="F153" s="147" t="s">
        <v>249</v>
      </c>
      <c r="G153" s="154"/>
      <c r="H153" s="148">
        <v>100.0</v>
      </c>
      <c r="I153" s="148">
        <v>80.0</v>
      </c>
      <c r="J153" s="217">
        <f t="shared" si="2"/>
        <v>0.003772701167</v>
      </c>
      <c r="K153" s="218">
        <f t="shared" si="3"/>
        <v>1.999531619</v>
      </c>
      <c r="L153" s="151">
        <f t="shared" si="4"/>
        <v>6.744975941</v>
      </c>
      <c r="M153" s="152" t="str">
        <f t="shared" si="5"/>
        <v>jessicazartler</v>
      </c>
      <c r="N153" s="154">
        <f>IFERROR(__xludf.DUMMYFUNCTION("""COMPUTED_VALUE"""),9.0)</f>
        <v>9</v>
      </c>
      <c r="O153" s="154"/>
      <c r="P153" s="154"/>
      <c r="Q153" s="154"/>
      <c r="R153" s="154"/>
      <c r="S153" s="154"/>
      <c r="T153" s="154"/>
      <c r="U153" s="154"/>
      <c r="V153" s="154"/>
      <c r="W153" s="154"/>
      <c r="X153" s="154"/>
      <c r="Y153" s="154"/>
      <c r="Z153" s="154"/>
    </row>
    <row r="154">
      <c r="A154" s="175" t="s">
        <v>10</v>
      </c>
      <c r="B154" s="175" t="s">
        <v>255</v>
      </c>
      <c r="C154" s="147" t="s">
        <v>868</v>
      </c>
      <c r="D154" s="145" t="s">
        <v>242</v>
      </c>
      <c r="E154" s="146">
        <v>44147.0</v>
      </c>
      <c r="F154" s="147" t="s">
        <v>249</v>
      </c>
      <c r="G154" s="184"/>
      <c r="H154" s="148">
        <v>100.0</v>
      </c>
      <c r="I154" s="148">
        <v>70.0</v>
      </c>
      <c r="J154" s="217">
        <f t="shared" si="2"/>
        <v>0.003540467075</v>
      </c>
      <c r="K154" s="218">
        <f t="shared" si="3"/>
        <v>1.87644755</v>
      </c>
      <c r="L154" s="151">
        <f t="shared" si="4"/>
        <v>6.744975941</v>
      </c>
      <c r="M154" s="152" t="str">
        <f t="shared" si="5"/>
        <v>jessicazartler</v>
      </c>
      <c r="N154" s="154">
        <f>IFERROR(__xludf.DUMMYFUNCTION("""COMPUTED_VALUE"""),10.0)</f>
        <v>10</v>
      </c>
      <c r="O154" s="154"/>
      <c r="P154" s="154"/>
      <c r="Q154" s="154"/>
      <c r="R154" s="154"/>
      <c r="S154" s="154"/>
      <c r="T154" s="154"/>
      <c r="U154" s="154"/>
      <c r="V154" s="154"/>
      <c r="W154" s="154"/>
      <c r="X154" s="154"/>
      <c r="Y154" s="154"/>
      <c r="Z154" s="154"/>
    </row>
    <row r="155">
      <c r="A155" s="175" t="s">
        <v>10</v>
      </c>
      <c r="B155" s="175" t="s">
        <v>396</v>
      </c>
      <c r="C155" s="147" t="s">
        <v>788</v>
      </c>
      <c r="D155" s="145" t="s">
        <v>242</v>
      </c>
      <c r="E155" s="166">
        <v>44141.0</v>
      </c>
      <c r="F155" s="147" t="s">
        <v>249</v>
      </c>
      <c r="G155" s="184"/>
      <c r="H155" s="148">
        <v>120.0</v>
      </c>
      <c r="I155" s="148">
        <v>50.0</v>
      </c>
      <c r="J155" s="217">
        <f t="shared" si="2"/>
        <v>0.003458964577</v>
      </c>
      <c r="K155" s="218">
        <f t="shared" si="3"/>
        <v>1.833251226</v>
      </c>
      <c r="L155" s="151">
        <f t="shared" si="4"/>
        <v>6.744975941</v>
      </c>
      <c r="M155" s="152" t="str">
        <f t="shared" si="5"/>
        <v>jessicazartler</v>
      </c>
      <c r="N155" s="154">
        <f>IFERROR(__xludf.DUMMYFUNCTION("""COMPUTED_VALUE"""),11.0)</f>
        <v>11</v>
      </c>
      <c r="O155" s="154"/>
      <c r="P155" s="154"/>
      <c r="Q155" s="154"/>
      <c r="R155" s="154"/>
      <c r="S155" s="154"/>
      <c r="T155" s="154"/>
      <c r="U155" s="154"/>
      <c r="V155" s="154"/>
      <c r="W155" s="154"/>
      <c r="X155" s="154"/>
      <c r="Y155" s="154"/>
      <c r="Z155" s="154"/>
    </row>
    <row r="156">
      <c r="A156" s="175" t="s">
        <v>10</v>
      </c>
      <c r="B156" s="175" t="s">
        <v>265</v>
      </c>
      <c r="C156" s="147" t="s">
        <v>793</v>
      </c>
      <c r="D156" s="145" t="s">
        <v>242</v>
      </c>
      <c r="E156" s="146">
        <v>44155.0</v>
      </c>
      <c r="F156" s="147" t="s">
        <v>249</v>
      </c>
      <c r="G156" s="154"/>
      <c r="H156" s="148">
        <v>100.0</v>
      </c>
      <c r="I156" s="148">
        <v>60.0</v>
      </c>
      <c r="J156" s="217">
        <f t="shared" si="2"/>
        <v>0.003308232983</v>
      </c>
      <c r="K156" s="218">
        <f t="shared" si="3"/>
        <v>1.753363481</v>
      </c>
      <c r="L156" s="151">
        <f t="shared" si="4"/>
        <v>6.744975941</v>
      </c>
      <c r="M156" s="152" t="str">
        <f t="shared" si="5"/>
        <v>jessicazartler</v>
      </c>
      <c r="N156" s="154">
        <f>IFERROR(__xludf.DUMMYFUNCTION("""COMPUTED_VALUE"""),12.0)</f>
        <v>12</v>
      </c>
      <c r="O156" s="154"/>
      <c r="P156" s="154"/>
      <c r="Q156" s="154"/>
      <c r="R156" s="154"/>
      <c r="S156" s="154"/>
      <c r="T156" s="154"/>
      <c r="U156" s="154"/>
      <c r="V156" s="154"/>
      <c r="W156" s="154"/>
      <c r="X156" s="154"/>
      <c r="Y156" s="154"/>
      <c r="Z156" s="154"/>
    </row>
    <row r="157">
      <c r="A157" s="175" t="s">
        <v>10</v>
      </c>
      <c r="B157" s="175" t="s">
        <v>265</v>
      </c>
      <c r="C157" s="147" t="s">
        <v>801</v>
      </c>
      <c r="D157" s="145" t="s">
        <v>242</v>
      </c>
      <c r="E157" s="146">
        <v>44153.0</v>
      </c>
      <c r="F157" s="147" t="s">
        <v>249</v>
      </c>
      <c r="G157" s="154"/>
      <c r="H157" s="148">
        <v>45.0</v>
      </c>
      <c r="I157" s="148">
        <v>80.0</v>
      </c>
      <c r="J157" s="217">
        <f t="shared" si="2"/>
        <v>0.00271954553</v>
      </c>
      <c r="K157" s="218">
        <f t="shared" si="3"/>
        <v>1.441359131</v>
      </c>
      <c r="L157" s="151">
        <f t="shared" si="4"/>
        <v>6.744975941</v>
      </c>
      <c r="M157" s="152" t="str">
        <f t="shared" si="5"/>
        <v>jessicazartler</v>
      </c>
      <c r="N157" s="154">
        <f>IFERROR(__xludf.DUMMYFUNCTION("""COMPUTED_VALUE"""),13.0)</f>
        <v>13</v>
      </c>
      <c r="O157" s="154"/>
      <c r="P157" s="154"/>
      <c r="Q157" s="154"/>
      <c r="R157" s="154"/>
      <c r="S157" s="154"/>
      <c r="T157" s="154"/>
      <c r="U157" s="154"/>
      <c r="V157" s="154"/>
      <c r="W157" s="154"/>
      <c r="X157" s="154"/>
      <c r="Y157" s="154"/>
      <c r="Z157" s="154"/>
    </row>
    <row r="158">
      <c r="A158" s="175" t="s">
        <v>10</v>
      </c>
      <c r="B158" s="175" t="s">
        <v>396</v>
      </c>
      <c r="C158" s="147" t="s">
        <v>794</v>
      </c>
      <c r="D158" s="145" t="s">
        <v>242</v>
      </c>
      <c r="E158" s="146">
        <v>44147.0</v>
      </c>
      <c r="F158" s="147" t="s">
        <v>249</v>
      </c>
      <c r="G158" s="184"/>
      <c r="H158" s="148">
        <v>100.0</v>
      </c>
      <c r="I158" s="148">
        <v>30.0</v>
      </c>
      <c r="J158" s="217">
        <f t="shared" si="2"/>
        <v>0.002611530707</v>
      </c>
      <c r="K158" s="218">
        <f t="shared" si="3"/>
        <v>1.384111275</v>
      </c>
      <c r="L158" s="151">
        <f t="shared" si="4"/>
        <v>6.744975941</v>
      </c>
      <c r="M158" s="152" t="str">
        <f t="shared" si="5"/>
        <v>jessicazartler</v>
      </c>
      <c r="N158" s="154">
        <f>IFERROR(__xludf.DUMMYFUNCTION("""COMPUTED_VALUE"""),14.0)</f>
        <v>14</v>
      </c>
      <c r="O158" s="154"/>
      <c r="P158" s="154"/>
      <c r="Q158" s="154"/>
      <c r="R158" s="154"/>
      <c r="S158" s="154"/>
      <c r="T158" s="154"/>
      <c r="U158" s="154"/>
      <c r="V158" s="154"/>
      <c r="W158" s="154"/>
      <c r="X158" s="154"/>
      <c r="Y158" s="153"/>
      <c r="Z158" s="153"/>
    </row>
    <row r="159">
      <c r="A159" s="175" t="s">
        <v>10</v>
      </c>
      <c r="B159" s="175" t="s">
        <v>6</v>
      </c>
      <c r="C159" s="147" t="s">
        <v>795</v>
      </c>
      <c r="D159" s="145" t="s">
        <v>242</v>
      </c>
      <c r="E159" s="146">
        <v>44147.0</v>
      </c>
      <c r="F159" s="147" t="s">
        <v>249</v>
      </c>
      <c r="G159" s="154"/>
      <c r="H159" s="148">
        <v>60.0</v>
      </c>
      <c r="I159" s="148">
        <v>60.0</v>
      </c>
      <c r="J159" s="217">
        <f t="shared" si="2"/>
        <v>0.002542301611</v>
      </c>
      <c r="K159" s="218">
        <f t="shared" si="3"/>
        <v>1.347419854</v>
      </c>
      <c r="L159" s="151">
        <f t="shared" si="4"/>
        <v>6.744975941</v>
      </c>
      <c r="M159" s="152" t="str">
        <f t="shared" si="5"/>
        <v>jessicazartler</v>
      </c>
      <c r="N159" s="154">
        <f>IFERROR(__xludf.DUMMYFUNCTION("""COMPUTED_VALUE"""),15.0)</f>
        <v>15</v>
      </c>
      <c r="O159" s="154"/>
      <c r="P159" s="154"/>
      <c r="Q159" s="154"/>
      <c r="R159" s="154"/>
      <c r="S159" s="154"/>
      <c r="T159" s="154"/>
      <c r="U159" s="154"/>
      <c r="V159" s="154"/>
      <c r="W159" s="154"/>
      <c r="X159" s="154"/>
      <c r="Y159" s="154"/>
      <c r="Z159" s="154"/>
    </row>
    <row r="160">
      <c r="A160" s="175" t="s">
        <v>10</v>
      </c>
      <c r="B160" s="175" t="s">
        <v>6</v>
      </c>
      <c r="C160" s="147" t="s">
        <v>829</v>
      </c>
      <c r="D160" s="145" t="s">
        <v>242</v>
      </c>
      <c r="E160" s="146">
        <v>44151.0</v>
      </c>
      <c r="F160" s="147" t="s">
        <v>249</v>
      </c>
      <c r="G160" s="154"/>
      <c r="H160" s="148">
        <v>45.0</v>
      </c>
      <c r="I160" s="148">
        <v>50.0</v>
      </c>
      <c r="J160" s="217">
        <f t="shared" si="2"/>
        <v>0.002022843254</v>
      </c>
      <c r="K160" s="218">
        <f t="shared" si="3"/>
        <v>1.072106925</v>
      </c>
      <c r="L160" s="151">
        <f t="shared" si="4"/>
        <v>6.744975941</v>
      </c>
      <c r="M160" s="152" t="str">
        <f t="shared" si="5"/>
        <v>jessicazartler</v>
      </c>
      <c r="N160" s="154">
        <f>IFERROR(__xludf.DUMMYFUNCTION("""COMPUTED_VALUE"""),16.0)</f>
        <v>16</v>
      </c>
      <c r="O160" s="154"/>
      <c r="P160" s="154"/>
      <c r="Q160" s="154"/>
      <c r="R160" s="154"/>
      <c r="S160" s="154"/>
      <c r="T160" s="154"/>
      <c r="U160" s="154"/>
      <c r="V160" s="154"/>
      <c r="W160" s="154"/>
      <c r="X160" s="154"/>
      <c r="Y160" s="154"/>
      <c r="Z160" s="154"/>
    </row>
    <row r="161">
      <c r="A161" s="175" t="s">
        <v>10</v>
      </c>
      <c r="B161" s="175" t="s">
        <v>21</v>
      </c>
      <c r="C161" s="147" t="s">
        <v>869</v>
      </c>
      <c r="D161" s="145" t="s">
        <v>242</v>
      </c>
      <c r="E161" s="146">
        <v>44152.0</v>
      </c>
      <c r="F161" s="147" t="s">
        <v>249</v>
      </c>
      <c r="G161" s="154"/>
      <c r="H161" s="148">
        <v>30.0</v>
      </c>
      <c r="I161" s="148">
        <v>50.0</v>
      </c>
      <c r="J161" s="217">
        <f t="shared" si="2"/>
        <v>0.001735618989</v>
      </c>
      <c r="K161" s="218">
        <f t="shared" si="3"/>
        <v>0.9198780643</v>
      </c>
      <c r="L161" s="151">
        <f t="shared" si="4"/>
        <v>6.744975941</v>
      </c>
      <c r="M161" s="152" t="str">
        <f t="shared" si="5"/>
        <v>jessicazartler</v>
      </c>
      <c r="N161" s="154">
        <f>IFERROR(__xludf.DUMMYFUNCTION("""COMPUTED_VALUE"""),17.0)</f>
        <v>17</v>
      </c>
      <c r="O161" s="154"/>
      <c r="P161" s="154"/>
      <c r="Q161" s="154"/>
      <c r="R161" s="154"/>
      <c r="S161" s="154"/>
      <c r="T161" s="154"/>
      <c r="U161" s="154"/>
      <c r="V161" s="154"/>
      <c r="W161" s="154"/>
      <c r="X161" s="154"/>
      <c r="Y161" s="154"/>
      <c r="Z161" s="154"/>
    </row>
    <row r="162">
      <c r="A162" s="175" t="s">
        <v>10</v>
      </c>
      <c r="B162" s="175" t="s">
        <v>21</v>
      </c>
      <c r="C162" s="147" t="s">
        <v>800</v>
      </c>
      <c r="D162" s="145" t="s">
        <v>242</v>
      </c>
      <c r="E162" s="146">
        <v>44152.0</v>
      </c>
      <c r="F162" s="147" t="s">
        <v>249</v>
      </c>
      <c r="G162" s="154"/>
      <c r="H162" s="148">
        <v>45.0</v>
      </c>
      <c r="I162" s="148">
        <v>30.0</v>
      </c>
      <c r="J162" s="217">
        <f t="shared" si="2"/>
        <v>0.00155837507</v>
      </c>
      <c r="K162" s="218">
        <f t="shared" si="3"/>
        <v>0.8259387871</v>
      </c>
      <c r="L162" s="151">
        <f t="shared" si="4"/>
        <v>6.744975941</v>
      </c>
      <c r="M162" s="152" t="str">
        <f t="shared" si="5"/>
        <v>jessicazartler</v>
      </c>
      <c r="N162" s="154">
        <f>IFERROR(__xludf.DUMMYFUNCTION("""COMPUTED_VALUE"""),18.0)</f>
        <v>18</v>
      </c>
      <c r="O162" s="154"/>
      <c r="P162" s="154"/>
      <c r="Q162" s="154"/>
      <c r="R162" s="154"/>
      <c r="S162" s="154"/>
      <c r="T162" s="154"/>
      <c r="U162" s="154"/>
      <c r="V162" s="154"/>
      <c r="W162" s="154"/>
      <c r="X162" s="154"/>
      <c r="Y162" s="154"/>
      <c r="Z162" s="154"/>
    </row>
    <row r="163">
      <c r="A163" s="175" t="s">
        <v>10</v>
      </c>
      <c r="B163" s="175" t="s">
        <v>265</v>
      </c>
      <c r="C163" s="147" t="s">
        <v>812</v>
      </c>
      <c r="D163" s="145" t="s">
        <v>242</v>
      </c>
      <c r="E163" s="166">
        <v>44144.0</v>
      </c>
      <c r="F163" s="147" t="s">
        <v>249</v>
      </c>
      <c r="G163" s="184"/>
      <c r="H163" s="148">
        <v>30.0</v>
      </c>
      <c r="I163" s="148">
        <v>30.0</v>
      </c>
      <c r="J163" s="217">
        <f t="shared" si="2"/>
        <v>0.001271150805</v>
      </c>
      <c r="K163" s="218">
        <f t="shared" si="3"/>
        <v>0.6737099268</v>
      </c>
      <c r="L163" s="151">
        <f t="shared" si="4"/>
        <v>6.744975941</v>
      </c>
      <c r="M163" s="152" t="str">
        <f t="shared" si="5"/>
        <v>jessicazartler</v>
      </c>
      <c r="N163" s="154">
        <f>IFERROR(__xludf.DUMMYFUNCTION("""COMPUTED_VALUE"""),19.0)</f>
        <v>19</v>
      </c>
      <c r="O163" s="154"/>
      <c r="P163" s="154"/>
      <c r="Q163" s="154"/>
      <c r="R163" s="154"/>
      <c r="S163" s="154"/>
      <c r="T163" s="154"/>
      <c r="U163" s="154"/>
      <c r="V163" s="154"/>
      <c r="W163" s="154"/>
      <c r="X163" s="154"/>
      <c r="Y163" s="154"/>
      <c r="Z163" s="154"/>
    </row>
    <row r="164">
      <c r="A164" s="175" t="s">
        <v>10</v>
      </c>
      <c r="B164" s="175" t="s">
        <v>6</v>
      </c>
      <c r="C164" s="147" t="s">
        <v>796</v>
      </c>
      <c r="D164" s="145" t="s">
        <v>242</v>
      </c>
      <c r="E164" s="146">
        <v>44145.0</v>
      </c>
      <c r="F164" s="147" t="s">
        <v>249</v>
      </c>
      <c r="G164" s="184"/>
      <c r="H164" s="148">
        <v>30.0</v>
      </c>
      <c r="I164" s="148">
        <v>30.0</v>
      </c>
      <c r="J164" s="217">
        <f t="shared" si="2"/>
        <v>0.001271150805</v>
      </c>
      <c r="K164" s="218">
        <f t="shared" si="3"/>
        <v>0.6737099268</v>
      </c>
      <c r="L164" s="151">
        <f t="shared" si="4"/>
        <v>6.744975941</v>
      </c>
      <c r="M164" s="152" t="str">
        <f t="shared" si="5"/>
        <v>jessicazartler</v>
      </c>
      <c r="N164" s="154">
        <f>IFERROR(__xludf.DUMMYFUNCTION("""COMPUTED_VALUE"""),20.0)</f>
        <v>20</v>
      </c>
      <c r="O164" s="154"/>
      <c r="P164" s="154"/>
      <c r="Q164" s="154"/>
      <c r="R164" s="154"/>
      <c r="S164" s="154"/>
      <c r="T164" s="154"/>
      <c r="U164" s="154"/>
      <c r="V164" s="154"/>
      <c r="W164" s="154"/>
      <c r="X164" s="154"/>
      <c r="Y164" s="154"/>
      <c r="Z164" s="154"/>
    </row>
    <row r="165">
      <c r="A165" s="175" t="s">
        <v>10</v>
      </c>
      <c r="B165" s="175" t="s">
        <v>6</v>
      </c>
      <c r="C165" s="147" t="s">
        <v>870</v>
      </c>
      <c r="D165" s="145" t="s">
        <v>242</v>
      </c>
      <c r="E165" s="146">
        <v>44155.0</v>
      </c>
      <c r="F165" s="147" t="s">
        <v>249</v>
      </c>
      <c r="G165" s="154"/>
      <c r="H165" s="148">
        <v>30.0</v>
      </c>
      <c r="I165" s="148">
        <v>30.0</v>
      </c>
      <c r="J165" s="217">
        <f t="shared" si="2"/>
        <v>0.001271150805</v>
      </c>
      <c r="K165" s="218">
        <f t="shared" si="3"/>
        <v>0.6737099268</v>
      </c>
      <c r="L165" s="151">
        <f t="shared" si="4"/>
        <v>6.744975941</v>
      </c>
      <c r="M165" s="152" t="str">
        <f t="shared" si="5"/>
        <v>jessicazartler</v>
      </c>
      <c r="N165" s="154">
        <f>IFERROR(__xludf.DUMMYFUNCTION("""COMPUTED_VALUE"""),21.0)</f>
        <v>21</v>
      </c>
      <c r="O165" s="154"/>
      <c r="P165" s="154"/>
      <c r="Q165" s="154"/>
      <c r="R165" s="154"/>
      <c r="S165" s="154"/>
      <c r="T165" s="154"/>
      <c r="U165" s="154"/>
      <c r="V165" s="154"/>
      <c r="W165" s="154"/>
      <c r="X165" s="154"/>
      <c r="Y165" s="154"/>
      <c r="Z165" s="154"/>
    </row>
    <row r="166">
      <c r="A166" s="161" t="s">
        <v>10</v>
      </c>
      <c r="B166" s="161" t="s">
        <v>21</v>
      </c>
      <c r="C166" s="158" t="s">
        <v>354</v>
      </c>
      <c r="D166" s="163"/>
      <c r="E166" s="164"/>
      <c r="F166" s="157"/>
      <c r="G166" s="159"/>
      <c r="H166" s="159"/>
      <c r="I166" s="159"/>
      <c r="J166" s="220"/>
      <c r="K166" s="221">
        <f>47.934*-0.85</f>
        <v>-40.7439</v>
      </c>
      <c r="L166" s="151">
        <f t="array" ref="L166">dsum($A$3:$K$556,"Cred per Praise",{$A$3;A166})</f>
        <v>6.744975941</v>
      </c>
      <c r="M166" s="152" t="str">
        <f t="shared" si="5"/>
        <v>jessicazartler</v>
      </c>
      <c r="N166" s="153">
        <f>IFERROR(__xludf.DUMMYFUNCTION("""COMPUTED_VALUE"""),22.0)</f>
        <v>22</v>
      </c>
      <c r="O166" s="153"/>
      <c r="P166" s="153"/>
      <c r="Q166" s="153"/>
      <c r="R166" s="153"/>
      <c r="S166" s="153"/>
      <c r="T166" s="153"/>
      <c r="U166" s="153"/>
      <c r="V166" s="153"/>
      <c r="W166" s="153"/>
      <c r="X166" s="153"/>
      <c r="Y166" s="154"/>
      <c r="Z166" s="154"/>
    </row>
    <row r="167">
      <c r="A167" s="175" t="s">
        <v>36</v>
      </c>
      <c r="B167" s="175" t="s">
        <v>265</v>
      </c>
      <c r="C167" s="147" t="s">
        <v>850</v>
      </c>
      <c r="D167" s="145" t="s">
        <v>242</v>
      </c>
      <c r="E167" s="146">
        <v>44155.0</v>
      </c>
      <c r="F167" s="147" t="s">
        <v>512</v>
      </c>
      <c r="G167" s="154"/>
      <c r="H167" s="148">
        <v>300.0</v>
      </c>
      <c r="I167" s="148">
        <v>300.0</v>
      </c>
      <c r="J167" s="217">
        <f t="shared" ref="J167:J205" si="6">(H167/$H$2+I167/$I$2)/2</f>
        <v>0.01271150805</v>
      </c>
      <c r="K167" s="218">
        <f t="shared" ref="K167:K205" si="7">J167*$J$1</f>
        <v>6.737099268</v>
      </c>
      <c r="L167" s="151">
        <f t="shared" ref="L167:L205" si="8">dsum($A$3:$K$355,"Cred per Praise",{$A$3;A167})</f>
        <v>6.737099268</v>
      </c>
      <c r="M167" s="152" t="str">
        <f t="shared" si="5"/>
        <v>danlessa</v>
      </c>
      <c r="N167" s="154">
        <f>IFERROR(__xludf.DUMMYFUNCTION("""COMPUTED_VALUE"""),1.0)</f>
        <v>1</v>
      </c>
      <c r="O167" s="154"/>
      <c r="P167" s="154"/>
      <c r="Q167" s="154"/>
      <c r="R167" s="154"/>
      <c r="S167" s="154"/>
      <c r="T167" s="154"/>
      <c r="U167" s="154"/>
      <c r="V167" s="154"/>
      <c r="W167" s="154"/>
      <c r="X167" s="154"/>
      <c r="Y167" s="154"/>
      <c r="Z167" s="154"/>
    </row>
    <row r="168">
      <c r="A168" s="175" t="s">
        <v>48</v>
      </c>
      <c r="B168" s="175" t="s">
        <v>265</v>
      </c>
      <c r="C168" s="147" t="s">
        <v>850</v>
      </c>
      <c r="D168" s="145" t="s">
        <v>242</v>
      </c>
      <c r="E168" s="146">
        <v>44155.0</v>
      </c>
      <c r="F168" s="147" t="s">
        <v>512</v>
      </c>
      <c r="G168" s="154"/>
      <c r="H168" s="148">
        <v>300.0</v>
      </c>
      <c r="I168" s="148">
        <v>300.0</v>
      </c>
      <c r="J168" s="217">
        <f t="shared" si="6"/>
        <v>0.01271150805</v>
      </c>
      <c r="K168" s="218">
        <f t="shared" si="7"/>
        <v>6.737099268</v>
      </c>
      <c r="L168" s="151">
        <f t="shared" si="8"/>
        <v>6.737099268</v>
      </c>
      <c r="M168" s="152" t="str">
        <f t="shared" si="5"/>
        <v>benjaminscholtz</v>
      </c>
      <c r="N168" s="154">
        <f>IFERROR(__xludf.DUMMYFUNCTION("""COMPUTED_VALUE"""),1.0)</f>
        <v>1</v>
      </c>
      <c r="O168" s="154"/>
      <c r="P168" s="154"/>
      <c r="Q168" s="154"/>
      <c r="R168" s="154"/>
      <c r="S168" s="154"/>
      <c r="T168" s="154"/>
      <c r="U168" s="154"/>
      <c r="V168" s="154"/>
      <c r="W168" s="154"/>
      <c r="X168" s="154"/>
      <c r="Y168" s="154"/>
      <c r="Z168" s="154"/>
    </row>
    <row r="169">
      <c r="A169" s="175" t="s">
        <v>54</v>
      </c>
      <c r="B169" s="175" t="s">
        <v>265</v>
      </c>
      <c r="C169" s="147" t="s">
        <v>850</v>
      </c>
      <c r="D169" s="145" t="s">
        <v>242</v>
      </c>
      <c r="E169" s="146">
        <v>44155.0</v>
      </c>
      <c r="F169" s="147" t="s">
        <v>512</v>
      </c>
      <c r="G169" s="154"/>
      <c r="H169" s="148">
        <v>300.0</v>
      </c>
      <c r="I169" s="148">
        <v>300.0</v>
      </c>
      <c r="J169" s="217">
        <f t="shared" si="6"/>
        <v>0.01271150805</v>
      </c>
      <c r="K169" s="218">
        <f t="shared" si="7"/>
        <v>6.737099268</v>
      </c>
      <c r="L169" s="151">
        <f t="shared" si="8"/>
        <v>6.737099268</v>
      </c>
      <c r="M169" s="152" t="str">
        <f t="shared" si="5"/>
        <v>tylerdmace</v>
      </c>
      <c r="N169" s="154">
        <f>IFERROR(__xludf.DUMMYFUNCTION("""COMPUTED_VALUE"""),1.0)</f>
        <v>1</v>
      </c>
      <c r="O169" s="154"/>
      <c r="P169" s="154"/>
      <c r="Q169" s="154"/>
      <c r="R169" s="154"/>
      <c r="S169" s="154"/>
      <c r="T169" s="154"/>
      <c r="U169" s="154"/>
      <c r="V169" s="154"/>
      <c r="W169" s="154"/>
      <c r="X169" s="154"/>
      <c r="Y169" s="154"/>
      <c r="Z169" s="154"/>
    </row>
    <row r="170">
      <c r="A170" s="175" t="s">
        <v>14</v>
      </c>
      <c r="B170" s="175" t="s">
        <v>396</v>
      </c>
      <c r="C170" s="147" t="s">
        <v>788</v>
      </c>
      <c r="D170" s="145" t="s">
        <v>242</v>
      </c>
      <c r="E170" s="166">
        <v>44141.0</v>
      </c>
      <c r="F170" s="147" t="s">
        <v>249</v>
      </c>
      <c r="G170" s="184"/>
      <c r="H170" s="148">
        <v>120.0</v>
      </c>
      <c r="I170" s="148">
        <v>50.0</v>
      </c>
      <c r="J170" s="217">
        <f t="shared" si="6"/>
        <v>0.003458964577</v>
      </c>
      <c r="K170" s="218">
        <f t="shared" si="7"/>
        <v>1.833251226</v>
      </c>
      <c r="L170" s="151">
        <f t="shared" si="8"/>
        <v>6.578365505</v>
      </c>
      <c r="M170" s="152" t="str">
        <f t="shared" si="5"/>
        <v>manualzuru</v>
      </c>
      <c r="N170" s="154">
        <f>IFERROR(__xludf.DUMMYFUNCTION("""COMPUTED_VALUE"""),1.0)</f>
        <v>1</v>
      </c>
      <c r="O170" s="154"/>
      <c r="P170" s="154"/>
      <c r="Q170" s="154"/>
      <c r="R170" s="154"/>
      <c r="S170" s="154"/>
      <c r="T170" s="154"/>
      <c r="U170" s="154"/>
      <c r="V170" s="154"/>
      <c r="W170" s="154"/>
      <c r="X170" s="154"/>
      <c r="Y170" s="154"/>
      <c r="Z170" s="154"/>
    </row>
    <row r="171">
      <c r="A171" s="175" t="s">
        <v>14</v>
      </c>
      <c r="B171" s="175" t="s">
        <v>265</v>
      </c>
      <c r="C171" s="147" t="s">
        <v>871</v>
      </c>
      <c r="D171" s="145" t="s">
        <v>242</v>
      </c>
      <c r="E171" s="146">
        <v>44153.0</v>
      </c>
      <c r="F171" s="147" t="s">
        <v>249</v>
      </c>
      <c r="G171" s="154"/>
      <c r="H171" s="148">
        <v>60.0</v>
      </c>
      <c r="I171" s="148">
        <v>100.0</v>
      </c>
      <c r="J171" s="217">
        <f t="shared" si="6"/>
        <v>0.003471237978</v>
      </c>
      <c r="K171" s="218">
        <f t="shared" si="7"/>
        <v>1.839756129</v>
      </c>
      <c r="L171" s="151">
        <f t="shared" si="8"/>
        <v>6.578365505</v>
      </c>
      <c r="M171" s="152" t="str">
        <f t="shared" si="5"/>
        <v>manualzuru</v>
      </c>
      <c r="N171" s="154">
        <f>IFERROR(__xludf.DUMMYFUNCTION("""COMPUTED_VALUE"""),2.0)</f>
        <v>2</v>
      </c>
      <c r="O171" s="154"/>
      <c r="P171" s="154"/>
      <c r="Q171" s="154"/>
      <c r="R171" s="154"/>
      <c r="S171" s="154"/>
      <c r="T171" s="154"/>
      <c r="U171" s="154"/>
      <c r="V171" s="154"/>
      <c r="W171" s="154"/>
      <c r="X171" s="154"/>
      <c r="Y171" s="154"/>
      <c r="Z171" s="154"/>
    </row>
    <row r="172">
      <c r="A172" s="175" t="s">
        <v>14</v>
      </c>
      <c r="B172" s="175" t="s">
        <v>396</v>
      </c>
      <c r="C172" s="147" t="s">
        <v>794</v>
      </c>
      <c r="D172" s="145" t="s">
        <v>242</v>
      </c>
      <c r="E172" s="146">
        <v>44147.0</v>
      </c>
      <c r="F172" s="147" t="s">
        <v>249</v>
      </c>
      <c r="G172" s="184"/>
      <c r="H172" s="148">
        <v>100.0</v>
      </c>
      <c r="I172" s="148">
        <v>30.0</v>
      </c>
      <c r="J172" s="217">
        <f t="shared" si="6"/>
        <v>0.002611530707</v>
      </c>
      <c r="K172" s="218">
        <f t="shared" si="7"/>
        <v>1.384111275</v>
      </c>
      <c r="L172" s="151">
        <f t="shared" si="8"/>
        <v>6.578365505</v>
      </c>
      <c r="M172" s="152" t="str">
        <f t="shared" si="5"/>
        <v>manualzuru</v>
      </c>
      <c r="N172" s="154">
        <f>IFERROR(__xludf.DUMMYFUNCTION("""COMPUTED_VALUE"""),3.0)</f>
        <v>3</v>
      </c>
      <c r="O172" s="154"/>
      <c r="P172" s="154"/>
      <c r="Q172" s="154"/>
      <c r="R172" s="154"/>
      <c r="S172" s="154"/>
      <c r="T172" s="154"/>
      <c r="U172" s="154"/>
      <c r="V172" s="154"/>
      <c r="W172" s="154"/>
      <c r="X172" s="154"/>
      <c r="Y172" s="154"/>
      <c r="Z172" s="154"/>
    </row>
    <row r="173">
      <c r="A173" s="175" t="s">
        <v>14</v>
      </c>
      <c r="B173" s="175" t="s">
        <v>21</v>
      </c>
      <c r="C173" s="147" t="s">
        <v>800</v>
      </c>
      <c r="D173" s="145" t="s">
        <v>242</v>
      </c>
      <c r="E173" s="146">
        <v>44152.0</v>
      </c>
      <c r="F173" s="147" t="s">
        <v>249</v>
      </c>
      <c r="G173" s="154"/>
      <c r="H173" s="148">
        <v>45.0</v>
      </c>
      <c r="I173" s="148">
        <v>30.0</v>
      </c>
      <c r="J173" s="217">
        <f t="shared" si="6"/>
        <v>0.00155837507</v>
      </c>
      <c r="K173" s="218">
        <f t="shared" si="7"/>
        <v>0.8259387871</v>
      </c>
      <c r="L173" s="151">
        <f t="shared" si="8"/>
        <v>6.578365505</v>
      </c>
      <c r="M173" s="152" t="str">
        <f t="shared" si="5"/>
        <v>manualzuru</v>
      </c>
      <c r="N173" s="154">
        <f>IFERROR(__xludf.DUMMYFUNCTION("""COMPUTED_VALUE"""),4.0)</f>
        <v>4</v>
      </c>
      <c r="O173" s="154"/>
      <c r="P173" s="154"/>
      <c r="Q173" s="154"/>
      <c r="R173" s="154"/>
      <c r="S173" s="154"/>
      <c r="T173" s="154"/>
      <c r="U173" s="154"/>
      <c r="V173" s="154"/>
      <c r="W173" s="154"/>
      <c r="X173" s="154"/>
      <c r="Y173" s="154"/>
      <c r="Z173" s="154"/>
    </row>
    <row r="174">
      <c r="A174" s="175" t="s">
        <v>14</v>
      </c>
      <c r="B174" s="175" t="s">
        <v>265</v>
      </c>
      <c r="C174" s="147" t="s">
        <v>804</v>
      </c>
      <c r="D174" s="145" t="s">
        <v>242</v>
      </c>
      <c r="E174" s="146">
        <v>44152.0</v>
      </c>
      <c r="F174" s="147" t="s">
        <v>249</v>
      </c>
      <c r="G174" s="154"/>
      <c r="H174" s="148">
        <v>20.0</v>
      </c>
      <c r="I174" s="148">
        <v>40.0</v>
      </c>
      <c r="J174" s="217">
        <f t="shared" si="6"/>
        <v>0.001311902054</v>
      </c>
      <c r="K174" s="218">
        <f t="shared" si="7"/>
        <v>0.6953080887</v>
      </c>
      <c r="L174" s="151">
        <f t="shared" si="8"/>
        <v>6.578365505</v>
      </c>
      <c r="M174" s="152" t="str">
        <f t="shared" si="5"/>
        <v>manualzuru</v>
      </c>
      <c r="N174" s="154">
        <f>IFERROR(__xludf.DUMMYFUNCTION("""COMPUTED_VALUE"""),5.0)</f>
        <v>5</v>
      </c>
      <c r="O174" s="154"/>
      <c r="P174" s="154"/>
      <c r="Q174" s="154"/>
      <c r="R174" s="154"/>
      <c r="S174" s="154"/>
      <c r="T174" s="154"/>
      <c r="U174" s="154"/>
      <c r="V174" s="154"/>
      <c r="W174" s="154"/>
      <c r="X174" s="154"/>
      <c r="Y174" s="154"/>
      <c r="Z174" s="154"/>
    </row>
    <row r="175">
      <c r="A175" s="175" t="s">
        <v>62</v>
      </c>
      <c r="B175" s="175" t="s">
        <v>255</v>
      </c>
      <c r="C175" s="147" t="s">
        <v>868</v>
      </c>
      <c r="D175" s="145" t="s">
        <v>242</v>
      </c>
      <c r="E175" s="146">
        <v>44147.0</v>
      </c>
      <c r="F175" s="147" t="s">
        <v>249</v>
      </c>
      <c r="G175" s="184"/>
      <c r="H175" s="148">
        <v>100.0</v>
      </c>
      <c r="I175" s="148">
        <v>100.0</v>
      </c>
      <c r="J175" s="217">
        <f t="shared" si="6"/>
        <v>0.004237169351</v>
      </c>
      <c r="K175" s="218">
        <f t="shared" si="7"/>
        <v>2.245699756</v>
      </c>
      <c r="L175" s="151">
        <f t="shared" si="8"/>
        <v>6.576673288</v>
      </c>
      <c r="M175" s="152" t="str">
        <f t="shared" si="5"/>
        <v>danibelle</v>
      </c>
      <c r="N175" s="154">
        <f>IFERROR(__xludf.DUMMYFUNCTION("""COMPUTED_VALUE"""),1.0)</f>
        <v>1</v>
      </c>
      <c r="O175" s="154"/>
      <c r="P175" s="154"/>
      <c r="Q175" s="154"/>
      <c r="R175" s="154"/>
      <c r="S175" s="154"/>
      <c r="T175" s="154"/>
      <c r="U175" s="154"/>
      <c r="V175" s="154"/>
      <c r="W175" s="154"/>
      <c r="X175" s="154"/>
      <c r="Y175" s="154"/>
      <c r="Z175" s="154"/>
    </row>
    <row r="176">
      <c r="A176" s="175" t="s">
        <v>62</v>
      </c>
      <c r="B176" s="175" t="s">
        <v>255</v>
      </c>
      <c r="C176" s="147" t="s">
        <v>872</v>
      </c>
      <c r="D176" s="145" t="s">
        <v>242</v>
      </c>
      <c r="E176" s="146">
        <v>44152.0</v>
      </c>
      <c r="F176" s="147" t="s">
        <v>257</v>
      </c>
      <c r="G176" s="154"/>
      <c r="H176" s="148">
        <v>100.0</v>
      </c>
      <c r="I176" s="148">
        <v>100.0</v>
      </c>
      <c r="J176" s="217">
        <f t="shared" si="6"/>
        <v>0.004237169351</v>
      </c>
      <c r="K176" s="218">
        <f t="shared" si="7"/>
        <v>2.245699756</v>
      </c>
      <c r="L176" s="151">
        <f t="shared" si="8"/>
        <v>6.576673288</v>
      </c>
      <c r="M176" s="152" t="str">
        <f t="shared" si="5"/>
        <v>danibelle</v>
      </c>
      <c r="N176" s="154">
        <f>IFERROR(__xludf.DUMMYFUNCTION("""COMPUTED_VALUE"""),2.0)</f>
        <v>2</v>
      </c>
      <c r="O176" s="154"/>
      <c r="P176" s="154"/>
      <c r="Q176" s="154"/>
      <c r="R176" s="154"/>
      <c r="S176" s="154"/>
      <c r="T176" s="154"/>
      <c r="U176" s="154"/>
      <c r="V176" s="154"/>
      <c r="W176" s="154"/>
      <c r="X176" s="154"/>
      <c r="Y176" s="154"/>
      <c r="Z176" s="154"/>
    </row>
    <row r="177">
      <c r="A177" s="175" t="s">
        <v>62</v>
      </c>
      <c r="B177" s="175" t="s">
        <v>21</v>
      </c>
      <c r="C177" s="147" t="s">
        <v>816</v>
      </c>
      <c r="D177" s="145" t="s">
        <v>242</v>
      </c>
      <c r="E177" s="146">
        <v>44152.0</v>
      </c>
      <c r="F177" s="147" t="s">
        <v>249</v>
      </c>
      <c r="G177" s="154"/>
      <c r="H177" s="148">
        <v>45.0</v>
      </c>
      <c r="I177" s="148">
        <v>50.0</v>
      </c>
      <c r="J177" s="217">
        <f t="shared" si="6"/>
        <v>0.002022843254</v>
      </c>
      <c r="K177" s="218">
        <f t="shared" si="7"/>
        <v>1.072106925</v>
      </c>
      <c r="L177" s="151">
        <f t="shared" si="8"/>
        <v>6.576673288</v>
      </c>
      <c r="M177" s="152" t="str">
        <f t="shared" si="5"/>
        <v>danibelle</v>
      </c>
      <c r="N177" s="154">
        <f>IFERROR(__xludf.DUMMYFUNCTION("""COMPUTED_VALUE"""),3.0)</f>
        <v>3</v>
      </c>
      <c r="O177" s="154"/>
      <c r="P177" s="154"/>
      <c r="Q177" s="154"/>
      <c r="R177" s="154"/>
      <c r="S177" s="154"/>
      <c r="T177" s="154"/>
      <c r="U177" s="154"/>
      <c r="V177" s="154"/>
      <c r="W177" s="154"/>
      <c r="X177" s="154"/>
      <c r="Y177" s="154"/>
      <c r="Z177" s="154"/>
    </row>
    <row r="178">
      <c r="A178" s="175" t="s">
        <v>62</v>
      </c>
      <c r="B178" s="175" t="s">
        <v>255</v>
      </c>
      <c r="C178" s="147" t="s">
        <v>256</v>
      </c>
      <c r="D178" s="145" t="s">
        <v>242</v>
      </c>
      <c r="E178" s="146">
        <v>44154.0</v>
      </c>
      <c r="F178" s="147" t="s">
        <v>257</v>
      </c>
      <c r="G178" s="154"/>
      <c r="H178" s="148">
        <v>10.0</v>
      </c>
      <c r="I178" s="148">
        <v>30.0</v>
      </c>
      <c r="J178" s="217">
        <f t="shared" si="6"/>
        <v>0.000888185119</v>
      </c>
      <c r="K178" s="218">
        <f t="shared" si="7"/>
        <v>0.4707381131</v>
      </c>
      <c r="L178" s="151">
        <f t="shared" si="8"/>
        <v>6.576673288</v>
      </c>
      <c r="M178" s="152" t="str">
        <f t="shared" si="5"/>
        <v>danibelle</v>
      </c>
      <c r="N178" s="154">
        <f>IFERROR(__xludf.DUMMYFUNCTION("""COMPUTED_VALUE"""),4.0)</f>
        <v>4</v>
      </c>
      <c r="O178" s="154"/>
      <c r="P178" s="154"/>
      <c r="Q178" s="154"/>
      <c r="R178" s="154"/>
      <c r="S178" s="154"/>
      <c r="T178" s="154"/>
      <c r="U178" s="154"/>
      <c r="V178" s="154"/>
      <c r="W178" s="154"/>
      <c r="X178" s="154"/>
      <c r="Y178" s="154"/>
      <c r="Z178" s="154"/>
    </row>
    <row r="179">
      <c r="A179" s="175" t="s">
        <v>62</v>
      </c>
      <c r="B179" s="175" t="s">
        <v>51</v>
      </c>
      <c r="C179" s="147" t="s">
        <v>873</v>
      </c>
      <c r="D179" s="145" t="s">
        <v>242</v>
      </c>
      <c r="E179" s="146">
        <v>44154.0</v>
      </c>
      <c r="F179" s="147" t="s">
        <v>249</v>
      </c>
      <c r="G179" s="154"/>
      <c r="H179" s="148">
        <v>10.0</v>
      </c>
      <c r="I179" s="148">
        <v>30.0</v>
      </c>
      <c r="J179" s="217">
        <f t="shared" si="6"/>
        <v>0.000888185119</v>
      </c>
      <c r="K179" s="218">
        <f t="shared" si="7"/>
        <v>0.4707381131</v>
      </c>
      <c r="L179" s="151">
        <f t="shared" si="8"/>
        <v>6.576673288</v>
      </c>
      <c r="M179" s="152" t="str">
        <f t="shared" si="5"/>
        <v>danibelle</v>
      </c>
      <c r="N179" s="154">
        <f>IFERROR(__xludf.DUMMYFUNCTION("""COMPUTED_VALUE"""),5.0)</f>
        <v>5</v>
      </c>
      <c r="O179" s="154"/>
      <c r="P179" s="154"/>
      <c r="Q179" s="154"/>
      <c r="R179" s="154"/>
      <c r="S179" s="154"/>
      <c r="T179" s="154"/>
      <c r="U179" s="154"/>
      <c r="V179" s="154"/>
      <c r="W179" s="154"/>
      <c r="X179" s="154"/>
      <c r="Y179" s="154"/>
      <c r="Z179" s="154"/>
    </row>
    <row r="180">
      <c r="A180" s="175" t="s">
        <v>62</v>
      </c>
      <c r="B180" s="175" t="s">
        <v>6</v>
      </c>
      <c r="C180" s="147" t="s">
        <v>874</v>
      </c>
      <c r="D180" s="145" t="s">
        <v>242</v>
      </c>
      <c r="E180" s="146">
        <v>44147.0</v>
      </c>
      <c r="F180" s="147" t="s">
        <v>249</v>
      </c>
      <c r="G180" s="184"/>
      <c r="H180" s="148">
        <v>1.0</v>
      </c>
      <c r="I180" s="148">
        <v>5.0</v>
      </c>
      <c r="J180" s="217">
        <f t="shared" si="6"/>
        <v>0.0001352653303</v>
      </c>
      <c r="K180" s="218">
        <f t="shared" si="7"/>
        <v>0.07169062506</v>
      </c>
      <c r="L180" s="151">
        <f t="shared" si="8"/>
        <v>6.576673288</v>
      </c>
      <c r="M180" s="152" t="str">
        <f t="shared" si="5"/>
        <v>danibelle</v>
      </c>
      <c r="N180" s="154">
        <f>IFERROR(__xludf.DUMMYFUNCTION("""COMPUTED_VALUE"""),6.0)</f>
        <v>6</v>
      </c>
      <c r="O180" s="154"/>
      <c r="P180" s="154"/>
      <c r="Q180" s="154"/>
      <c r="R180" s="154"/>
      <c r="S180" s="154"/>
      <c r="T180" s="154"/>
      <c r="U180" s="154"/>
      <c r="V180" s="154"/>
      <c r="W180" s="154"/>
      <c r="X180" s="154"/>
      <c r="Y180" s="154"/>
      <c r="Z180" s="154"/>
    </row>
    <row r="181">
      <c r="A181" s="175" t="s">
        <v>30</v>
      </c>
      <c r="B181" s="175" t="s">
        <v>396</v>
      </c>
      <c r="C181" s="147" t="s">
        <v>788</v>
      </c>
      <c r="D181" s="145" t="s">
        <v>242</v>
      </c>
      <c r="E181" s="166">
        <v>44141.0</v>
      </c>
      <c r="F181" s="147" t="s">
        <v>249</v>
      </c>
      <c r="G181" s="184"/>
      <c r="H181" s="148">
        <v>120.0</v>
      </c>
      <c r="I181" s="148">
        <v>50.0</v>
      </c>
      <c r="J181" s="217">
        <f t="shared" si="6"/>
        <v>0.003458964577</v>
      </c>
      <c r="K181" s="218">
        <f t="shared" si="7"/>
        <v>1.833251226</v>
      </c>
      <c r="L181" s="151">
        <f t="shared" si="8"/>
        <v>5.759973348</v>
      </c>
      <c r="M181" s="152" t="str">
        <f t="shared" si="5"/>
        <v>quartagiulio</v>
      </c>
      <c r="N181" s="154">
        <f>IFERROR(__xludf.DUMMYFUNCTION("""COMPUTED_VALUE"""),1.0)</f>
        <v>1</v>
      </c>
      <c r="O181" s="154"/>
      <c r="P181" s="154"/>
      <c r="Q181" s="154"/>
      <c r="R181" s="154"/>
      <c r="S181" s="154"/>
      <c r="T181" s="154"/>
      <c r="U181" s="154"/>
      <c r="V181" s="154"/>
      <c r="W181" s="154"/>
      <c r="X181" s="154"/>
      <c r="Y181" s="154"/>
      <c r="Z181" s="154"/>
    </row>
    <row r="182">
      <c r="A182" s="175" t="s">
        <v>30</v>
      </c>
      <c r="B182" s="175" t="s">
        <v>396</v>
      </c>
      <c r="C182" s="147" t="s">
        <v>794</v>
      </c>
      <c r="D182" s="145" t="s">
        <v>242</v>
      </c>
      <c r="E182" s="146">
        <v>44147.0</v>
      </c>
      <c r="F182" s="147" t="s">
        <v>249</v>
      </c>
      <c r="G182" s="184"/>
      <c r="H182" s="148">
        <v>100.0</v>
      </c>
      <c r="I182" s="148">
        <v>40.0</v>
      </c>
      <c r="J182" s="217">
        <f t="shared" si="6"/>
        <v>0.002843764799</v>
      </c>
      <c r="K182" s="218">
        <f t="shared" si="7"/>
        <v>1.507195344</v>
      </c>
      <c r="L182" s="151">
        <f t="shared" si="8"/>
        <v>5.759973348</v>
      </c>
      <c r="M182" s="152" t="str">
        <f t="shared" si="5"/>
        <v>quartagiulio</v>
      </c>
      <c r="N182" s="154">
        <f>IFERROR(__xludf.DUMMYFUNCTION("""COMPUTED_VALUE"""),2.0)</f>
        <v>2</v>
      </c>
      <c r="O182" s="154"/>
      <c r="P182" s="154"/>
      <c r="Q182" s="154"/>
      <c r="R182" s="154"/>
      <c r="S182" s="154"/>
      <c r="T182" s="154"/>
      <c r="U182" s="154"/>
      <c r="V182" s="154"/>
      <c r="W182" s="154"/>
      <c r="X182" s="154"/>
      <c r="Y182" s="154"/>
      <c r="Z182" s="154"/>
    </row>
    <row r="183">
      <c r="A183" s="175" t="s">
        <v>30</v>
      </c>
      <c r="B183" s="175" t="s">
        <v>21</v>
      </c>
      <c r="C183" s="147" t="s">
        <v>816</v>
      </c>
      <c r="D183" s="145" t="s">
        <v>242</v>
      </c>
      <c r="E183" s="146">
        <v>44152.0</v>
      </c>
      <c r="F183" s="147" t="s">
        <v>249</v>
      </c>
      <c r="G183" s="154"/>
      <c r="H183" s="148">
        <v>45.0</v>
      </c>
      <c r="I183" s="148">
        <v>50.0</v>
      </c>
      <c r="J183" s="217">
        <f t="shared" si="6"/>
        <v>0.002022843254</v>
      </c>
      <c r="K183" s="218">
        <f t="shared" si="7"/>
        <v>1.072106925</v>
      </c>
      <c r="L183" s="151">
        <f t="shared" si="8"/>
        <v>5.759973348</v>
      </c>
      <c r="M183" s="152" t="str">
        <f t="shared" si="5"/>
        <v>quartagiulio</v>
      </c>
      <c r="N183" s="154">
        <f>IFERROR(__xludf.DUMMYFUNCTION("""COMPUTED_VALUE"""),3.0)</f>
        <v>3</v>
      </c>
      <c r="O183" s="154"/>
      <c r="P183" s="154"/>
      <c r="Q183" s="154"/>
      <c r="R183" s="154"/>
      <c r="S183" s="154"/>
      <c r="T183" s="154"/>
      <c r="U183" s="154"/>
      <c r="V183" s="154"/>
      <c r="W183" s="154"/>
      <c r="X183" s="154"/>
      <c r="Y183" s="154"/>
      <c r="Z183" s="154"/>
    </row>
    <row r="184">
      <c r="A184" s="175" t="s">
        <v>30</v>
      </c>
      <c r="B184" s="175" t="s">
        <v>21</v>
      </c>
      <c r="C184" s="147" t="s">
        <v>797</v>
      </c>
      <c r="D184" s="145" t="s">
        <v>242</v>
      </c>
      <c r="E184" s="166">
        <v>44141.0</v>
      </c>
      <c r="F184" s="147" t="s">
        <v>249</v>
      </c>
      <c r="G184" s="184"/>
      <c r="H184" s="148">
        <v>30.0</v>
      </c>
      <c r="I184" s="148">
        <v>30.0</v>
      </c>
      <c r="J184" s="217">
        <f t="shared" si="6"/>
        <v>0.001271150805</v>
      </c>
      <c r="K184" s="218">
        <f t="shared" si="7"/>
        <v>0.6737099268</v>
      </c>
      <c r="L184" s="151">
        <f t="shared" si="8"/>
        <v>5.759973348</v>
      </c>
      <c r="M184" s="152" t="str">
        <f t="shared" si="5"/>
        <v>quartagiulio</v>
      </c>
      <c r="N184" s="154">
        <f>IFERROR(__xludf.DUMMYFUNCTION("""COMPUTED_VALUE"""),4.0)</f>
        <v>4</v>
      </c>
      <c r="O184" s="154"/>
      <c r="P184" s="154"/>
      <c r="Q184" s="154"/>
      <c r="R184" s="154"/>
      <c r="S184" s="154"/>
      <c r="T184" s="154"/>
      <c r="U184" s="154"/>
      <c r="V184" s="154"/>
      <c r="W184" s="154"/>
      <c r="X184" s="154"/>
      <c r="Y184" s="154"/>
      <c r="Z184" s="154"/>
    </row>
    <row r="185">
      <c r="A185" s="175" t="s">
        <v>30</v>
      </c>
      <c r="B185" s="175" t="s">
        <v>6</v>
      </c>
      <c r="C185" s="147" t="s">
        <v>795</v>
      </c>
      <c r="D185" s="145" t="s">
        <v>242</v>
      </c>
      <c r="E185" s="146">
        <v>44147.0</v>
      </c>
      <c r="F185" s="147" t="s">
        <v>249</v>
      </c>
      <c r="G185" s="154"/>
      <c r="H185" s="148">
        <v>30.0</v>
      </c>
      <c r="I185" s="148">
        <v>30.0</v>
      </c>
      <c r="J185" s="217">
        <f t="shared" si="6"/>
        <v>0.001271150805</v>
      </c>
      <c r="K185" s="218">
        <f t="shared" si="7"/>
        <v>0.6737099268</v>
      </c>
      <c r="L185" s="151">
        <f t="shared" si="8"/>
        <v>5.759973348</v>
      </c>
      <c r="M185" s="152" t="str">
        <f t="shared" si="5"/>
        <v>quartagiulio</v>
      </c>
      <c r="N185" s="154">
        <f>IFERROR(__xludf.DUMMYFUNCTION("""COMPUTED_VALUE"""),5.0)</f>
        <v>5</v>
      </c>
      <c r="O185" s="154"/>
      <c r="P185" s="154"/>
      <c r="Q185" s="154"/>
      <c r="R185" s="154"/>
      <c r="S185" s="154"/>
      <c r="T185" s="154"/>
      <c r="U185" s="154"/>
      <c r="V185" s="154"/>
      <c r="W185" s="154"/>
      <c r="X185" s="154"/>
      <c r="Y185" s="154"/>
      <c r="Z185" s="154"/>
    </row>
    <row r="186">
      <c r="A186" s="175" t="s">
        <v>64</v>
      </c>
      <c r="B186" s="175" t="s">
        <v>21</v>
      </c>
      <c r="C186" s="147" t="s">
        <v>816</v>
      </c>
      <c r="D186" s="145" t="s">
        <v>242</v>
      </c>
      <c r="E186" s="146">
        <v>44152.0</v>
      </c>
      <c r="F186" s="147" t="s">
        <v>249</v>
      </c>
      <c r="G186" s="154"/>
      <c r="H186" s="148">
        <v>45.0</v>
      </c>
      <c r="I186" s="148">
        <v>50.0</v>
      </c>
      <c r="J186" s="217">
        <f t="shared" si="6"/>
        <v>0.002022843254</v>
      </c>
      <c r="K186" s="218">
        <f t="shared" si="7"/>
        <v>1.072106925</v>
      </c>
      <c r="L186" s="151">
        <f t="shared" si="8"/>
        <v>5.215852392</v>
      </c>
      <c r="M186" s="152" t="str">
        <f t="shared" si="5"/>
        <v>knobsdao</v>
      </c>
      <c r="N186" s="154">
        <f>IFERROR(__xludf.DUMMYFUNCTION("""COMPUTED_VALUE"""),1.0)</f>
        <v>1</v>
      </c>
      <c r="O186" s="154"/>
      <c r="P186" s="154"/>
      <c r="Q186" s="154"/>
      <c r="R186" s="154"/>
      <c r="S186" s="154"/>
      <c r="T186" s="154"/>
      <c r="U186" s="154"/>
      <c r="V186" s="154"/>
      <c r="W186" s="154"/>
      <c r="X186" s="154"/>
      <c r="Y186" s="154"/>
      <c r="Z186" s="154"/>
    </row>
    <row r="187">
      <c r="A187" s="175" t="s">
        <v>64</v>
      </c>
      <c r="B187" s="175" t="s">
        <v>21</v>
      </c>
      <c r="C187" s="147" t="s">
        <v>800</v>
      </c>
      <c r="D187" s="145" t="s">
        <v>242</v>
      </c>
      <c r="E187" s="146">
        <v>44152.0</v>
      </c>
      <c r="F187" s="147" t="s">
        <v>249</v>
      </c>
      <c r="G187" s="154"/>
      <c r="H187" s="148">
        <v>45.0</v>
      </c>
      <c r="I187" s="148">
        <v>30.0</v>
      </c>
      <c r="J187" s="217">
        <f t="shared" si="6"/>
        <v>0.00155837507</v>
      </c>
      <c r="K187" s="218">
        <f t="shared" si="7"/>
        <v>0.8259387871</v>
      </c>
      <c r="L187" s="151">
        <f t="shared" si="8"/>
        <v>5.215852392</v>
      </c>
      <c r="M187" s="152" t="str">
        <f t="shared" si="5"/>
        <v>knobsdao</v>
      </c>
      <c r="N187" s="154">
        <f>IFERROR(__xludf.DUMMYFUNCTION("""COMPUTED_VALUE"""),2.0)</f>
        <v>2</v>
      </c>
      <c r="O187" s="154"/>
      <c r="P187" s="154"/>
      <c r="Q187" s="154"/>
      <c r="R187" s="154"/>
      <c r="S187" s="154"/>
      <c r="T187" s="154"/>
      <c r="U187" s="154"/>
      <c r="V187" s="154"/>
      <c r="W187" s="154"/>
      <c r="X187" s="154"/>
      <c r="Y187" s="154"/>
      <c r="Z187" s="154"/>
    </row>
    <row r="188">
      <c r="A188" s="175" t="s">
        <v>64</v>
      </c>
      <c r="B188" s="175" t="s">
        <v>265</v>
      </c>
      <c r="C188" s="147" t="s">
        <v>801</v>
      </c>
      <c r="D188" s="145" t="s">
        <v>242</v>
      </c>
      <c r="E188" s="146">
        <v>44153.0</v>
      </c>
      <c r="F188" s="147" t="s">
        <v>249</v>
      </c>
      <c r="G188" s="154"/>
      <c r="H188" s="148">
        <v>45.0</v>
      </c>
      <c r="I188" s="148">
        <v>30.0</v>
      </c>
      <c r="J188" s="217">
        <f t="shared" si="6"/>
        <v>0.00155837507</v>
      </c>
      <c r="K188" s="218">
        <f t="shared" si="7"/>
        <v>0.8259387871</v>
      </c>
      <c r="L188" s="151">
        <f t="shared" si="8"/>
        <v>5.215852392</v>
      </c>
      <c r="M188" s="152" t="str">
        <f t="shared" si="5"/>
        <v>knobsdao</v>
      </c>
      <c r="N188" s="154">
        <f>IFERROR(__xludf.DUMMYFUNCTION("""COMPUTED_VALUE"""),3.0)</f>
        <v>3</v>
      </c>
      <c r="O188" s="154"/>
      <c r="P188" s="154"/>
      <c r="Q188" s="154"/>
      <c r="R188" s="154"/>
      <c r="S188" s="154"/>
      <c r="T188" s="154"/>
      <c r="U188" s="154"/>
      <c r="V188" s="154"/>
      <c r="W188" s="154"/>
      <c r="X188" s="154"/>
      <c r="Y188" s="154"/>
      <c r="Z188" s="154"/>
    </row>
    <row r="189">
      <c r="A189" s="175" t="s">
        <v>64</v>
      </c>
      <c r="B189" s="175" t="s">
        <v>6</v>
      </c>
      <c r="C189" s="147" t="s">
        <v>795</v>
      </c>
      <c r="D189" s="145" t="s">
        <v>242</v>
      </c>
      <c r="E189" s="146">
        <v>44147.0</v>
      </c>
      <c r="F189" s="147" t="s">
        <v>249</v>
      </c>
      <c r="G189" s="154"/>
      <c r="H189" s="148">
        <v>30.0</v>
      </c>
      <c r="I189" s="148">
        <v>30.0</v>
      </c>
      <c r="J189" s="217">
        <f t="shared" si="6"/>
        <v>0.001271150805</v>
      </c>
      <c r="K189" s="218">
        <f t="shared" si="7"/>
        <v>0.6737099268</v>
      </c>
      <c r="L189" s="151">
        <f t="shared" si="8"/>
        <v>5.215852392</v>
      </c>
      <c r="M189" s="152" t="str">
        <f t="shared" si="5"/>
        <v>knobsdao</v>
      </c>
      <c r="N189" s="154">
        <f>IFERROR(__xludf.DUMMYFUNCTION("""COMPUTED_VALUE"""),4.0)</f>
        <v>4</v>
      </c>
      <c r="O189" s="154"/>
      <c r="P189" s="154"/>
      <c r="Q189" s="154"/>
      <c r="R189" s="154"/>
      <c r="S189" s="154"/>
      <c r="T189" s="154"/>
      <c r="U189" s="154"/>
      <c r="V189" s="154"/>
      <c r="W189" s="154"/>
      <c r="X189" s="154"/>
      <c r="Y189" s="154"/>
      <c r="Z189" s="154"/>
    </row>
    <row r="190">
      <c r="A190" s="175" t="s">
        <v>64</v>
      </c>
      <c r="B190" s="175" t="s">
        <v>265</v>
      </c>
      <c r="C190" s="147" t="s">
        <v>793</v>
      </c>
      <c r="D190" s="145" t="s">
        <v>242</v>
      </c>
      <c r="E190" s="146">
        <v>44155.0</v>
      </c>
      <c r="F190" s="147" t="s">
        <v>249</v>
      </c>
      <c r="G190" s="154"/>
      <c r="H190" s="148">
        <v>30.0</v>
      </c>
      <c r="I190" s="148">
        <v>30.0</v>
      </c>
      <c r="J190" s="217">
        <f t="shared" si="6"/>
        <v>0.001271150805</v>
      </c>
      <c r="K190" s="218">
        <f t="shared" si="7"/>
        <v>0.6737099268</v>
      </c>
      <c r="L190" s="151">
        <f t="shared" si="8"/>
        <v>5.215852392</v>
      </c>
      <c r="M190" s="152" t="str">
        <f t="shared" si="5"/>
        <v>knobsdao</v>
      </c>
      <c r="N190" s="154">
        <f>IFERROR(__xludf.DUMMYFUNCTION("""COMPUTED_VALUE"""),5.0)</f>
        <v>5</v>
      </c>
      <c r="O190" s="154"/>
      <c r="P190" s="154"/>
      <c r="Q190" s="154"/>
      <c r="R190" s="154"/>
      <c r="S190" s="154"/>
      <c r="T190" s="154"/>
      <c r="U190" s="154"/>
      <c r="V190" s="154"/>
      <c r="W190" s="154"/>
      <c r="X190" s="154"/>
      <c r="Y190" s="154"/>
      <c r="Z190" s="154"/>
    </row>
    <row r="191">
      <c r="A191" s="175" t="s">
        <v>64</v>
      </c>
      <c r="B191" s="175" t="s">
        <v>6</v>
      </c>
      <c r="C191" s="147" t="s">
        <v>829</v>
      </c>
      <c r="D191" s="145" t="s">
        <v>242</v>
      </c>
      <c r="E191" s="146">
        <v>44151.0</v>
      </c>
      <c r="F191" s="147" t="s">
        <v>249</v>
      </c>
      <c r="G191" s="154"/>
      <c r="H191" s="148">
        <v>20.0</v>
      </c>
      <c r="I191" s="148">
        <v>30.0</v>
      </c>
      <c r="J191" s="217">
        <f t="shared" si="6"/>
        <v>0.001079667962</v>
      </c>
      <c r="K191" s="218">
        <f t="shared" si="7"/>
        <v>0.5722240199</v>
      </c>
      <c r="L191" s="151">
        <f t="shared" si="8"/>
        <v>5.215852392</v>
      </c>
      <c r="M191" s="152" t="str">
        <f t="shared" si="5"/>
        <v>knobsdao</v>
      </c>
      <c r="N191" s="154">
        <f>IFERROR(__xludf.DUMMYFUNCTION("""COMPUTED_VALUE"""),6.0)</f>
        <v>6</v>
      </c>
      <c r="O191" s="154"/>
      <c r="P191" s="154"/>
      <c r="Q191" s="154"/>
      <c r="R191" s="154"/>
      <c r="S191" s="154"/>
      <c r="T191" s="154"/>
      <c r="U191" s="154"/>
      <c r="V191" s="154"/>
      <c r="W191" s="154"/>
      <c r="X191" s="154"/>
      <c r="Y191" s="154"/>
      <c r="Z191" s="154"/>
    </row>
    <row r="192">
      <c r="A192" s="175" t="s">
        <v>64</v>
      </c>
      <c r="B192" s="175" t="s">
        <v>265</v>
      </c>
      <c r="C192" s="147" t="s">
        <v>804</v>
      </c>
      <c r="D192" s="145" t="s">
        <v>242</v>
      </c>
      <c r="E192" s="146">
        <v>44152.0</v>
      </c>
      <c r="F192" s="147" t="s">
        <v>249</v>
      </c>
      <c r="G192" s="154"/>
      <c r="H192" s="148">
        <v>20.0</v>
      </c>
      <c r="I192" s="148">
        <v>30.0</v>
      </c>
      <c r="J192" s="217">
        <f t="shared" si="6"/>
        <v>0.001079667962</v>
      </c>
      <c r="K192" s="218">
        <f t="shared" si="7"/>
        <v>0.5722240199</v>
      </c>
      <c r="L192" s="151">
        <f t="shared" si="8"/>
        <v>5.215852392</v>
      </c>
      <c r="M192" s="152" t="str">
        <f t="shared" si="5"/>
        <v>knobsdao</v>
      </c>
      <c r="N192" s="154">
        <f>IFERROR(__xludf.DUMMYFUNCTION("""COMPUTED_VALUE"""),7.0)</f>
        <v>7</v>
      </c>
      <c r="O192" s="154"/>
      <c r="P192" s="154"/>
      <c r="Q192" s="154"/>
      <c r="R192" s="154"/>
      <c r="S192" s="154"/>
      <c r="T192" s="154"/>
      <c r="U192" s="154"/>
      <c r="V192" s="154"/>
      <c r="W192" s="154"/>
      <c r="X192" s="154"/>
      <c r="Y192" s="154"/>
      <c r="Z192" s="154"/>
    </row>
    <row r="193">
      <c r="A193" s="175" t="s">
        <v>70</v>
      </c>
      <c r="B193" s="175" t="s">
        <v>255</v>
      </c>
      <c r="C193" s="147" t="s">
        <v>875</v>
      </c>
      <c r="D193" s="145" t="s">
        <v>242</v>
      </c>
      <c r="E193" s="146">
        <v>44152.0</v>
      </c>
      <c r="F193" s="147" t="s">
        <v>257</v>
      </c>
      <c r="G193" s="154"/>
      <c r="H193" s="148">
        <v>200.0</v>
      </c>
      <c r="I193" s="148">
        <v>200.0</v>
      </c>
      <c r="J193" s="217">
        <f t="shared" si="6"/>
        <v>0.008474338702</v>
      </c>
      <c r="K193" s="218">
        <f t="shared" si="7"/>
        <v>4.491399512</v>
      </c>
      <c r="L193" s="151">
        <f t="shared" si="8"/>
        <v>4.962137625</v>
      </c>
      <c r="M193" s="152" t="str">
        <f t="shared" si="5"/>
        <v>lbagic</v>
      </c>
      <c r="N193" s="154">
        <f>IFERROR(__xludf.DUMMYFUNCTION("""COMPUTED_VALUE"""),1.0)</f>
        <v>1</v>
      </c>
      <c r="O193" s="154"/>
      <c r="P193" s="154"/>
      <c r="Q193" s="154"/>
      <c r="R193" s="154"/>
      <c r="S193" s="154"/>
      <c r="T193" s="154"/>
      <c r="U193" s="154"/>
      <c r="V193" s="154"/>
      <c r="W193" s="154"/>
      <c r="X193" s="154"/>
      <c r="Y193" s="154"/>
      <c r="Z193" s="154"/>
    </row>
    <row r="194">
      <c r="A194" s="175" t="s">
        <v>63</v>
      </c>
      <c r="B194" s="175" t="s">
        <v>255</v>
      </c>
      <c r="C194" s="147" t="s">
        <v>875</v>
      </c>
      <c r="D194" s="145" t="s">
        <v>242</v>
      </c>
      <c r="E194" s="146">
        <v>44152.0</v>
      </c>
      <c r="F194" s="147" t="s">
        <v>257</v>
      </c>
      <c r="G194" s="154"/>
      <c r="H194" s="148">
        <v>200.0</v>
      </c>
      <c r="I194" s="148">
        <v>200.0</v>
      </c>
      <c r="J194" s="217">
        <f t="shared" si="6"/>
        <v>0.008474338702</v>
      </c>
      <c r="K194" s="218">
        <f t="shared" si="7"/>
        <v>4.491399512</v>
      </c>
      <c r="L194" s="151">
        <f t="shared" si="8"/>
        <v>4.962137625</v>
      </c>
      <c r="M194" s="152" t="str">
        <f t="shared" si="5"/>
        <v>simunstrukan</v>
      </c>
      <c r="N194" s="154">
        <f>IFERROR(__xludf.DUMMYFUNCTION("""COMPUTED_VALUE"""),1.0)</f>
        <v>1</v>
      </c>
      <c r="O194" s="154"/>
      <c r="P194" s="154"/>
      <c r="Q194" s="154"/>
      <c r="R194" s="154"/>
      <c r="S194" s="154"/>
      <c r="T194" s="154"/>
      <c r="U194" s="154"/>
      <c r="V194" s="154"/>
      <c r="W194" s="154"/>
      <c r="X194" s="154"/>
      <c r="Y194" s="154"/>
      <c r="Z194" s="154"/>
    </row>
    <row r="195">
      <c r="A195" s="175" t="s">
        <v>63</v>
      </c>
      <c r="B195" s="175" t="s">
        <v>255</v>
      </c>
      <c r="C195" s="147" t="s">
        <v>256</v>
      </c>
      <c r="D195" s="145" t="s">
        <v>242</v>
      </c>
      <c r="E195" s="146">
        <v>44154.0</v>
      </c>
      <c r="F195" s="147" t="s">
        <v>257</v>
      </c>
      <c r="G195" s="154"/>
      <c r="H195" s="148">
        <v>10.0</v>
      </c>
      <c r="I195" s="148">
        <v>30.0</v>
      </c>
      <c r="J195" s="217">
        <f t="shared" si="6"/>
        <v>0.000888185119</v>
      </c>
      <c r="K195" s="218">
        <f t="shared" si="7"/>
        <v>0.4707381131</v>
      </c>
      <c r="L195" s="151">
        <f t="shared" si="8"/>
        <v>4.962137625</v>
      </c>
      <c r="M195" s="152" t="str">
        <f t="shared" si="5"/>
        <v>simunstrukan</v>
      </c>
      <c r="N195" s="154">
        <f>IFERROR(__xludf.DUMMYFUNCTION("""COMPUTED_VALUE"""),2.0)</f>
        <v>2</v>
      </c>
      <c r="O195" s="154"/>
      <c r="P195" s="154"/>
      <c r="Q195" s="154"/>
      <c r="R195" s="154"/>
      <c r="S195" s="154"/>
      <c r="T195" s="154"/>
      <c r="U195" s="154"/>
      <c r="V195" s="154"/>
      <c r="W195" s="154"/>
      <c r="X195" s="154"/>
      <c r="Y195" s="154"/>
      <c r="Z195" s="154"/>
    </row>
    <row r="196">
      <c r="A196" s="175" t="s">
        <v>70</v>
      </c>
      <c r="B196" s="175" t="s">
        <v>255</v>
      </c>
      <c r="C196" s="147" t="s">
        <v>256</v>
      </c>
      <c r="D196" s="145" t="s">
        <v>242</v>
      </c>
      <c r="E196" s="146">
        <v>44154.0</v>
      </c>
      <c r="F196" s="147" t="s">
        <v>257</v>
      </c>
      <c r="G196" s="154"/>
      <c r="H196" s="148">
        <v>10.0</v>
      </c>
      <c r="I196" s="148">
        <v>30.0</v>
      </c>
      <c r="J196" s="217">
        <f t="shared" si="6"/>
        <v>0.000888185119</v>
      </c>
      <c r="K196" s="218">
        <f t="shared" si="7"/>
        <v>0.4707381131</v>
      </c>
      <c r="L196" s="151">
        <f t="shared" si="8"/>
        <v>4.962137625</v>
      </c>
      <c r="M196" s="152" t="str">
        <f t="shared" si="5"/>
        <v>lbagic</v>
      </c>
      <c r="N196" s="154">
        <f>IFERROR(__xludf.DUMMYFUNCTION("""COMPUTED_VALUE"""),2.0)</f>
        <v>2</v>
      </c>
      <c r="O196" s="154"/>
      <c r="P196" s="154"/>
      <c r="Q196" s="154"/>
      <c r="R196" s="154"/>
      <c r="S196" s="154"/>
      <c r="T196" s="154"/>
      <c r="U196" s="154"/>
      <c r="V196" s="154"/>
      <c r="W196" s="154"/>
      <c r="X196" s="154"/>
      <c r="Y196" s="154"/>
      <c r="Z196" s="154"/>
    </row>
    <row r="197">
      <c r="A197" s="175" t="s">
        <v>12</v>
      </c>
      <c r="B197" s="175" t="s">
        <v>21</v>
      </c>
      <c r="C197" s="147" t="s">
        <v>814</v>
      </c>
      <c r="D197" s="145" t="s">
        <v>242</v>
      </c>
      <c r="E197" s="146">
        <v>44145.0</v>
      </c>
      <c r="F197" s="147" t="s">
        <v>249</v>
      </c>
      <c r="G197" s="184"/>
      <c r="H197" s="148">
        <v>1000.0</v>
      </c>
      <c r="I197" s="148">
        <v>500.0</v>
      </c>
      <c r="J197" s="217">
        <f t="shared" si="6"/>
        <v>0.03075998891</v>
      </c>
      <c r="K197" s="218">
        <f t="shared" si="7"/>
        <v>16.30279412</v>
      </c>
      <c r="L197" s="151">
        <f t="shared" si="8"/>
        <v>4.646234939</v>
      </c>
      <c r="M197" s="152" t="str">
        <f t="shared" si="5"/>
        <v>juankbell</v>
      </c>
      <c r="N197" s="154">
        <f>IFERROR(__xludf.DUMMYFUNCTION("""COMPUTED_VALUE"""),1.0)</f>
        <v>1</v>
      </c>
      <c r="O197" s="154"/>
      <c r="P197" s="154"/>
      <c r="Q197" s="154"/>
      <c r="R197" s="154"/>
      <c r="S197" s="154"/>
      <c r="T197" s="154"/>
      <c r="U197" s="154"/>
      <c r="V197" s="154"/>
      <c r="W197" s="154"/>
      <c r="X197" s="154"/>
      <c r="Y197" s="154"/>
      <c r="Z197" s="154"/>
    </row>
    <row r="198">
      <c r="A198" s="175" t="s">
        <v>12</v>
      </c>
      <c r="B198" s="175" t="s">
        <v>255</v>
      </c>
      <c r="C198" s="147" t="s">
        <v>876</v>
      </c>
      <c r="D198" s="145" t="s">
        <v>242</v>
      </c>
      <c r="E198" s="146">
        <v>44147.0</v>
      </c>
      <c r="F198" s="147" t="s">
        <v>249</v>
      </c>
      <c r="G198" s="184"/>
      <c r="H198" s="148">
        <v>500.0</v>
      </c>
      <c r="I198" s="148">
        <v>200.0</v>
      </c>
      <c r="J198" s="217">
        <f t="shared" si="6"/>
        <v>0.014218824</v>
      </c>
      <c r="K198" s="218">
        <f t="shared" si="7"/>
        <v>7.535976718</v>
      </c>
      <c r="L198" s="151">
        <f t="shared" si="8"/>
        <v>4.646234939</v>
      </c>
      <c r="M198" s="152" t="str">
        <f t="shared" si="5"/>
        <v>juankbell</v>
      </c>
      <c r="N198" s="154">
        <f>IFERROR(__xludf.DUMMYFUNCTION("""COMPUTED_VALUE"""),2.0)</f>
        <v>2</v>
      </c>
      <c r="O198" s="154"/>
      <c r="P198" s="154"/>
      <c r="Q198" s="154"/>
      <c r="R198" s="154"/>
      <c r="S198" s="154"/>
      <c r="T198" s="154"/>
      <c r="U198" s="154"/>
      <c r="V198" s="154"/>
      <c r="W198" s="154"/>
      <c r="X198" s="154"/>
      <c r="Y198" s="154"/>
      <c r="Z198" s="154"/>
    </row>
    <row r="199">
      <c r="A199" s="175" t="s">
        <v>12</v>
      </c>
      <c r="B199" s="175" t="s">
        <v>21</v>
      </c>
      <c r="C199" s="147" t="s">
        <v>877</v>
      </c>
      <c r="D199" s="145" t="s">
        <v>242</v>
      </c>
      <c r="E199" s="146">
        <v>44148.0</v>
      </c>
      <c r="F199" s="147" t="s">
        <v>249</v>
      </c>
      <c r="G199" s="154"/>
      <c r="H199" s="148">
        <v>150.0</v>
      </c>
      <c r="I199" s="148">
        <v>100.0</v>
      </c>
      <c r="J199" s="217">
        <f t="shared" si="6"/>
        <v>0.005194583567</v>
      </c>
      <c r="K199" s="218">
        <f t="shared" si="7"/>
        <v>2.75312929</v>
      </c>
      <c r="L199" s="151">
        <f t="shared" si="8"/>
        <v>4.646234939</v>
      </c>
      <c r="M199" s="152" t="str">
        <f t="shared" si="5"/>
        <v>juankbell</v>
      </c>
      <c r="N199" s="154">
        <f>IFERROR(__xludf.DUMMYFUNCTION("""COMPUTED_VALUE"""),3.0)</f>
        <v>3</v>
      </c>
      <c r="O199" s="154"/>
      <c r="P199" s="154"/>
      <c r="Q199" s="154"/>
      <c r="R199" s="154"/>
      <c r="S199" s="154"/>
      <c r="T199" s="154"/>
      <c r="U199" s="154"/>
      <c r="V199" s="154"/>
      <c r="W199" s="154"/>
      <c r="X199" s="154"/>
      <c r="Y199" s="154"/>
      <c r="Z199" s="154"/>
    </row>
    <row r="200">
      <c r="A200" s="175" t="s">
        <v>12</v>
      </c>
      <c r="B200" s="175" t="s">
        <v>265</v>
      </c>
      <c r="C200" s="147" t="s">
        <v>793</v>
      </c>
      <c r="D200" s="145" t="s">
        <v>242</v>
      </c>
      <c r="E200" s="146">
        <v>44155.0</v>
      </c>
      <c r="F200" s="147" t="s">
        <v>249</v>
      </c>
      <c r="G200" s="154"/>
      <c r="H200" s="148">
        <v>100.0</v>
      </c>
      <c r="I200" s="148">
        <v>60.0</v>
      </c>
      <c r="J200" s="217">
        <f t="shared" si="6"/>
        <v>0.003308232983</v>
      </c>
      <c r="K200" s="218">
        <f t="shared" si="7"/>
        <v>1.753363481</v>
      </c>
      <c r="L200" s="151">
        <f t="shared" si="8"/>
        <v>4.646234939</v>
      </c>
      <c r="M200" s="152" t="str">
        <f t="shared" si="5"/>
        <v>juankbell</v>
      </c>
      <c r="N200" s="154">
        <f>IFERROR(__xludf.DUMMYFUNCTION("""COMPUTED_VALUE"""),4.0)</f>
        <v>4</v>
      </c>
      <c r="O200" s="154"/>
      <c r="P200" s="154"/>
      <c r="Q200" s="154"/>
      <c r="R200" s="154"/>
      <c r="S200" s="154"/>
      <c r="T200" s="154"/>
      <c r="U200" s="154"/>
      <c r="V200" s="154"/>
      <c r="W200" s="154"/>
      <c r="X200" s="154"/>
      <c r="Y200" s="154"/>
      <c r="Z200" s="154"/>
    </row>
    <row r="201">
      <c r="A201" s="175" t="s">
        <v>12</v>
      </c>
      <c r="B201" s="175" t="s">
        <v>6</v>
      </c>
      <c r="C201" s="147" t="s">
        <v>795</v>
      </c>
      <c r="D201" s="145" t="s">
        <v>242</v>
      </c>
      <c r="E201" s="146">
        <v>44147.0</v>
      </c>
      <c r="F201" s="147" t="s">
        <v>249</v>
      </c>
      <c r="G201" s="154"/>
      <c r="H201" s="148">
        <v>60.0</v>
      </c>
      <c r="I201" s="148">
        <v>60.0</v>
      </c>
      <c r="J201" s="217">
        <f t="shared" si="6"/>
        <v>0.002542301611</v>
      </c>
      <c r="K201" s="218">
        <f t="shared" si="7"/>
        <v>1.347419854</v>
      </c>
      <c r="L201" s="151">
        <f t="shared" si="8"/>
        <v>4.646234939</v>
      </c>
      <c r="M201" s="152" t="str">
        <f t="shared" si="5"/>
        <v>juankbell</v>
      </c>
      <c r="N201" s="154">
        <f>IFERROR(__xludf.DUMMYFUNCTION("""COMPUTED_VALUE"""),5.0)</f>
        <v>5</v>
      </c>
      <c r="O201" s="154"/>
      <c r="P201" s="154"/>
      <c r="Q201" s="154"/>
      <c r="R201" s="154"/>
      <c r="S201" s="154"/>
      <c r="T201" s="154"/>
      <c r="U201" s="154"/>
      <c r="V201" s="154"/>
      <c r="W201" s="154"/>
      <c r="X201" s="154"/>
      <c r="Y201" s="154"/>
      <c r="Z201" s="154"/>
    </row>
    <row r="202">
      <c r="A202" s="175" t="s">
        <v>12</v>
      </c>
      <c r="B202" s="175" t="s">
        <v>21</v>
      </c>
      <c r="C202" s="147" t="s">
        <v>816</v>
      </c>
      <c r="D202" s="145" t="s">
        <v>242</v>
      </c>
      <c r="E202" s="146">
        <v>44152.0</v>
      </c>
      <c r="F202" s="147" t="s">
        <v>249</v>
      </c>
      <c r="G202" s="154"/>
      <c r="H202" s="148">
        <v>45.0</v>
      </c>
      <c r="I202" s="148">
        <v>50.0</v>
      </c>
      <c r="J202" s="217">
        <f t="shared" si="6"/>
        <v>0.002022843254</v>
      </c>
      <c r="K202" s="218">
        <f t="shared" si="7"/>
        <v>1.072106925</v>
      </c>
      <c r="L202" s="151">
        <f t="shared" si="8"/>
        <v>4.646234939</v>
      </c>
      <c r="M202" s="152" t="str">
        <f t="shared" si="5"/>
        <v>juankbell</v>
      </c>
      <c r="N202" s="154">
        <f>IFERROR(__xludf.DUMMYFUNCTION("""COMPUTED_VALUE"""),6.0)</f>
        <v>6</v>
      </c>
      <c r="O202" s="154"/>
      <c r="P202" s="154"/>
      <c r="Q202" s="154"/>
      <c r="R202" s="154"/>
      <c r="S202" s="154"/>
      <c r="T202" s="154"/>
      <c r="U202" s="154"/>
      <c r="V202" s="154"/>
      <c r="W202" s="154"/>
      <c r="X202" s="154"/>
      <c r="Y202" s="154"/>
      <c r="Z202" s="154"/>
    </row>
    <row r="203">
      <c r="A203" s="175" t="s">
        <v>12</v>
      </c>
      <c r="B203" s="175" t="s">
        <v>21</v>
      </c>
      <c r="C203" s="147" t="s">
        <v>800</v>
      </c>
      <c r="D203" s="145" t="s">
        <v>242</v>
      </c>
      <c r="E203" s="146">
        <v>44152.0</v>
      </c>
      <c r="F203" s="147" t="s">
        <v>249</v>
      </c>
      <c r="G203" s="154"/>
      <c r="H203" s="148">
        <v>45.0</v>
      </c>
      <c r="I203" s="148">
        <v>30.0</v>
      </c>
      <c r="J203" s="217">
        <f t="shared" si="6"/>
        <v>0.00155837507</v>
      </c>
      <c r="K203" s="218">
        <f t="shared" si="7"/>
        <v>0.8259387871</v>
      </c>
      <c r="L203" s="151">
        <f t="shared" si="8"/>
        <v>4.646234939</v>
      </c>
      <c r="M203" s="152" t="str">
        <f t="shared" si="5"/>
        <v>juankbell</v>
      </c>
      <c r="N203" s="154">
        <f>IFERROR(__xludf.DUMMYFUNCTION("""COMPUTED_VALUE"""),7.0)</f>
        <v>7</v>
      </c>
      <c r="O203" s="154"/>
      <c r="P203" s="154"/>
      <c r="Q203" s="154"/>
      <c r="R203" s="154"/>
      <c r="S203" s="154"/>
      <c r="T203" s="154"/>
      <c r="U203" s="154"/>
      <c r="V203" s="154"/>
      <c r="W203" s="154"/>
      <c r="X203" s="154"/>
      <c r="Y203" s="154"/>
      <c r="Z203" s="154"/>
    </row>
    <row r="204">
      <c r="A204" s="175" t="s">
        <v>12</v>
      </c>
      <c r="B204" s="175" t="s">
        <v>21</v>
      </c>
      <c r="C204" s="147" t="s">
        <v>843</v>
      </c>
      <c r="D204" s="145" t="s">
        <v>242</v>
      </c>
      <c r="E204" s="146">
        <v>44152.0</v>
      </c>
      <c r="F204" s="147" t="s">
        <v>249</v>
      </c>
      <c r="G204" s="154"/>
      <c r="H204" s="148">
        <v>40.0</v>
      </c>
      <c r="I204" s="148">
        <v>30.0</v>
      </c>
      <c r="J204" s="217">
        <f t="shared" si="6"/>
        <v>0.001462633648</v>
      </c>
      <c r="K204" s="218">
        <f t="shared" si="7"/>
        <v>0.7751958337</v>
      </c>
      <c r="L204" s="151">
        <f t="shared" si="8"/>
        <v>4.646234939</v>
      </c>
      <c r="M204" s="152" t="str">
        <f t="shared" si="5"/>
        <v>juankbell</v>
      </c>
      <c r="N204" s="154">
        <f>IFERROR(__xludf.DUMMYFUNCTION("""COMPUTED_VALUE"""),8.0)</f>
        <v>8</v>
      </c>
      <c r="O204" s="154"/>
      <c r="P204" s="154"/>
      <c r="Q204" s="154"/>
      <c r="R204" s="154"/>
      <c r="S204" s="154"/>
      <c r="T204" s="154"/>
      <c r="U204" s="154"/>
      <c r="V204" s="154"/>
      <c r="W204" s="154"/>
      <c r="X204" s="154"/>
      <c r="Y204" s="154"/>
      <c r="Z204" s="154"/>
    </row>
    <row r="205">
      <c r="A205" s="175" t="s">
        <v>12</v>
      </c>
      <c r="B205" s="175" t="s">
        <v>6</v>
      </c>
      <c r="C205" s="147" t="s">
        <v>796</v>
      </c>
      <c r="D205" s="145" t="s">
        <v>242</v>
      </c>
      <c r="E205" s="146">
        <v>44145.0</v>
      </c>
      <c r="F205" s="147" t="s">
        <v>249</v>
      </c>
      <c r="G205" s="184"/>
      <c r="H205" s="148">
        <v>30.0</v>
      </c>
      <c r="I205" s="148">
        <v>30.0</v>
      </c>
      <c r="J205" s="217">
        <f t="shared" si="6"/>
        <v>0.001271150805</v>
      </c>
      <c r="K205" s="218">
        <f t="shared" si="7"/>
        <v>0.6737099268</v>
      </c>
      <c r="L205" s="151">
        <f t="shared" si="8"/>
        <v>4.646234939</v>
      </c>
      <c r="M205" s="152" t="str">
        <f t="shared" si="5"/>
        <v>juankbell</v>
      </c>
      <c r="N205" s="154">
        <f>IFERROR(__xludf.DUMMYFUNCTION("""COMPUTED_VALUE"""),9.0)</f>
        <v>9</v>
      </c>
      <c r="O205" s="154"/>
      <c r="P205" s="154"/>
      <c r="Q205" s="154"/>
      <c r="R205" s="154"/>
      <c r="S205" s="154"/>
      <c r="T205" s="154"/>
      <c r="U205" s="154"/>
      <c r="V205" s="154"/>
      <c r="W205" s="154"/>
      <c r="X205" s="154"/>
      <c r="Y205" s="154"/>
      <c r="Z205" s="154"/>
    </row>
    <row r="206">
      <c r="A206" s="161" t="s">
        <v>12</v>
      </c>
      <c r="B206" s="161" t="s">
        <v>255</v>
      </c>
      <c r="C206" s="158" t="s">
        <v>463</v>
      </c>
      <c r="D206" s="163"/>
      <c r="E206" s="164"/>
      <c r="F206" s="157"/>
      <c r="G206" s="159"/>
      <c r="H206" s="159"/>
      <c r="I206" s="159"/>
      <c r="J206" s="220"/>
      <c r="K206" s="221">
        <f>33.404*-0.85</f>
        <v>-28.3934</v>
      </c>
      <c r="L206" s="151">
        <f t="array" ref="L206">dsum($A$3:$K$557,"Cred per Praise",{$A$3;A206})</f>
        <v>4.646234939</v>
      </c>
      <c r="M206" s="152" t="str">
        <f t="shared" si="5"/>
        <v>juankbell</v>
      </c>
      <c r="N206" s="153">
        <f>IFERROR(__xludf.DUMMYFUNCTION("""COMPUTED_VALUE"""),10.0)</f>
        <v>10</v>
      </c>
      <c r="O206" s="153"/>
      <c r="P206" s="153"/>
      <c r="Q206" s="153"/>
      <c r="R206" s="153"/>
      <c r="S206" s="153"/>
      <c r="T206" s="153"/>
      <c r="U206" s="153"/>
      <c r="V206" s="153"/>
      <c r="W206" s="153"/>
      <c r="X206" s="153"/>
      <c r="Y206" s="154"/>
      <c r="Z206" s="154"/>
    </row>
    <row r="207">
      <c r="A207" s="175" t="s">
        <v>3</v>
      </c>
      <c r="B207" s="175" t="s">
        <v>21</v>
      </c>
      <c r="C207" s="147" t="s">
        <v>878</v>
      </c>
      <c r="D207" s="145" t="s">
        <v>242</v>
      </c>
      <c r="E207" s="146">
        <v>44152.0</v>
      </c>
      <c r="F207" s="147" t="s">
        <v>249</v>
      </c>
      <c r="G207" s="154"/>
      <c r="H207" s="148">
        <v>400.0</v>
      </c>
      <c r="I207" s="148">
        <v>350.0</v>
      </c>
      <c r="J207" s="217">
        <f t="shared" ref="J207:J218" si="9">(H207/$H$2+I207/$I$2)/2</f>
        <v>0.01578750694</v>
      </c>
      <c r="K207" s="218">
        <f t="shared" ref="K207:K218" si="10">J207*$J$1</f>
        <v>8.36737868</v>
      </c>
      <c r="L207" s="151">
        <f t="shared" ref="L207:L218" si="11">dsum($A$3:$K$355,"Cred per Praise",{$A$3;A207})</f>
        <v>4.533590518</v>
      </c>
      <c r="M207" s="152" t="str">
        <f t="shared" si="5"/>
        <v>sembrestels</v>
      </c>
      <c r="N207" s="154">
        <f>IFERROR(__xludf.DUMMYFUNCTION("""COMPUTED_VALUE"""),1.0)</f>
        <v>1</v>
      </c>
      <c r="O207" s="154"/>
      <c r="P207" s="154"/>
      <c r="Q207" s="154"/>
      <c r="R207" s="154"/>
      <c r="S207" s="154"/>
      <c r="T207" s="154"/>
      <c r="U207" s="154"/>
      <c r="V207" s="154"/>
      <c r="W207" s="154"/>
      <c r="X207" s="154"/>
      <c r="Y207" s="154"/>
      <c r="Z207" s="154"/>
    </row>
    <row r="208">
      <c r="A208" s="175" t="s">
        <v>3</v>
      </c>
      <c r="B208" s="143" t="s">
        <v>255</v>
      </c>
      <c r="C208" s="144" t="s">
        <v>841</v>
      </c>
      <c r="D208" s="145" t="s">
        <v>242</v>
      </c>
      <c r="E208" s="146">
        <v>44145.0</v>
      </c>
      <c r="F208" s="147" t="s">
        <v>249</v>
      </c>
      <c r="G208" s="184"/>
      <c r="H208" s="148">
        <v>250.0</v>
      </c>
      <c r="I208" s="148">
        <v>250.0</v>
      </c>
      <c r="J208" s="217">
        <f t="shared" si="9"/>
        <v>0.01059292338</v>
      </c>
      <c r="K208" s="218">
        <f t="shared" si="10"/>
        <v>5.61424939</v>
      </c>
      <c r="L208" s="151">
        <f t="shared" si="11"/>
        <v>4.533590518</v>
      </c>
      <c r="M208" s="152" t="str">
        <f t="shared" si="5"/>
        <v>sembrestels</v>
      </c>
      <c r="N208" s="184">
        <f>IFERROR(__xludf.DUMMYFUNCTION("""COMPUTED_VALUE"""),2.0)</f>
        <v>2</v>
      </c>
      <c r="O208" s="154"/>
      <c r="P208" s="154"/>
      <c r="Q208" s="154"/>
      <c r="R208" s="154"/>
      <c r="S208" s="154"/>
      <c r="T208" s="154"/>
      <c r="U208" s="154"/>
      <c r="V208" s="154"/>
      <c r="W208" s="154"/>
      <c r="X208" s="154"/>
      <c r="Y208" s="154"/>
      <c r="Z208" s="154"/>
    </row>
    <row r="209">
      <c r="A209" s="175" t="s">
        <v>3</v>
      </c>
      <c r="B209" s="175" t="s">
        <v>265</v>
      </c>
      <c r="C209" s="147" t="s">
        <v>787</v>
      </c>
      <c r="D209" s="145" t="s">
        <v>242</v>
      </c>
      <c r="E209" s="146">
        <v>44148.0</v>
      </c>
      <c r="F209" s="147" t="s">
        <v>249</v>
      </c>
      <c r="G209" s="154"/>
      <c r="H209" s="148">
        <v>150.0</v>
      </c>
      <c r="I209" s="148">
        <v>150.0</v>
      </c>
      <c r="J209" s="217">
        <f t="shared" si="9"/>
        <v>0.006355754027</v>
      </c>
      <c r="K209" s="218">
        <f t="shared" si="10"/>
        <v>3.368549634</v>
      </c>
      <c r="L209" s="151">
        <f t="shared" si="11"/>
        <v>4.533590518</v>
      </c>
      <c r="M209" s="152" t="str">
        <f t="shared" si="5"/>
        <v>sembrestels</v>
      </c>
      <c r="N209" s="154">
        <f>IFERROR(__xludf.DUMMYFUNCTION("""COMPUTED_VALUE"""),3.0)</f>
        <v>3</v>
      </c>
      <c r="O209" s="154"/>
      <c r="P209" s="154"/>
      <c r="Q209" s="154"/>
      <c r="R209" s="154"/>
      <c r="S209" s="154"/>
      <c r="T209" s="154"/>
      <c r="U209" s="154"/>
      <c r="V209" s="154"/>
      <c r="W209" s="154"/>
      <c r="X209" s="154"/>
      <c r="Y209" s="154"/>
      <c r="Z209" s="154"/>
    </row>
    <row r="210">
      <c r="A210" s="175" t="s">
        <v>3</v>
      </c>
      <c r="B210" s="175" t="s">
        <v>255</v>
      </c>
      <c r="C210" s="147" t="s">
        <v>879</v>
      </c>
      <c r="D210" s="145" t="s">
        <v>242</v>
      </c>
      <c r="E210" s="146">
        <v>44147.0</v>
      </c>
      <c r="F210" s="147" t="s">
        <v>249</v>
      </c>
      <c r="G210" s="184"/>
      <c r="H210" s="148">
        <v>100.0</v>
      </c>
      <c r="I210" s="148">
        <v>100.0</v>
      </c>
      <c r="J210" s="217">
        <f t="shared" si="9"/>
        <v>0.004237169351</v>
      </c>
      <c r="K210" s="218">
        <f t="shared" si="10"/>
        <v>2.245699756</v>
      </c>
      <c r="L210" s="151">
        <f t="shared" si="11"/>
        <v>4.533590518</v>
      </c>
      <c r="M210" s="152" t="str">
        <f t="shared" si="5"/>
        <v>sembrestels</v>
      </c>
      <c r="N210" s="154">
        <f>IFERROR(__xludf.DUMMYFUNCTION("""COMPUTED_VALUE"""),4.0)</f>
        <v>4</v>
      </c>
      <c r="O210" s="154"/>
      <c r="P210" s="154"/>
      <c r="Q210" s="154"/>
      <c r="R210" s="154"/>
      <c r="S210" s="154"/>
      <c r="T210" s="154"/>
      <c r="U210" s="154"/>
      <c r="V210" s="154"/>
      <c r="W210" s="154"/>
      <c r="X210" s="154"/>
      <c r="Y210" s="154"/>
      <c r="Z210" s="154"/>
    </row>
    <row r="211">
      <c r="A211" s="175" t="s">
        <v>3</v>
      </c>
      <c r="B211" s="175" t="s">
        <v>255</v>
      </c>
      <c r="C211" s="147" t="s">
        <v>880</v>
      </c>
      <c r="D211" s="145" t="s">
        <v>242</v>
      </c>
      <c r="E211" s="146">
        <v>44147.0</v>
      </c>
      <c r="F211" s="147" t="s">
        <v>249</v>
      </c>
      <c r="G211" s="184"/>
      <c r="H211" s="148">
        <v>100.0</v>
      </c>
      <c r="I211" s="148">
        <v>100.0</v>
      </c>
      <c r="J211" s="217">
        <f t="shared" si="9"/>
        <v>0.004237169351</v>
      </c>
      <c r="K211" s="218">
        <f t="shared" si="10"/>
        <v>2.245699756</v>
      </c>
      <c r="L211" s="151">
        <f t="shared" si="11"/>
        <v>4.533590518</v>
      </c>
      <c r="M211" s="152" t="str">
        <f t="shared" si="5"/>
        <v>sembrestels</v>
      </c>
      <c r="N211" s="154">
        <f>IFERROR(__xludf.DUMMYFUNCTION("""COMPUTED_VALUE"""),5.0)</f>
        <v>5</v>
      </c>
      <c r="O211" s="154"/>
      <c r="P211" s="154"/>
      <c r="Q211" s="154"/>
      <c r="R211" s="154"/>
      <c r="S211" s="154"/>
      <c r="T211" s="154"/>
      <c r="U211" s="154"/>
      <c r="V211" s="154"/>
      <c r="W211" s="154"/>
      <c r="X211" s="154"/>
      <c r="Y211" s="154"/>
      <c r="Z211" s="154"/>
    </row>
    <row r="212">
      <c r="A212" s="175" t="s">
        <v>3</v>
      </c>
      <c r="B212" s="175" t="s">
        <v>288</v>
      </c>
      <c r="C212" s="147" t="s">
        <v>881</v>
      </c>
      <c r="D212" s="145" t="s">
        <v>242</v>
      </c>
      <c r="E212" s="146">
        <v>44151.0</v>
      </c>
      <c r="F212" s="147" t="s">
        <v>249</v>
      </c>
      <c r="G212" s="154"/>
      <c r="H212" s="148">
        <v>100.0</v>
      </c>
      <c r="I212" s="148">
        <v>100.0</v>
      </c>
      <c r="J212" s="217">
        <f t="shared" si="9"/>
        <v>0.004237169351</v>
      </c>
      <c r="K212" s="218">
        <f t="shared" si="10"/>
        <v>2.245699756</v>
      </c>
      <c r="L212" s="151">
        <f t="shared" si="11"/>
        <v>4.533590518</v>
      </c>
      <c r="M212" s="152" t="str">
        <f t="shared" si="5"/>
        <v>sembrestels</v>
      </c>
      <c r="N212" s="154">
        <f>IFERROR(__xludf.DUMMYFUNCTION("""COMPUTED_VALUE"""),6.0)</f>
        <v>6</v>
      </c>
      <c r="O212" s="154"/>
      <c r="P212" s="154"/>
      <c r="Q212" s="154"/>
      <c r="R212" s="154"/>
      <c r="S212" s="154"/>
      <c r="T212" s="154"/>
      <c r="U212" s="154"/>
      <c r="V212" s="154"/>
      <c r="W212" s="154"/>
      <c r="X212" s="154"/>
      <c r="Y212" s="154"/>
      <c r="Z212" s="154"/>
    </row>
    <row r="213">
      <c r="A213" s="175" t="s">
        <v>3</v>
      </c>
      <c r="B213" s="175" t="s">
        <v>265</v>
      </c>
      <c r="C213" s="147" t="s">
        <v>812</v>
      </c>
      <c r="D213" s="145" t="s">
        <v>242</v>
      </c>
      <c r="E213" s="166">
        <v>44144.0</v>
      </c>
      <c r="F213" s="147" t="s">
        <v>249</v>
      </c>
      <c r="G213" s="184"/>
      <c r="H213" s="148">
        <v>100.0</v>
      </c>
      <c r="I213" s="148">
        <v>80.0</v>
      </c>
      <c r="J213" s="217">
        <f t="shared" si="9"/>
        <v>0.003772701167</v>
      </c>
      <c r="K213" s="218">
        <f t="shared" si="10"/>
        <v>1.999531619</v>
      </c>
      <c r="L213" s="151">
        <f t="shared" si="11"/>
        <v>4.533590518</v>
      </c>
      <c r="M213" s="152" t="str">
        <f t="shared" si="5"/>
        <v>sembrestels</v>
      </c>
      <c r="N213" s="154">
        <f>IFERROR(__xludf.DUMMYFUNCTION("""COMPUTED_VALUE"""),7.0)</f>
        <v>7</v>
      </c>
      <c r="O213" s="154"/>
      <c r="P213" s="154"/>
      <c r="Q213" s="154"/>
      <c r="R213" s="154"/>
      <c r="S213" s="154"/>
      <c r="T213" s="154"/>
      <c r="U213" s="154"/>
      <c r="V213" s="154"/>
      <c r="W213" s="154"/>
      <c r="X213" s="154"/>
      <c r="Y213" s="154"/>
      <c r="Z213" s="154"/>
    </row>
    <row r="214">
      <c r="A214" s="175" t="s">
        <v>3</v>
      </c>
      <c r="B214" s="175" t="s">
        <v>6</v>
      </c>
      <c r="C214" s="147" t="s">
        <v>795</v>
      </c>
      <c r="D214" s="145" t="s">
        <v>242</v>
      </c>
      <c r="E214" s="146">
        <v>44147.0</v>
      </c>
      <c r="F214" s="147" t="s">
        <v>249</v>
      </c>
      <c r="G214" s="154"/>
      <c r="H214" s="148">
        <v>100.0</v>
      </c>
      <c r="I214" s="148">
        <v>80.0</v>
      </c>
      <c r="J214" s="217">
        <f t="shared" si="9"/>
        <v>0.003772701167</v>
      </c>
      <c r="K214" s="218">
        <f t="shared" si="10"/>
        <v>1.999531619</v>
      </c>
      <c r="L214" s="151">
        <f t="shared" si="11"/>
        <v>4.533590518</v>
      </c>
      <c r="M214" s="152" t="str">
        <f t="shared" si="5"/>
        <v>sembrestels</v>
      </c>
      <c r="N214" s="154">
        <f>IFERROR(__xludf.DUMMYFUNCTION("""COMPUTED_VALUE"""),8.0)</f>
        <v>8</v>
      </c>
      <c r="O214" s="154"/>
      <c r="P214" s="154"/>
      <c r="Q214" s="154"/>
      <c r="R214" s="154"/>
      <c r="S214" s="154"/>
      <c r="T214" s="154"/>
      <c r="U214" s="154"/>
      <c r="V214" s="154"/>
      <c r="W214" s="154"/>
      <c r="X214" s="154"/>
      <c r="Y214" s="154"/>
      <c r="Z214" s="154"/>
    </row>
    <row r="215">
      <c r="A215" s="175" t="s">
        <v>3</v>
      </c>
      <c r="B215" s="175" t="s">
        <v>265</v>
      </c>
      <c r="C215" s="147" t="s">
        <v>793</v>
      </c>
      <c r="D215" s="145" t="s">
        <v>242</v>
      </c>
      <c r="E215" s="146">
        <v>44155.0</v>
      </c>
      <c r="F215" s="147" t="s">
        <v>249</v>
      </c>
      <c r="G215" s="154"/>
      <c r="H215" s="148">
        <v>100.0</v>
      </c>
      <c r="I215" s="148">
        <v>60.0</v>
      </c>
      <c r="J215" s="217">
        <f t="shared" si="9"/>
        <v>0.003308232983</v>
      </c>
      <c r="K215" s="218">
        <f t="shared" si="10"/>
        <v>1.753363481</v>
      </c>
      <c r="L215" s="151">
        <f t="shared" si="11"/>
        <v>4.533590518</v>
      </c>
      <c r="M215" s="152" t="str">
        <f t="shared" si="5"/>
        <v>sembrestels</v>
      </c>
      <c r="N215" s="154">
        <f>IFERROR(__xludf.DUMMYFUNCTION("""COMPUTED_VALUE"""),9.0)</f>
        <v>9</v>
      </c>
      <c r="O215" s="154"/>
      <c r="P215" s="154"/>
      <c r="Q215" s="154"/>
      <c r="R215" s="154"/>
      <c r="S215" s="154"/>
      <c r="T215" s="154"/>
      <c r="U215" s="154"/>
      <c r="V215" s="154"/>
      <c r="W215" s="154"/>
      <c r="X215" s="154"/>
      <c r="Y215" s="154"/>
      <c r="Z215" s="154"/>
    </row>
    <row r="216">
      <c r="A216" s="175" t="s">
        <v>3</v>
      </c>
      <c r="B216" s="175" t="s">
        <v>6</v>
      </c>
      <c r="C216" s="147" t="s">
        <v>829</v>
      </c>
      <c r="D216" s="145" t="s">
        <v>242</v>
      </c>
      <c r="E216" s="146">
        <v>44151.0</v>
      </c>
      <c r="F216" s="147" t="s">
        <v>249</v>
      </c>
      <c r="G216" s="154"/>
      <c r="H216" s="148">
        <v>45.0</v>
      </c>
      <c r="I216" s="148">
        <v>30.0</v>
      </c>
      <c r="J216" s="217">
        <f t="shared" si="9"/>
        <v>0.00155837507</v>
      </c>
      <c r="K216" s="218">
        <f t="shared" si="10"/>
        <v>0.8259387871</v>
      </c>
      <c r="L216" s="151">
        <f t="shared" si="11"/>
        <v>4.533590518</v>
      </c>
      <c r="M216" s="152" t="str">
        <f t="shared" si="5"/>
        <v>sembrestels</v>
      </c>
      <c r="N216" s="154">
        <f>IFERROR(__xludf.DUMMYFUNCTION("""COMPUTED_VALUE"""),10.0)</f>
        <v>10</v>
      </c>
      <c r="O216" s="154"/>
      <c r="P216" s="154"/>
      <c r="Q216" s="154"/>
      <c r="R216" s="154"/>
      <c r="S216" s="154"/>
      <c r="T216" s="154"/>
      <c r="U216" s="154"/>
      <c r="V216" s="154"/>
      <c r="W216" s="154"/>
      <c r="X216" s="154"/>
      <c r="Y216" s="154"/>
      <c r="Z216" s="154"/>
    </row>
    <row r="217">
      <c r="A217" s="175" t="s">
        <v>3</v>
      </c>
      <c r="B217" s="175" t="s">
        <v>6</v>
      </c>
      <c r="C217" s="147" t="s">
        <v>802</v>
      </c>
      <c r="D217" s="145" t="s">
        <v>242</v>
      </c>
      <c r="E217" s="146">
        <v>44145.0</v>
      </c>
      <c r="F217" s="147" t="s">
        <v>249</v>
      </c>
      <c r="G217" s="184"/>
      <c r="H217" s="148">
        <v>30.0</v>
      </c>
      <c r="I217" s="148">
        <v>30.0</v>
      </c>
      <c r="J217" s="217">
        <f t="shared" si="9"/>
        <v>0.001271150805</v>
      </c>
      <c r="K217" s="218">
        <f t="shared" si="10"/>
        <v>0.6737099268</v>
      </c>
      <c r="L217" s="151">
        <f t="shared" si="11"/>
        <v>4.533590518</v>
      </c>
      <c r="M217" s="152" t="str">
        <f t="shared" si="5"/>
        <v>sembrestels</v>
      </c>
      <c r="N217" s="154">
        <f>IFERROR(__xludf.DUMMYFUNCTION("""COMPUTED_VALUE"""),11.0)</f>
        <v>11</v>
      </c>
      <c r="O217" s="154"/>
      <c r="P217" s="154"/>
      <c r="Q217" s="154"/>
      <c r="R217" s="154"/>
      <c r="S217" s="154"/>
      <c r="T217" s="154"/>
      <c r="U217" s="154"/>
      <c r="V217" s="154"/>
      <c r="W217" s="154"/>
      <c r="X217" s="154"/>
      <c r="Y217" s="154"/>
      <c r="Z217" s="154"/>
    </row>
    <row r="218">
      <c r="A218" s="175" t="s">
        <v>3</v>
      </c>
      <c r="B218" s="175" t="s">
        <v>255</v>
      </c>
      <c r="C218" s="147" t="s">
        <v>256</v>
      </c>
      <c r="D218" s="145" t="s">
        <v>242</v>
      </c>
      <c r="E218" s="146">
        <v>44154.0</v>
      </c>
      <c r="F218" s="147" t="s">
        <v>257</v>
      </c>
      <c r="G218" s="154"/>
      <c r="H218" s="148">
        <v>10.0</v>
      </c>
      <c r="I218" s="148">
        <v>30.0</v>
      </c>
      <c r="J218" s="217">
        <f t="shared" si="9"/>
        <v>0.000888185119</v>
      </c>
      <c r="K218" s="218">
        <f t="shared" si="10"/>
        <v>0.4707381131</v>
      </c>
      <c r="L218" s="151">
        <f t="shared" si="11"/>
        <v>4.533590518</v>
      </c>
      <c r="M218" s="152" t="str">
        <f t="shared" si="5"/>
        <v>sembrestels</v>
      </c>
      <c r="N218" s="154">
        <f>IFERROR(__xludf.DUMMYFUNCTION("""COMPUTED_VALUE"""),12.0)</f>
        <v>12</v>
      </c>
      <c r="O218" s="154"/>
      <c r="P218" s="154"/>
      <c r="Q218" s="154"/>
      <c r="R218" s="154"/>
      <c r="S218" s="154"/>
      <c r="T218" s="154"/>
      <c r="U218" s="154"/>
      <c r="V218" s="154"/>
      <c r="W218" s="154"/>
      <c r="X218" s="154"/>
      <c r="Y218" s="154"/>
      <c r="Z218" s="154"/>
    </row>
    <row r="219">
      <c r="A219" s="160" t="s">
        <v>3</v>
      </c>
      <c r="B219" s="161" t="s">
        <v>21</v>
      </c>
      <c r="C219" s="158" t="s">
        <v>882</v>
      </c>
      <c r="D219" s="163"/>
      <c r="E219" s="164"/>
      <c r="F219" s="157"/>
      <c r="G219" s="159"/>
      <c r="H219" s="159"/>
      <c r="I219" s="159"/>
      <c r="J219" s="220"/>
      <c r="K219" s="222">
        <f>32.09*-0.85</f>
        <v>-27.2765</v>
      </c>
      <c r="L219" s="151">
        <f t="array" ref="L219">dsum($A$3:$K$555,"Cred per Praise",{$A$3;A219})</f>
        <v>4.533590518</v>
      </c>
      <c r="M219" s="152" t="str">
        <f t="shared" si="5"/>
        <v>sembrestels</v>
      </c>
      <c r="N219" s="131">
        <f>IFERROR(__xludf.DUMMYFUNCTION("""COMPUTED_VALUE"""),13.0)</f>
        <v>13</v>
      </c>
      <c r="O219" s="153"/>
      <c r="P219" s="153"/>
      <c r="Q219" s="153"/>
      <c r="R219" s="153"/>
      <c r="S219" s="153"/>
      <c r="T219" s="153"/>
      <c r="U219" s="153"/>
      <c r="V219" s="153"/>
      <c r="W219" s="153"/>
      <c r="X219" s="153"/>
      <c r="Y219" s="154"/>
      <c r="Z219" s="154"/>
    </row>
    <row r="220">
      <c r="A220" s="175" t="s">
        <v>27</v>
      </c>
      <c r="B220" s="175" t="s">
        <v>265</v>
      </c>
      <c r="C220" s="147" t="s">
        <v>883</v>
      </c>
      <c r="D220" s="145" t="s">
        <v>242</v>
      </c>
      <c r="E220" s="146">
        <v>44149.0</v>
      </c>
      <c r="F220" s="147" t="s">
        <v>249</v>
      </c>
      <c r="G220" s="154"/>
      <c r="H220" s="148">
        <v>100.0</v>
      </c>
      <c r="I220" s="148">
        <v>100.0</v>
      </c>
      <c r="J220" s="217">
        <f t="shared" ref="J220:J256" si="12">(H220/$H$2+I220/$I$2)/2</f>
        <v>0.004237169351</v>
      </c>
      <c r="K220" s="218">
        <f t="shared" ref="K220:K241" si="13">J220*$J$1</f>
        <v>2.245699756</v>
      </c>
      <c r="L220" s="151">
        <f t="shared" ref="L220:L256" si="14">dsum($A$3:$K$355,"Cred per Praise",{$A$3;A220})</f>
        <v>3.629811031</v>
      </c>
      <c r="M220" s="152" t="str">
        <f t="shared" si="5"/>
        <v>hbesso31</v>
      </c>
      <c r="N220" s="154">
        <f>IFERROR(__xludf.DUMMYFUNCTION("""COMPUTED_VALUE"""),1.0)</f>
        <v>1</v>
      </c>
      <c r="O220" s="154"/>
      <c r="P220" s="154"/>
      <c r="Q220" s="154"/>
      <c r="R220" s="154"/>
      <c r="S220" s="154"/>
      <c r="T220" s="154"/>
      <c r="U220" s="154"/>
      <c r="V220" s="154"/>
      <c r="W220" s="154"/>
      <c r="X220" s="154"/>
      <c r="Y220" s="154"/>
      <c r="Z220" s="154"/>
    </row>
    <row r="221">
      <c r="A221" s="143" t="s">
        <v>27</v>
      </c>
      <c r="B221" s="143" t="s">
        <v>396</v>
      </c>
      <c r="C221" s="144" t="s">
        <v>794</v>
      </c>
      <c r="D221" s="145" t="s">
        <v>242</v>
      </c>
      <c r="E221" s="146">
        <v>44147.0</v>
      </c>
      <c r="F221" s="147" t="s">
        <v>249</v>
      </c>
      <c r="G221" s="184"/>
      <c r="H221" s="148">
        <v>100.0</v>
      </c>
      <c r="I221" s="148">
        <v>30.0</v>
      </c>
      <c r="J221" s="217">
        <f t="shared" si="12"/>
        <v>0.002611530707</v>
      </c>
      <c r="K221" s="218">
        <f t="shared" si="13"/>
        <v>1.384111275</v>
      </c>
      <c r="L221" s="151">
        <f t="shared" si="14"/>
        <v>3.629811031</v>
      </c>
      <c r="M221" s="152" t="str">
        <f t="shared" si="5"/>
        <v>hbesso31</v>
      </c>
      <c r="N221" s="154">
        <f>IFERROR(__xludf.DUMMYFUNCTION("""COMPUTED_VALUE"""),2.0)</f>
        <v>2</v>
      </c>
      <c r="O221" s="154"/>
      <c r="P221" s="154"/>
      <c r="Q221" s="154"/>
      <c r="R221" s="154"/>
      <c r="S221" s="154"/>
      <c r="T221" s="154"/>
      <c r="U221" s="154"/>
      <c r="V221" s="154"/>
      <c r="W221" s="154"/>
      <c r="X221" s="154"/>
      <c r="Y221" s="154"/>
      <c r="Z221" s="154"/>
    </row>
    <row r="222">
      <c r="A222" s="175" t="s">
        <v>38</v>
      </c>
      <c r="B222" s="175" t="s">
        <v>255</v>
      </c>
      <c r="C222" s="147" t="s">
        <v>884</v>
      </c>
      <c r="D222" s="145" t="s">
        <v>242</v>
      </c>
      <c r="E222" s="166">
        <v>44142.0</v>
      </c>
      <c r="F222" s="147" t="s">
        <v>257</v>
      </c>
      <c r="G222" s="184"/>
      <c r="H222" s="148">
        <v>100.0</v>
      </c>
      <c r="I222" s="148">
        <v>100.0</v>
      </c>
      <c r="J222" s="217">
        <f t="shared" si="12"/>
        <v>0.004237169351</v>
      </c>
      <c r="K222" s="218">
        <f t="shared" si="13"/>
        <v>2.245699756</v>
      </c>
      <c r="L222" s="151">
        <f t="shared" si="14"/>
        <v>3.390147796</v>
      </c>
      <c r="M222" s="152" t="str">
        <f t="shared" si="5"/>
        <v>sgonzt</v>
      </c>
      <c r="N222" s="154">
        <f>IFERROR(__xludf.DUMMYFUNCTION("""COMPUTED_VALUE"""),1.0)</f>
        <v>1</v>
      </c>
      <c r="O222" s="154"/>
      <c r="P222" s="154"/>
      <c r="Q222" s="154"/>
      <c r="R222" s="154"/>
      <c r="S222" s="154"/>
      <c r="T222" s="154"/>
      <c r="U222" s="154"/>
      <c r="V222" s="154"/>
      <c r="W222" s="154"/>
      <c r="X222" s="154"/>
      <c r="Y222" s="154"/>
      <c r="Z222" s="154"/>
    </row>
    <row r="223">
      <c r="A223" s="175" t="s">
        <v>38</v>
      </c>
      <c r="B223" s="175" t="s">
        <v>255</v>
      </c>
      <c r="C223" s="147" t="s">
        <v>885</v>
      </c>
      <c r="D223" s="145" t="s">
        <v>242</v>
      </c>
      <c r="E223" s="146">
        <v>44152.0</v>
      </c>
      <c r="F223" s="147" t="s">
        <v>257</v>
      </c>
      <c r="G223" s="154"/>
      <c r="H223" s="148">
        <v>30.0</v>
      </c>
      <c r="I223" s="148">
        <v>30.0</v>
      </c>
      <c r="J223" s="217">
        <f t="shared" si="12"/>
        <v>0.001271150805</v>
      </c>
      <c r="K223" s="218">
        <f t="shared" si="13"/>
        <v>0.6737099268</v>
      </c>
      <c r="L223" s="151">
        <f t="shared" si="14"/>
        <v>3.390147796</v>
      </c>
      <c r="M223" s="152" t="str">
        <f t="shared" si="5"/>
        <v>sgonzt</v>
      </c>
      <c r="N223" s="154">
        <f>IFERROR(__xludf.DUMMYFUNCTION("""COMPUTED_VALUE"""),2.0)</f>
        <v>2</v>
      </c>
      <c r="O223" s="154"/>
      <c r="P223" s="154"/>
      <c r="Q223" s="154"/>
      <c r="R223" s="154"/>
      <c r="S223" s="154"/>
      <c r="T223" s="154"/>
      <c r="U223" s="154"/>
      <c r="V223" s="154"/>
      <c r="W223" s="154"/>
      <c r="X223" s="154"/>
      <c r="Y223" s="154"/>
      <c r="Z223" s="154"/>
    </row>
    <row r="224">
      <c r="A224" s="175" t="s">
        <v>38</v>
      </c>
      <c r="B224" s="175" t="s">
        <v>255</v>
      </c>
      <c r="C224" s="147" t="s">
        <v>256</v>
      </c>
      <c r="D224" s="145" t="s">
        <v>242</v>
      </c>
      <c r="E224" s="146">
        <v>44154.0</v>
      </c>
      <c r="F224" s="147" t="s">
        <v>257</v>
      </c>
      <c r="G224" s="154"/>
      <c r="H224" s="148">
        <v>10.0</v>
      </c>
      <c r="I224" s="148">
        <v>30.0</v>
      </c>
      <c r="J224" s="217">
        <f t="shared" si="12"/>
        <v>0.000888185119</v>
      </c>
      <c r="K224" s="218">
        <f t="shared" si="13"/>
        <v>0.4707381131</v>
      </c>
      <c r="L224" s="151">
        <f t="shared" si="14"/>
        <v>3.390147796</v>
      </c>
      <c r="M224" s="152" t="str">
        <f t="shared" si="5"/>
        <v>sgonzt</v>
      </c>
      <c r="N224" s="154">
        <f>IFERROR(__xludf.DUMMYFUNCTION("""COMPUTED_VALUE"""),3.0)</f>
        <v>3</v>
      </c>
      <c r="O224" s="154"/>
      <c r="P224" s="154"/>
      <c r="Q224" s="154"/>
      <c r="R224" s="154"/>
      <c r="S224" s="154"/>
      <c r="T224" s="154"/>
      <c r="U224" s="154"/>
      <c r="V224" s="154"/>
      <c r="W224" s="154"/>
      <c r="X224" s="154"/>
      <c r="Y224" s="154"/>
      <c r="Z224" s="154"/>
    </row>
    <row r="225">
      <c r="A225" s="175" t="s">
        <v>53</v>
      </c>
      <c r="B225" s="175" t="s">
        <v>396</v>
      </c>
      <c r="C225" s="147" t="s">
        <v>788</v>
      </c>
      <c r="D225" s="145" t="s">
        <v>242</v>
      </c>
      <c r="E225" s="166">
        <v>44141.0</v>
      </c>
      <c r="F225" s="147" t="s">
        <v>249</v>
      </c>
      <c r="G225" s="184"/>
      <c r="H225" s="148">
        <v>120.0</v>
      </c>
      <c r="I225" s="148">
        <v>40.0</v>
      </c>
      <c r="J225" s="217">
        <f t="shared" si="12"/>
        <v>0.003226730486</v>
      </c>
      <c r="K225" s="218">
        <f t="shared" si="13"/>
        <v>1.710167157</v>
      </c>
      <c r="L225" s="151">
        <f t="shared" si="14"/>
        <v>3.094278432</v>
      </c>
      <c r="M225" s="152" t="str">
        <f t="shared" si="5"/>
        <v>dulcedu</v>
      </c>
      <c r="N225" s="154">
        <f>IFERROR(__xludf.DUMMYFUNCTION("""COMPUTED_VALUE"""),1.0)</f>
        <v>1</v>
      </c>
      <c r="O225" s="154"/>
      <c r="P225" s="154"/>
      <c r="Q225" s="154"/>
      <c r="R225" s="154"/>
      <c r="S225" s="154"/>
      <c r="T225" s="154"/>
      <c r="U225" s="154"/>
      <c r="V225" s="154"/>
      <c r="W225" s="154"/>
      <c r="X225" s="154"/>
      <c r="Y225" s="154"/>
      <c r="Z225" s="154"/>
    </row>
    <row r="226">
      <c r="A226" s="175" t="s">
        <v>53</v>
      </c>
      <c r="B226" s="175" t="s">
        <v>396</v>
      </c>
      <c r="C226" s="147" t="s">
        <v>794</v>
      </c>
      <c r="D226" s="145" t="s">
        <v>242</v>
      </c>
      <c r="E226" s="146">
        <v>44147.0</v>
      </c>
      <c r="F226" s="147" t="s">
        <v>249</v>
      </c>
      <c r="G226" s="184"/>
      <c r="H226" s="148">
        <v>100.0</v>
      </c>
      <c r="I226" s="148">
        <v>30.0</v>
      </c>
      <c r="J226" s="217">
        <f t="shared" si="12"/>
        <v>0.002611530707</v>
      </c>
      <c r="K226" s="218">
        <f t="shared" si="13"/>
        <v>1.384111275</v>
      </c>
      <c r="L226" s="151">
        <f t="shared" si="14"/>
        <v>3.094278432</v>
      </c>
      <c r="M226" s="152" t="str">
        <f t="shared" si="5"/>
        <v>dulcedu</v>
      </c>
      <c r="N226" s="154">
        <f>IFERROR(__xludf.DUMMYFUNCTION("""COMPUTED_VALUE"""),2.0)</f>
        <v>2</v>
      </c>
      <c r="O226" s="154"/>
      <c r="P226" s="154"/>
      <c r="Q226" s="154"/>
      <c r="R226" s="154"/>
      <c r="S226" s="154"/>
      <c r="T226" s="154"/>
      <c r="U226" s="154"/>
      <c r="V226" s="154"/>
      <c r="W226" s="154"/>
      <c r="X226" s="154"/>
      <c r="Y226" s="154"/>
      <c r="Z226" s="154"/>
    </row>
    <row r="227">
      <c r="A227" s="175" t="s">
        <v>84</v>
      </c>
      <c r="B227" s="175" t="s">
        <v>255</v>
      </c>
      <c r="C227" s="147" t="s">
        <v>841</v>
      </c>
      <c r="D227" s="145" t="s">
        <v>242</v>
      </c>
      <c r="E227" s="146">
        <v>44145.0</v>
      </c>
      <c r="F227" s="147" t="s">
        <v>249</v>
      </c>
      <c r="G227" s="184"/>
      <c r="H227" s="148">
        <v>100.0</v>
      </c>
      <c r="I227" s="148">
        <v>100.0</v>
      </c>
      <c r="J227" s="217">
        <f t="shared" si="12"/>
        <v>0.004237169351</v>
      </c>
      <c r="K227" s="218">
        <f t="shared" si="13"/>
        <v>2.245699756</v>
      </c>
      <c r="L227" s="151">
        <f t="shared" si="14"/>
        <v>2.919409683</v>
      </c>
      <c r="M227" s="152" t="str">
        <f t="shared" si="5"/>
        <v>aidanbrodieo</v>
      </c>
      <c r="N227" s="154">
        <f>IFERROR(__xludf.DUMMYFUNCTION("""COMPUTED_VALUE"""),1.0)</f>
        <v>1</v>
      </c>
      <c r="O227" s="154"/>
      <c r="P227" s="154"/>
      <c r="Q227" s="154"/>
      <c r="R227" s="154"/>
      <c r="S227" s="154"/>
      <c r="T227" s="154"/>
      <c r="U227" s="154"/>
      <c r="V227" s="154"/>
      <c r="W227" s="154"/>
      <c r="X227" s="154"/>
      <c r="Y227" s="154"/>
      <c r="Z227" s="154"/>
    </row>
    <row r="228">
      <c r="A228" s="175" t="s">
        <v>84</v>
      </c>
      <c r="B228" s="175" t="s">
        <v>265</v>
      </c>
      <c r="C228" s="147" t="s">
        <v>793</v>
      </c>
      <c r="D228" s="145" t="s">
        <v>242</v>
      </c>
      <c r="E228" s="146">
        <v>44155.0</v>
      </c>
      <c r="F228" s="147" t="s">
        <v>249</v>
      </c>
      <c r="G228" s="154"/>
      <c r="H228" s="148">
        <v>30.0</v>
      </c>
      <c r="I228" s="148">
        <v>30.0</v>
      </c>
      <c r="J228" s="217">
        <f t="shared" si="12"/>
        <v>0.001271150805</v>
      </c>
      <c r="K228" s="218">
        <f t="shared" si="13"/>
        <v>0.6737099268</v>
      </c>
      <c r="L228" s="151">
        <f t="shared" si="14"/>
        <v>2.919409683</v>
      </c>
      <c r="M228" s="152" t="str">
        <f t="shared" si="5"/>
        <v>aidanbrodieo</v>
      </c>
      <c r="N228" s="154">
        <f>IFERROR(__xludf.DUMMYFUNCTION("""COMPUTED_VALUE"""),2.0)</f>
        <v>2</v>
      </c>
      <c r="O228" s="154"/>
      <c r="P228" s="154"/>
      <c r="Q228" s="154"/>
      <c r="R228" s="154"/>
      <c r="S228" s="154"/>
      <c r="T228" s="154"/>
      <c r="U228" s="154"/>
      <c r="V228" s="154"/>
      <c r="W228" s="154"/>
      <c r="X228" s="154"/>
      <c r="Y228" s="154"/>
      <c r="Z228" s="154"/>
    </row>
    <row r="229">
      <c r="A229" s="175" t="s">
        <v>98</v>
      </c>
      <c r="B229" s="175" t="s">
        <v>255</v>
      </c>
      <c r="C229" s="147" t="s">
        <v>886</v>
      </c>
      <c r="D229" s="145" t="s">
        <v>242</v>
      </c>
      <c r="E229" s="146">
        <v>44148.0</v>
      </c>
      <c r="F229" s="147" t="s">
        <v>260</v>
      </c>
      <c r="G229" s="154"/>
      <c r="H229" s="148">
        <v>150.0</v>
      </c>
      <c r="I229" s="148">
        <v>80.0</v>
      </c>
      <c r="J229" s="217">
        <f t="shared" si="12"/>
        <v>0.004730115383</v>
      </c>
      <c r="K229" s="218">
        <f t="shared" si="13"/>
        <v>2.506961153</v>
      </c>
      <c r="L229" s="151">
        <f t="shared" si="14"/>
        <v>2.506961153</v>
      </c>
      <c r="M229" s="152" t="str">
        <f t="shared" si="5"/>
        <v>castall</v>
      </c>
      <c r="N229" s="154">
        <f>IFERROR(__xludf.DUMMYFUNCTION("""COMPUTED_VALUE"""),1.0)</f>
        <v>1</v>
      </c>
      <c r="O229" s="154"/>
      <c r="P229" s="154"/>
      <c r="Q229" s="154"/>
      <c r="R229" s="154"/>
      <c r="S229" s="154"/>
      <c r="T229" s="154"/>
      <c r="U229" s="154"/>
      <c r="V229" s="154"/>
      <c r="W229" s="154"/>
      <c r="X229" s="154"/>
      <c r="Y229" s="154"/>
      <c r="Z229" s="154"/>
    </row>
    <row r="230">
      <c r="A230" s="175" t="s">
        <v>26</v>
      </c>
      <c r="B230" s="175" t="s">
        <v>3</v>
      </c>
      <c r="C230" s="147" t="s">
        <v>887</v>
      </c>
      <c r="D230" s="145" t="s">
        <v>242</v>
      </c>
      <c r="E230" s="166">
        <v>44144.0</v>
      </c>
      <c r="F230" s="147" t="s">
        <v>249</v>
      </c>
      <c r="G230" s="184"/>
      <c r="H230" s="148">
        <v>45.0</v>
      </c>
      <c r="I230" s="148">
        <v>40.0</v>
      </c>
      <c r="J230" s="217">
        <f t="shared" si="12"/>
        <v>0.001790609162</v>
      </c>
      <c r="K230" s="218">
        <f t="shared" si="13"/>
        <v>0.9490228558</v>
      </c>
      <c r="L230" s="151">
        <f t="shared" si="14"/>
        <v>2.44867157</v>
      </c>
      <c r="M230" s="152" t="str">
        <f t="shared" si="5"/>
        <v>daithic</v>
      </c>
      <c r="N230" s="154">
        <f>IFERROR(__xludf.DUMMYFUNCTION("""COMPUTED_VALUE"""),1.0)</f>
        <v>1</v>
      </c>
      <c r="O230" s="154"/>
      <c r="P230" s="154"/>
      <c r="Q230" s="154"/>
      <c r="R230" s="154"/>
      <c r="S230" s="154"/>
      <c r="T230" s="154"/>
      <c r="U230" s="154"/>
      <c r="V230" s="154"/>
      <c r="W230" s="154"/>
      <c r="X230" s="154"/>
      <c r="Y230" s="154"/>
      <c r="Z230" s="154"/>
    </row>
    <row r="231">
      <c r="A231" s="175" t="s">
        <v>26</v>
      </c>
      <c r="B231" s="175" t="s">
        <v>265</v>
      </c>
      <c r="C231" s="147" t="s">
        <v>801</v>
      </c>
      <c r="D231" s="145" t="s">
        <v>242</v>
      </c>
      <c r="E231" s="146">
        <v>44153.0</v>
      </c>
      <c r="F231" s="147" t="s">
        <v>249</v>
      </c>
      <c r="G231" s="154"/>
      <c r="H231" s="148">
        <v>45.0</v>
      </c>
      <c r="I231" s="148">
        <v>30.0</v>
      </c>
      <c r="J231" s="217">
        <f t="shared" si="12"/>
        <v>0.00155837507</v>
      </c>
      <c r="K231" s="218">
        <f t="shared" si="13"/>
        <v>0.8259387871</v>
      </c>
      <c r="L231" s="151">
        <f t="shared" si="14"/>
        <v>2.44867157</v>
      </c>
      <c r="M231" s="152" t="str">
        <f t="shared" si="5"/>
        <v>daithic</v>
      </c>
      <c r="N231" s="154">
        <f>IFERROR(__xludf.DUMMYFUNCTION("""COMPUTED_VALUE"""),2.0)</f>
        <v>2</v>
      </c>
      <c r="O231" s="154"/>
      <c r="P231" s="154"/>
      <c r="Q231" s="154"/>
      <c r="R231" s="154"/>
      <c r="S231" s="154"/>
      <c r="T231" s="154"/>
      <c r="U231" s="154"/>
      <c r="V231" s="154"/>
      <c r="W231" s="154"/>
      <c r="X231" s="154"/>
      <c r="Y231" s="154"/>
      <c r="Z231" s="154"/>
    </row>
    <row r="232">
      <c r="A232" s="175" t="s">
        <v>26</v>
      </c>
      <c r="B232" s="175" t="s">
        <v>265</v>
      </c>
      <c r="C232" s="147" t="s">
        <v>793</v>
      </c>
      <c r="D232" s="145" t="s">
        <v>242</v>
      </c>
      <c r="E232" s="146">
        <v>44155.0</v>
      </c>
      <c r="F232" s="147" t="s">
        <v>249</v>
      </c>
      <c r="G232" s="154"/>
      <c r="H232" s="148">
        <v>30.0</v>
      </c>
      <c r="I232" s="148">
        <v>30.0</v>
      </c>
      <c r="J232" s="217">
        <f t="shared" si="12"/>
        <v>0.001271150805</v>
      </c>
      <c r="K232" s="218">
        <f t="shared" si="13"/>
        <v>0.6737099268</v>
      </c>
      <c r="L232" s="151">
        <f t="shared" si="14"/>
        <v>2.44867157</v>
      </c>
      <c r="M232" s="152" t="str">
        <f t="shared" si="5"/>
        <v>daithic</v>
      </c>
      <c r="N232" s="154">
        <f>IFERROR(__xludf.DUMMYFUNCTION("""COMPUTED_VALUE"""),3.0)</f>
        <v>3</v>
      </c>
      <c r="O232" s="154"/>
      <c r="P232" s="154"/>
      <c r="Q232" s="154"/>
      <c r="R232" s="154"/>
      <c r="S232" s="154"/>
      <c r="T232" s="154"/>
      <c r="U232" s="154"/>
      <c r="V232" s="154"/>
      <c r="W232" s="154"/>
      <c r="X232" s="154"/>
      <c r="Y232" s="154"/>
      <c r="Z232" s="154"/>
    </row>
    <row r="233">
      <c r="A233" s="175" t="s">
        <v>49</v>
      </c>
      <c r="B233" s="175" t="s">
        <v>255</v>
      </c>
      <c r="C233" s="147" t="s">
        <v>888</v>
      </c>
      <c r="D233" s="145" t="s">
        <v>242</v>
      </c>
      <c r="E233" s="166">
        <v>44144.0</v>
      </c>
      <c r="F233" s="147" t="s">
        <v>260</v>
      </c>
      <c r="G233" s="184"/>
      <c r="H233" s="148">
        <v>200.0</v>
      </c>
      <c r="I233" s="148">
        <v>200.0</v>
      </c>
      <c r="J233" s="217">
        <f t="shared" si="12"/>
        <v>0.008474338702</v>
      </c>
      <c r="K233" s="218">
        <f t="shared" si="13"/>
        <v>4.491399512</v>
      </c>
      <c r="L233" s="151">
        <f t="shared" si="14"/>
        <v>2.247182055</v>
      </c>
      <c r="M233" s="152" t="str">
        <f t="shared" si="5"/>
        <v>tam2140</v>
      </c>
      <c r="N233" s="154">
        <f>IFERROR(__xludf.DUMMYFUNCTION("""COMPUTED_VALUE"""),1.0)</f>
        <v>1</v>
      </c>
      <c r="O233" s="154"/>
      <c r="P233" s="154"/>
      <c r="Q233" s="154"/>
      <c r="R233" s="154"/>
      <c r="S233" s="154"/>
      <c r="T233" s="154"/>
      <c r="U233" s="154"/>
      <c r="V233" s="154"/>
      <c r="W233" s="154"/>
      <c r="X233" s="154"/>
      <c r="Y233" s="154"/>
      <c r="Z233" s="154"/>
    </row>
    <row r="234">
      <c r="A234" s="175" t="s">
        <v>49</v>
      </c>
      <c r="B234" s="175" t="s">
        <v>21</v>
      </c>
      <c r="C234" s="147" t="s">
        <v>877</v>
      </c>
      <c r="D234" s="145" t="s">
        <v>242</v>
      </c>
      <c r="E234" s="146">
        <v>44148.0</v>
      </c>
      <c r="F234" s="147" t="s">
        <v>249</v>
      </c>
      <c r="G234" s="154"/>
      <c r="H234" s="148">
        <v>150.0</v>
      </c>
      <c r="I234" s="148">
        <v>150.0</v>
      </c>
      <c r="J234" s="217">
        <f t="shared" si="12"/>
        <v>0.006355754027</v>
      </c>
      <c r="K234" s="218">
        <f t="shared" si="13"/>
        <v>3.368549634</v>
      </c>
      <c r="L234" s="151">
        <f t="shared" si="14"/>
        <v>2.247182055</v>
      </c>
      <c r="M234" s="152" t="str">
        <f t="shared" si="5"/>
        <v>tam2140</v>
      </c>
      <c r="N234" s="154">
        <f>IFERROR(__xludf.DUMMYFUNCTION("""COMPUTED_VALUE"""),2.0)</f>
        <v>2</v>
      </c>
      <c r="O234" s="154"/>
      <c r="P234" s="154"/>
      <c r="Q234" s="154"/>
      <c r="R234" s="154"/>
      <c r="S234" s="154"/>
      <c r="T234" s="154"/>
      <c r="U234" s="154"/>
      <c r="V234" s="154"/>
      <c r="W234" s="154"/>
      <c r="X234" s="154"/>
      <c r="Y234" s="154"/>
      <c r="Z234" s="154"/>
    </row>
    <row r="235">
      <c r="A235" s="175" t="s">
        <v>49</v>
      </c>
      <c r="B235" s="175" t="s">
        <v>6</v>
      </c>
      <c r="C235" s="147" t="s">
        <v>830</v>
      </c>
      <c r="D235" s="145" t="s">
        <v>242</v>
      </c>
      <c r="E235" s="146">
        <v>44152.0</v>
      </c>
      <c r="F235" s="147" t="s">
        <v>249</v>
      </c>
      <c r="G235" s="154"/>
      <c r="H235" s="148">
        <v>120.0</v>
      </c>
      <c r="I235" s="148">
        <v>150.0</v>
      </c>
      <c r="J235" s="217">
        <f t="shared" si="12"/>
        <v>0.005781305497</v>
      </c>
      <c r="K235" s="218">
        <f t="shared" si="13"/>
        <v>3.064091913</v>
      </c>
      <c r="L235" s="151">
        <f t="shared" si="14"/>
        <v>2.247182055</v>
      </c>
      <c r="M235" s="152" t="str">
        <f t="shared" si="5"/>
        <v>tam2140</v>
      </c>
      <c r="N235" s="154">
        <f>IFERROR(__xludf.DUMMYFUNCTION("""COMPUTED_VALUE"""),3.0)</f>
        <v>3</v>
      </c>
      <c r="O235" s="154"/>
      <c r="P235" s="154"/>
      <c r="Q235" s="154"/>
      <c r="R235" s="154"/>
      <c r="S235" s="154"/>
      <c r="T235" s="154"/>
      <c r="U235" s="154"/>
      <c r="V235" s="154"/>
      <c r="W235" s="154"/>
      <c r="X235" s="154"/>
      <c r="Y235" s="154"/>
      <c r="Z235" s="154"/>
    </row>
    <row r="236">
      <c r="A236" s="175" t="s">
        <v>49</v>
      </c>
      <c r="B236" s="175" t="s">
        <v>6</v>
      </c>
      <c r="C236" s="147" t="s">
        <v>802</v>
      </c>
      <c r="D236" s="145" t="s">
        <v>242</v>
      </c>
      <c r="E236" s="146">
        <v>44145.0</v>
      </c>
      <c r="F236" s="147" t="s">
        <v>249</v>
      </c>
      <c r="G236" s="184"/>
      <c r="H236" s="148">
        <v>30.0</v>
      </c>
      <c r="I236" s="148">
        <v>100.0</v>
      </c>
      <c r="J236" s="217">
        <f t="shared" si="12"/>
        <v>0.002896789449</v>
      </c>
      <c r="K236" s="218">
        <f t="shared" si="13"/>
        <v>1.535298408</v>
      </c>
      <c r="L236" s="151">
        <f t="shared" si="14"/>
        <v>2.247182055</v>
      </c>
      <c r="M236" s="152" t="str">
        <f t="shared" si="5"/>
        <v>tam2140</v>
      </c>
      <c r="N236" s="154">
        <f>IFERROR(__xludf.DUMMYFUNCTION("""COMPUTED_VALUE"""),4.0)</f>
        <v>4</v>
      </c>
      <c r="O236" s="154"/>
      <c r="P236" s="154"/>
      <c r="Q236" s="154"/>
      <c r="R236" s="154"/>
      <c r="S236" s="154"/>
      <c r="T236" s="154"/>
      <c r="U236" s="154"/>
      <c r="V236" s="154"/>
      <c r="W236" s="154"/>
      <c r="X236" s="154"/>
      <c r="Y236" s="154"/>
      <c r="Z236" s="154"/>
    </row>
    <row r="237">
      <c r="A237" s="175" t="s">
        <v>49</v>
      </c>
      <c r="B237" s="175" t="s">
        <v>21</v>
      </c>
      <c r="C237" s="147" t="s">
        <v>800</v>
      </c>
      <c r="D237" s="145" t="s">
        <v>242</v>
      </c>
      <c r="E237" s="146">
        <v>44152.0</v>
      </c>
      <c r="F237" s="147" t="s">
        <v>249</v>
      </c>
      <c r="G237" s="154"/>
      <c r="H237" s="148">
        <v>45.0</v>
      </c>
      <c r="I237" s="148">
        <v>30.0</v>
      </c>
      <c r="J237" s="217">
        <f t="shared" si="12"/>
        <v>0.00155837507</v>
      </c>
      <c r="K237" s="218">
        <f t="shared" si="13"/>
        <v>0.8259387871</v>
      </c>
      <c r="L237" s="151">
        <f t="shared" si="14"/>
        <v>2.247182055</v>
      </c>
      <c r="M237" s="152" t="str">
        <f t="shared" si="5"/>
        <v>tam2140</v>
      </c>
      <c r="N237" s="154">
        <f>IFERROR(__xludf.DUMMYFUNCTION("""COMPUTED_VALUE"""),5.0)</f>
        <v>5</v>
      </c>
      <c r="O237" s="154"/>
      <c r="P237" s="154"/>
      <c r="Q237" s="154"/>
      <c r="R237" s="154"/>
      <c r="S237" s="154"/>
      <c r="T237" s="154"/>
      <c r="U237" s="154"/>
      <c r="V237" s="154"/>
      <c r="W237" s="154"/>
      <c r="X237" s="154"/>
      <c r="Y237" s="154"/>
      <c r="Z237" s="154"/>
    </row>
    <row r="238">
      <c r="A238" s="175" t="s">
        <v>49</v>
      </c>
      <c r="B238" s="175" t="s">
        <v>21</v>
      </c>
      <c r="C238" s="147" t="s">
        <v>803</v>
      </c>
      <c r="D238" s="145" t="s">
        <v>242</v>
      </c>
      <c r="E238" s="146">
        <v>44147.0</v>
      </c>
      <c r="F238" s="147" t="s">
        <v>249</v>
      </c>
      <c r="G238" s="184"/>
      <c r="H238" s="148">
        <v>30.0</v>
      </c>
      <c r="I238" s="148">
        <v>30.0</v>
      </c>
      <c r="J238" s="217">
        <f t="shared" si="12"/>
        <v>0.001271150805</v>
      </c>
      <c r="K238" s="218">
        <f t="shared" si="13"/>
        <v>0.6737099268</v>
      </c>
      <c r="L238" s="151">
        <f t="shared" si="14"/>
        <v>2.247182055</v>
      </c>
      <c r="M238" s="152" t="str">
        <f t="shared" si="5"/>
        <v>tam2140</v>
      </c>
      <c r="N238" s="154">
        <f>IFERROR(__xludf.DUMMYFUNCTION("""COMPUTED_VALUE"""),6.0)</f>
        <v>6</v>
      </c>
      <c r="O238" s="154"/>
      <c r="P238" s="154"/>
      <c r="Q238" s="154"/>
      <c r="R238" s="154"/>
      <c r="S238" s="154"/>
      <c r="T238" s="154"/>
      <c r="U238" s="154"/>
      <c r="V238" s="154"/>
      <c r="W238" s="154"/>
      <c r="X238" s="154"/>
      <c r="Y238" s="154"/>
      <c r="Z238" s="154"/>
    </row>
    <row r="239">
      <c r="A239" s="175" t="s">
        <v>49</v>
      </c>
      <c r="B239" s="175" t="s">
        <v>6</v>
      </c>
      <c r="C239" s="147" t="s">
        <v>795</v>
      </c>
      <c r="D239" s="145" t="s">
        <v>242</v>
      </c>
      <c r="E239" s="146">
        <v>44147.0</v>
      </c>
      <c r="F239" s="147" t="s">
        <v>249</v>
      </c>
      <c r="G239" s="154"/>
      <c r="H239" s="148">
        <v>30.0</v>
      </c>
      <c r="I239" s="148">
        <v>30.0</v>
      </c>
      <c r="J239" s="217">
        <f t="shared" si="12"/>
        <v>0.001271150805</v>
      </c>
      <c r="K239" s="218">
        <f t="shared" si="13"/>
        <v>0.6737099268</v>
      </c>
      <c r="L239" s="151">
        <f t="shared" si="14"/>
        <v>2.247182055</v>
      </c>
      <c r="M239" s="152" t="str">
        <f t="shared" si="5"/>
        <v>tam2140</v>
      </c>
      <c r="N239" s="154">
        <f>IFERROR(__xludf.DUMMYFUNCTION("""COMPUTED_VALUE"""),7.0)</f>
        <v>7</v>
      </c>
      <c r="O239" s="154"/>
      <c r="P239" s="154"/>
      <c r="Q239" s="154"/>
      <c r="R239" s="154"/>
      <c r="S239" s="154"/>
      <c r="T239" s="154"/>
      <c r="U239" s="154"/>
      <c r="V239" s="154"/>
      <c r="W239" s="154"/>
      <c r="X239" s="154"/>
      <c r="Y239" s="154"/>
      <c r="Z239" s="154"/>
    </row>
    <row r="240">
      <c r="A240" s="175" t="s">
        <v>49</v>
      </c>
      <c r="B240" s="175" t="s">
        <v>265</v>
      </c>
      <c r="C240" s="147" t="s">
        <v>793</v>
      </c>
      <c r="D240" s="145" t="s">
        <v>242</v>
      </c>
      <c r="E240" s="146">
        <v>44155.0</v>
      </c>
      <c r="F240" s="147" t="s">
        <v>249</v>
      </c>
      <c r="G240" s="154"/>
      <c r="H240" s="148">
        <v>30.0</v>
      </c>
      <c r="I240" s="148">
        <v>30.0</v>
      </c>
      <c r="J240" s="217">
        <f t="shared" si="12"/>
        <v>0.001271150805</v>
      </c>
      <c r="K240" s="218">
        <f t="shared" si="13"/>
        <v>0.6737099268</v>
      </c>
      <c r="L240" s="151">
        <f t="shared" si="14"/>
        <v>2.247182055</v>
      </c>
      <c r="M240" s="152" t="str">
        <f t="shared" si="5"/>
        <v>tam2140</v>
      </c>
      <c r="N240" s="154">
        <f>IFERROR(__xludf.DUMMYFUNCTION("""COMPUTED_VALUE"""),8.0)</f>
        <v>8</v>
      </c>
      <c r="O240" s="154"/>
      <c r="P240" s="154"/>
      <c r="Q240" s="154"/>
      <c r="R240" s="154"/>
      <c r="S240" s="154"/>
      <c r="T240" s="154"/>
      <c r="U240" s="154"/>
      <c r="V240" s="154"/>
      <c r="W240" s="154"/>
      <c r="X240" s="154"/>
      <c r="Y240" s="154"/>
      <c r="Z240" s="154"/>
    </row>
    <row r="241">
      <c r="A241" s="175" t="s">
        <v>49</v>
      </c>
      <c r="B241" s="175" t="s">
        <v>265</v>
      </c>
      <c r="C241" s="147" t="s">
        <v>804</v>
      </c>
      <c r="D241" s="145" t="s">
        <v>242</v>
      </c>
      <c r="E241" s="146">
        <v>44152.0</v>
      </c>
      <c r="F241" s="147" t="s">
        <v>249</v>
      </c>
      <c r="G241" s="154"/>
      <c r="H241" s="148">
        <v>20.0</v>
      </c>
      <c r="I241" s="148">
        <v>30.0</v>
      </c>
      <c r="J241" s="217">
        <f t="shared" si="12"/>
        <v>0.001079667962</v>
      </c>
      <c r="K241" s="218">
        <f t="shared" si="13"/>
        <v>0.5722240199</v>
      </c>
      <c r="L241" s="151">
        <f t="shared" si="14"/>
        <v>2.247182055</v>
      </c>
      <c r="M241" s="152" t="str">
        <f t="shared" si="5"/>
        <v>tam2140</v>
      </c>
      <c r="N241" s="154">
        <f>IFERROR(__xludf.DUMMYFUNCTION("""COMPUTED_VALUE"""),9.0)</f>
        <v>9</v>
      </c>
      <c r="O241" s="154"/>
      <c r="P241" s="154"/>
      <c r="Q241" s="154"/>
      <c r="R241" s="154"/>
      <c r="S241" s="154"/>
      <c r="T241" s="154"/>
      <c r="U241" s="154"/>
      <c r="V241" s="154"/>
      <c r="W241" s="154"/>
      <c r="X241" s="154"/>
      <c r="Y241" s="154"/>
      <c r="Z241" s="154"/>
    </row>
    <row r="242">
      <c r="A242" s="161" t="s">
        <v>49</v>
      </c>
      <c r="B242" s="161" t="s">
        <v>255</v>
      </c>
      <c r="C242" s="158" t="s">
        <v>354</v>
      </c>
      <c r="D242" s="163"/>
      <c r="E242" s="173"/>
      <c r="F242" s="157"/>
      <c r="G242" s="179"/>
      <c r="H242" s="159"/>
      <c r="I242" s="159"/>
      <c r="J242" s="220">
        <f t="shared" si="12"/>
        <v>0</v>
      </c>
      <c r="K242" s="221">
        <f>16.037*-0.85</f>
        <v>-13.63145</v>
      </c>
      <c r="L242" s="151">
        <f t="shared" si="14"/>
        <v>2.247182055</v>
      </c>
      <c r="M242" s="152" t="str">
        <f t="shared" si="5"/>
        <v>tam2140</v>
      </c>
      <c r="N242" s="153">
        <f>IFERROR(__xludf.DUMMYFUNCTION("""COMPUTED_VALUE"""),10.0)</f>
        <v>10</v>
      </c>
      <c r="O242" s="153"/>
      <c r="P242" s="153"/>
      <c r="Q242" s="153"/>
      <c r="R242" s="153"/>
      <c r="S242" s="153"/>
      <c r="T242" s="153"/>
      <c r="U242" s="153"/>
      <c r="V242" s="153"/>
      <c r="W242" s="153"/>
      <c r="X242" s="153"/>
      <c r="Y242" s="154"/>
      <c r="Z242" s="154"/>
    </row>
    <row r="243">
      <c r="A243" s="175" t="s">
        <v>43</v>
      </c>
      <c r="B243" s="175" t="s">
        <v>21</v>
      </c>
      <c r="C243" s="147" t="s">
        <v>889</v>
      </c>
      <c r="D243" s="145" t="s">
        <v>242</v>
      </c>
      <c r="E243" s="146">
        <v>44153.0</v>
      </c>
      <c r="F243" s="147" t="s">
        <v>249</v>
      </c>
      <c r="G243" s="154"/>
      <c r="H243" s="148">
        <v>100.0</v>
      </c>
      <c r="I243" s="148">
        <v>100.0</v>
      </c>
      <c r="J243" s="217">
        <f t="shared" si="12"/>
        <v>0.004237169351</v>
      </c>
      <c r="K243" s="218">
        <f t="shared" ref="K243:K256" si="15">J243*$J$1</f>
        <v>2.245699756</v>
      </c>
      <c r="L243" s="151">
        <f t="shared" si="14"/>
        <v>2.357984744</v>
      </c>
      <c r="M243" s="152" t="str">
        <f t="shared" si="5"/>
        <v>burrrata</v>
      </c>
      <c r="N243" s="154">
        <f>IFERROR(__xludf.DUMMYFUNCTION("""COMPUTED_VALUE"""),1.0)</f>
        <v>1</v>
      </c>
      <c r="O243" s="154"/>
      <c r="P243" s="154"/>
      <c r="Q243" s="154"/>
      <c r="R243" s="154"/>
      <c r="S243" s="154"/>
      <c r="T243" s="154"/>
      <c r="U243" s="154"/>
      <c r="V243" s="154"/>
      <c r="W243" s="154"/>
      <c r="X243" s="154"/>
      <c r="Y243" s="154"/>
      <c r="Z243" s="154"/>
    </row>
    <row r="244">
      <c r="A244" s="175" t="s">
        <v>43</v>
      </c>
      <c r="B244" s="175" t="s">
        <v>265</v>
      </c>
      <c r="C244" s="147" t="s">
        <v>890</v>
      </c>
      <c r="D244" s="145" t="s">
        <v>242</v>
      </c>
      <c r="E244" s="146">
        <v>44153.0</v>
      </c>
      <c r="F244" s="147" t="s">
        <v>249</v>
      </c>
      <c r="G244" s="154"/>
      <c r="H244" s="148">
        <v>5.0</v>
      </c>
      <c r="I244" s="148">
        <v>5.0</v>
      </c>
      <c r="J244" s="217">
        <f t="shared" si="12"/>
        <v>0.0002118584676</v>
      </c>
      <c r="K244" s="218">
        <f t="shared" si="15"/>
        <v>0.1122849878</v>
      </c>
      <c r="L244" s="151">
        <f t="shared" si="14"/>
        <v>2.357984744</v>
      </c>
      <c r="M244" s="152" t="str">
        <f t="shared" si="5"/>
        <v>burrrata</v>
      </c>
      <c r="N244" s="154">
        <f>IFERROR(__xludf.DUMMYFUNCTION("""COMPUTED_VALUE"""),2.0)</f>
        <v>2</v>
      </c>
      <c r="O244" s="154"/>
      <c r="P244" s="154"/>
      <c r="Q244" s="154"/>
      <c r="R244" s="154"/>
      <c r="S244" s="154"/>
      <c r="T244" s="154"/>
      <c r="U244" s="154"/>
      <c r="V244" s="154"/>
      <c r="W244" s="154"/>
      <c r="X244" s="154"/>
      <c r="Y244" s="154"/>
      <c r="Z244" s="154"/>
    </row>
    <row r="245">
      <c r="A245" s="175" t="s">
        <v>65</v>
      </c>
      <c r="B245" s="175" t="s">
        <v>21</v>
      </c>
      <c r="C245" s="147" t="s">
        <v>891</v>
      </c>
      <c r="D245" s="145" t="s">
        <v>242</v>
      </c>
      <c r="E245" s="146">
        <v>44147.0</v>
      </c>
      <c r="F245" s="147" t="s">
        <v>260</v>
      </c>
      <c r="G245" s="184"/>
      <c r="H245" s="148">
        <v>100.0</v>
      </c>
      <c r="I245" s="148">
        <v>100.0</v>
      </c>
      <c r="J245" s="217">
        <f t="shared" si="12"/>
        <v>0.004237169351</v>
      </c>
      <c r="K245" s="218">
        <f t="shared" si="15"/>
        <v>2.245699756</v>
      </c>
      <c r="L245" s="151">
        <f t="shared" si="14"/>
        <v>2.245699756</v>
      </c>
      <c r="M245" s="152" t="str">
        <f t="shared" si="5"/>
        <v>krrisis</v>
      </c>
      <c r="N245" s="154">
        <f>IFERROR(__xludf.DUMMYFUNCTION("""COMPUTED_VALUE"""),1.0)</f>
        <v>1</v>
      </c>
      <c r="O245" s="154"/>
      <c r="P245" s="154"/>
      <c r="Q245" s="154"/>
      <c r="R245" s="154"/>
      <c r="S245" s="154"/>
      <c r="T245" s="154"/>
      <c r="U245" s="154"/>
      <c r="V245" s="154"/>
      <c r="W245" s="154"/>
      <c r="X245" s="154"/>
      <c r="Y245" s="154"/>
      <c r="Z245" s="154"/>
    </row>
    <row r="246">
      <c r="A246" s="175" t="s">
        <v>113</v>
      </c>
      <c r="B246" s="175" t="s">
        <v>21</v>
      </c>
      <c r="C246" s="144" t="s">
        <v>891</v>
      </c>
      <c r="D246" s="145" t="s">
        <v>242</v>
      </c>
      <c r="E246" s="146">
        <v>44147.0</v>
      </c>
      <c r="F246" s="147" t="s">
        <v>260</v>
      </c>
      <c r="G246" s="184"/>
      <c r="H246" s="148">
        <v>100.0</v>
      </c>
      <c r="I246" s="148">
        <v>100.0</v>
      </c>
      <c r="J246" s="217">
        <f t="shared" si="12"/>
        <v>0.004237169351</v>
      </c>
      <c r="K246" s="218">
        <f t="shared" si="15"/>
        <v>2.245699756</v>
      </c>
      <c r="L246" s="151">
        <f t="shared" si="14"/>
        <v>2.245699756</v>
      </c>
      <c r="M246" s="152" t="str">
        <f t="shared" si="5"/>
        <v>flakoubay</v>
      </c>
      <c r="N246" s="154">
        <f>IFERROR(__xludf.DUMMYFUNCTION("""COMPUTED_VALUE"""),1.0)</f>
        <v>1</v>
      </c>
      <c r="O246" s="154"/>
      <c r="P246" s="154"/>
      <c r="Q246" s="154"/>
      <c r="R246" s="154"/>
      <c r="S246" s="154"/>
      <c r="T246" s="154"/>
      <c r="U246" s="154"/>
      <c r="V246" s="154"/>
      <c r="W246" s="154"/>
      <c r="X246" s="154"/>
      <c r="Y246" s="154"/>
      <c r="Z246" s="154"/>
    </row>
    <row r="247">
      <c r="A247" s="175" t="s">
        <v>29</v>
      </c>
      <c r="B247" s="175" t="s">
        <v>405</v>
      </c>
      <c r="C247" s="147" t="s">
        <v>789</v>
      </c>
      <c r="D247" s="145" t="s">
        <v>242</v>
      </c>
      <c r="E247" s="146">
        <v>44148.0</v>
      </c>
      <c r="F247" s="147" t="s">
        <v>249</v>
      </c>
      <c r="G247" s="154"/>
      <c r="H247" s="148">
        <v>100.0</v>
      </c>
      <c r="I247" s="148">
        <v>100.0</v>
      </c>
      <c r="J247" s="217">
        <f t="shared" si="12"/>
        <v>0.004237169351</v>
      </c>
      <c r="K247" s="218">
        <f t="shared" si="15"/>
        <v>2.245699756</v>
      </c>
      <c r="L247" s="151">
        <f t="shared" si="14"/>
        <v>2.245699756</v>
      </c>
      <c r="M247" s="152" t="str">
        <f t="shared" si="5"/>
        <v>loie_giveth</v>
      </c>
      <c r="N247" s="154">
        <f>IFERROR(__xludf.DUMMYFUNCTION("""COMPUTED_VALUE"""),1.0)</f>
        <v>1</v>
      </c>
      <c r="O247" s="154"/>
      <c r="P247" s="154"/>
      <c r="Q247" s="154"/>
      <c r="R247" s="154"/>
      <c r="S247" s="154"/>
      <c r="T247" s="154"/>
      <c r="U247" s="154"/>
      <c r="V247" s="154"/>
      <c r="W247" s="154"/>
      <c r="X247" s="154"/>
      <c r="Y247" s="154"/>
      <c r="Z247" s="154"/>
    </row>
    <row r="248">
      <c r="A248" s="175" t="s">
        <v>95</v>
      </c>
      <c r="B248" s="175" t="s">
        <v>265</v>
      </c>
      <c r="C248" s="147" t="s">
        <v>892</v>
      </c>
      <c r="D248" s="145" t="s">
        <v>242</v>
      </c>
      <c r="E248" s="146">
        <v>44147.0</v>
      </c>
      <c r="F248" s="147" t="s">
        <v>249</v>
      </c>
      <c r="G248" s="184"/>
      <c r="H248" s="148">
        <v>30.0</v>
      </c>
      <c r="I248" s="148">
        <v>30.0</v>
      </c>
      <c r="J248" s="217">
        <f t="shared" si="12"/>
        <v>0.001271150805</v>
      </c>
      <c r="K248" s="218">
        <f t="shared" si="15"/>
        <v>0.6737099268</v>
      </c>
      <c r="L248" s="151">
        <f t="shared" si="14"/>
        <v>2.092820405</v>
      </c>
      <c r="M248" s="152" t="str">
        <f t="shared" si="5"/>
        <v>glefevre</v>
      </c>
      <c r="N248" s="154">
        <f>IFERROR(__xludf.DUMMYFUNCTION("""COMPUTED_VALUE"""),1.0)</f>
        <v>1</v>
      </c>
      <c r="O248" s="154"/>
      <c r="P248" s="154"/>
      <c r="Q248" s="154"/>
      <c r="R248" s="154"/>
      <c r="S248" s="154"/>
      <c r="T248" s="154"/>
      <c r="U248" s="154"/>
      <c r="V248" s="154"/>
      <c r="W248" s="154"/>
      <c r="X248" s="154"/>
      <c r="Y248" s="154"/>
      <c r="Z248" s="154"/>
    </row>
    <row r="249">
      <c r="A249" s="175" t="s">
        <v>95</v>
      </c>
      <c r="B249" s="175" t="s">
        <v>6</v>
      </c>
      <c r="C249" s="147" t="s">
        <v>795</v>
      </c>
      <c r="D249" s="145" t="s">
        <v>242</v>
      </c>
      <c r="E249" s="146">
        <v>44147.0</v>
      </c>
      <c r="F249" s="147" t="s">
        <v>249</v>
      </c>
      <c r="G249" s="154"/>
      <c r="H249" s="148">
        <v>30.0</v>
      </c>
      <c r="I249" s="148">
        <v>30.0</v>
      </c>
      <c r="J249" s="217">
        <f t="shared" si="12"/>
        <v>0.001271150805</v>
      </c>
      <c r="K249" s="218">
        <f t="shared" si="15"/>
        <v>0.6737099268</v>
      </c>
      <c r="L249" s="151">
        <f t="shared" si="14"/>
        <v>2.092820405</v>
      </c>
      <c r="M249" s="152" t="str">
        <f t="shared" si="5"/>
        <v>glefevre</v>
      </c>
      <c r="N249" s="154">
        <f>IFERROR(__xludf.DUMMYFUNCTION("""COMPUTED_VALUE"""),2.0)</f>
        <v>2</v>
      </c>
      <c r="O249" s="154"/>
      <c r="P249" s="154"/>
      <c r="Q249" s="154"/>
      <c r="R249" s="154"/>
      <c r="S249" s="154"/>
      <c r="T249" s="154"/>
      <c r="U249" s="154"/>
      <c r="V249" s="154"/>
      <c r="W249" s="154"/>
      <c r="X249" s="154"/>
      <c r="Y249" s="154"/>
      <c r="Z249" s="154"/>
    </row>
    <row r="250">
      <c r="A250" s="175" t="s">
        <v>95</v>
      </c>
      <c r="B250" s="175" t="s">
        <v>265</v>
      </c>
      <c r="C250" s="147" t="s">
        <v>793</v>
      </c>
      <c r="D250" s="145" t="s">
        <v>242</v>
      </c>
      <c r="E250" s="146">
        <v>44155.0</v>
      </c>
      <c r="F250" s="147" t="s">
        <v>249</v>
      </c>
      <c r="G250" s="154"/>
      <c r="H250" s="148">
        <v>30.0</v>
      </c>
      <c r="I250" s="148">
        <v>30.0</v>
      </c>
      <c r="J250" s="217">
        <f t="shared" si="12"/>
        <v>0.001271150805</v>
      </c>
      <c r="K250" s="218">
        <f t="shared" si="15"/>
        <v>0.6737099268</v>
      </c>
      <c r="L250" s="151">
        <f t="shared" si="14"/>
        <v>2.092820405</v>
      </c>
      <c r="M250" s="152" t="str">
        <f t="shared" si="5"/>
        <v>glefevre</v>
      </c>
      <c r="N250" s="154">
        <f>IFERROR(__xludf.DUMMYFUNCTION("""COMPUTED_VALUE"""),3.0)</f>
        <v>3</v>
      </c>
      <c r="O250" s="154"/>
      <c r="P250" s="154"/>
      <c r="Q250" s="154"/>
      <c r="R250" s="154"/>
      <c r="S250" s="154"/>
      <c r="T250" s="154"/>
      <c r="U250" s="154"/>
      <c r="V250" s="154"/>
      <c r="W250" s="154"/>
      <c r="X250" s="154"/>
      <c r="Y250" s="154"/>
      <c r="Z250" s="154"/>
    </row>
    <row r="251">
      <c r="A251" s="175" t="s">
        <v>95</v>
      </c>
      <c r="B251" s="175" t="s">
        <v>6</v>
      </c>
      <c r="C251" s="147" t="s">
        <v>893</v>
      </c>
      <c r="D251" s="145" t="s">
        <v>242</v>
      </c>
      <c r="E251" s="146">
        <v>44147.0</v>
      </c>
      <c r="F251" s="147" t="s">
        <v>249</v>
      </c>
      <c r="G251" s="184"/>
      <c r="H251" s="148">
        <v>1.0</v>
      </c>
      <c r="I251" s="148">
        <v>5.0</v>
      </c>
      <c r="J251" s="217">
        <f t="shared" si="12"/>
        <v>0.0001352653303</v>
      </c>
      <c r="K251" s="218">
        <f t="shared" si="15"/>
        <v>0.07169062506</v>
      </c>
      <c r="L251" s="151">
        <f t="shared" si="14"/>
        <v>2.092820405</v>
      </c>
      <c r="M251" s="152" t="str">
        <f t="shared" si="5"/>
        <v>glefevre</v>
      </c>
      <c r="N251" s="154">
        <f>IFERROR(__xludf.DUMMYFUNCTION("""COMPUTED_VALUE"""),4.0)</f>
        <v>4</v>
      </c>
      <c r="O251" s="154"/>
      <c r="P251" s="154"/>
      <c r="Q251" s="154"/>
      <c r="R251" s="154"/>
      <c r="S251" s="154"/>
      <c r="T251" s="154"/>
      <c r="U251" s="154"/>
      <c r="V251" s="154"/>
      <c r="W251" s="154"/>
      <c r="X251" s="154"/>
      <c r="Y251" s="154"/>
      <c r="Z251" s="154"/>
    </row>
    <row r="252">
      <c r="A252" s="175" t="s">
        <v>24</v>
      </c>
      <c r="B252" s="175" t="s">
        <v>255</v>
      </c>
      <c r="C252" s="147" t="s">
        <v>841</v>
      </c>
      <c r="D252" s="145" t="s">
        <v>242</v>
      </c>
      <c r="E252" s="146">
        <v>44145.0</v>
      </c>
      <c r="F252" s="147" t="s">
        <v>249</v>
      </c>
      <c r="G252" s="184"/>
      <c r="H252" s="148">
        <v>100.0</v>
      </c>
      <c r="I252" s="148">
        <v>100.0</v>
      </c>
      <c r="J252" s="217">
        <f t="shared" si="12"/>
        <v>0.004237169351</v>
      </c>
      <c r="K252" s="218">
        <f t="shared" si="15"/>
        <v>2.245699756</v>
      </c>
      <c r="L252" s="151">
        <f t="shared" si="14"/>
        <v>1.839986461</v>
      </c>
      <c r="M252" s="152" t="str">
        <f t="shared" si="5"/>
        <v>paulo_c2d</v>
      </c>
      <c r="N252" s="154">
        <f>IFERROR(__xludf.DUMMYFUNCTION("""COMPUTED_VALUE"""),1.0)</f>
        <v>1</v>
      </c>
      <c r="O252" s="154"/>
      <c r="P252" s="154"/>
      <c r="Q252" s="154"/>
      <c r="R252" s="154"/>
      <c r="S252" s="154"/>
      <c r="T252" s="154"/>
      <c r="U252" s="154"/>
      <c r="V252" s="154"/>
      <c r="W252" s="154"/>
      <c r="X252" s="154"/>
      <c r="Y252" s="154"/>
      <c r="Z252" s="154"/>
    </row>
    <row r="253">
      <c r="A253" s="175" t="s">
        <v>24</v>
      </c>
      <c r="B253" s="175" t="s">
        <v>3</v>
      </c>
      <c r="C253" s="147" t="s">
        <v>811</v>
      </c>
      <c r="D253" s="145" t="s">
        <v>242</v>
      </c>
      <c r="E253" s="146">
        <v>44151.0</v>
      </c>
      <c r="F253" s="147" t="s">
        <v>249</v>
      </c>
      <c r="G253" s="154"/>
      <c r="H253" s="148">
        <v>45.0</v>
      </c>
      <c r="I253" s="148">
        <v>50.0</v>
      </c>
      <c r="J253" s="217">
        <f t="shared" si="12"/>
        <v>0.002022843254</v>
      </c>
      <c r="K253" s="218">
        <f t="shared" si="15"/>
        <v>1.072106925</v>
      </c>
      <c r="L253" s="151">
        <f t="shared" si="14"/>
        <v>1.839986461</v>
      </c>
      <c r="M253" s="152" t="str">
        <f t="shared" si="5"/>
        <v>paulo_c2d</v>
      </c>
      <c r="N253" s="154">
        <f>IFERROR(__xludf.DUMMYFUNCTION("""COMPUTED_VALUE"""),2.0)</f>
        <v>2</v>
      </c>
      <c r="O253" s="154"/>
      <c r="P253" s="154"/>
      <c r="Q253" s="154"/>
      <c r="R253" s="154"/>
      <c r="S253" s="154"/>
      <c r="T253" s="154"/>
      <c r="U253" s="154"/>
      <c r="V253" s="154"/>
      <c r="W253" s="154"/>
      <c r="X253" s="154"/>
      <c r="Y253" s="154"/>
      <c r="Z253" s="154"/>
    </row>
    <row r="254">
      <c r="A254" s="175" t="s">
        <v>24</v>
      </c>
      <c r="B254" s="175" t="s">
        <v>265</v>
      </c>
      <c r="C254" s="147" t="s">
        <v>812</v>
      </c>
      <c r="D254" s="145" t="s">
        <v>242</v>
      </c>
      <c r="E254" s="166">
        <v>44144.0</v>
      </c>
      <c r="F254" s="147" t="s">
        <v>249</v>
      </c>
      <c r="G254" s="184"/>
      <c r="H254" s="148">
        <v>30.0</v>
      </c>
      <c r="I254" s="148">
        <v>30.0</v>
      </c>
      <c r="J254" s="217">
        <f t="shared" si="12"/>
        <v>0.001271150805</v>
      </c>
      <c r="K254" s="218">
        <f t="shared" si="15"/>
        <v>0.6737099268</v>
      </c>
      <c r="L254" s="151">
        <f t="shared" si="14"/>
        <v>1.839986461</v>
      </c>
      <c r="M254" s="152" t="str">
        <f t="shared" si="5"/>
        <v>paulo_c2d</v>
      </c>
      <c r="N254" s="154">
        <f>IFERROR(__xludf.DUMMYFUNCTION("""COMPUTED_VALUE"""),3.0)</f>
        <v>3</v>
      </c>
      <c r="O254" s="154"/>
      <c r="P254" s="154"/>
      <c r="Q254" s="154"/>
      <c r="R254" s="154"/>
      <c r="S254" s="154"/>
      <c r="T254" s="154"/>
      <c r="U254" s="154"/>
      <c r="V254" s="154"/>
      <c r="W254" s="154"/>
      <c r="X254" s="154"/>
      <c r="Y254" s="154"/>
      <c r="Z254" s="154"/>
    </row>
    <row r="255">
      <c r="A255" s="175" t="s">
        <v>24</v>
      </c>
      <c r="B255" s="175" t="s">
        <v>6</v>
      </c>
      <c r="C255" s="147" t="s">
        <v>795</v>
      </c>
      <c r="D255" s="145" t="s">
        <v>242</v>
      </c>
      <c r="E255" s="146">
        <v>44147.0</v>
      </c>
      <c r="F255" s="147" t="s">
        <v>249</v>
      </c>
      <c r="G255" s="154"/>
      <c r="H255" s="148">
        <v>30.0</v>
      </c>
      <c r="I255" s="148">
        <v>30.0</v>
      </c>
      <c r="J255" s="217">
        <f t="shared" si="12"/>
        <v>0.001271150805</v>
      </c>
      <c r="K255" s="218">
        <f t="shared" si="15"/>
        <v>0.6737099268</v>
      </c>
      <c r="L255" s="151">
        <f t="shared" si="14"/>
        <v>1.839986461</v>
      </c>
      <c r="M255" s="152" t="str">
        <f t="shared" si="5"/>
        <v>paulo_c2d</v>
      </c>
      <c r="N255" s="154">
        <f>IFERROR(__xludf.DUMMYFUNCTION("""COMPUTED_VALUE"""),4.0)</f>
        <v>4</v>
      </c>
      <c r="O255" s="154"/>
      <c r="P255" s="154"/>
      <c r="Q255" s="154"/>
      <c r="R255" s="154"/>
      <c r="S255" s="154"/>
      <c r="T255" s="154"/>
      <c r="U255" s="154"/>
      <c r="V255" s="154"/>
      <c r="W255" s="154"/>
      <c r="X255" s="154"/>
      <c r="Y255" s="154"/>
      <c r="Z255" s="154"/>
    </row>
    <row r="256">
      <c r="A256" s="175" t="s">
        <v>24</v>
      </c>
      <c r="B256" s="175" t="s">
        <v>265</v>
      </c>
      <c r="C256" s="147" t="s">
        <v>793</v>
      </c>
      <c r="D256" s="145" t="s">
        <v>242</v>
      </c>
      <c r="E256" s="146">
        <v>44155.0</v>
      </c>
      <c r="F256" s="147" t="s">
        <v>249</v>
      </c>
      <c r="G256" s="154"/>
      <c r="H256" s="148">
        <v>30.0</v>
      </c>
      <c r="I256" s="148">
        <v>30.0</v>
      </c>
      <c r="J256" s="217">
        <f t="shared" si="12"/>
        <v>0.001271150805</v>
      </c>
      <c r="K256" s="218">
        <f t="shared" si="15"/>
        <v>0.6737099268</v>
      </c>
      <c r="L256" s="151">
        <f t="shared" si="14"/>
        <v>1.839986461</v>
      </c>
      <c r="M256" s="152" t="str">
        <f t="shared" si="5"/>
        <v>paulo_c2d</v>
      </c>
      <c r="N256" s="154">
        <f>IFERROR(__xludf.DUMMYFUNCTION("""COMPUTED_VALUE"""),5.0)</f>
        <v>5</v>
      </c>
      <c r="O256" s="154"/>
      <c r="P256" s="154"/>
      <c r="Q256" s="154"/>
      <c r="R256" s="154"/>
      <c r="S256" s="154"/>
      <c r="T256" s="154"/>
      <c r="U256" s="154"/>
      <c r="V256" s="154"/>
      <c r="W256" s="154"/>
      <c r="X256" s="154"/>
      <c r="Y256" s="154"/>
      <c r="Z256" s="154"/>
    </row>
    <row r="257">
      <c r="A257" s="161" t="s">
        <v>24</v>
      </c>
      <c r="B257" s="161" t="s">
        <v>21</v>
      </c>
      <c r="C257" s="223" t="s">
        <v>882</v>
      </c>
      <c r="D257" s="163"/>
      <c r="E257" s="164"/>
      <c r="F257" s="157"/>
      <c r="G257" s="159"/>
      <c r="H257" s="159"/>
      <c r="I257" s="159"/>
      <c r="J257" s="220"/>
      <c r="K257" s="222">
        <f>5.383*-0.65</f>
        <v>-3.49895</v>
      </c>
      <c r="L257" s="151">
        <f t="array" ref="L257">dsum($A$3:$K$553,"Cred per Praise",{$A$3;A257})</f>
        <v>1.839986461</v>
      </c>
      <c r="M257" s="152" t="str">
        <f t="shared" si="5"/>
        <v>paulo_c2d</v>
      </c>
      <c r="N257" s="153">
        <f>IFERROR(__xludf.DUMMYFUNCTION("""COMPUTED_VALUE"""),6.0)</f>
        <v>6</v>
      </c>
      <c r="O257" s="153"/>
      <c r="P257" s="153"/>
      <c r="Q257" s="153"/>
      <c r="R257" s="153"/>
      <c r="S257" s="153"/>
      <c r="T257" s="153"/>
      <c r="U257" s="153"/>
      <c r="V257" s="153"/>
      <c r="W257" s="153"/>
      <c r="X257" s="153"/>
      <c r="Y257" s="154"/>
      <c r="Z257" s="154"/>
    </row>
    <row r="258">
      <c r="A258" s="175" t="s">
        <v>66</v>
      </c>
      <c r="B258" s="175" t="s">
        <v>3</v>
      </c>
      <c r="C258" s="147" t="s">
        <v>894</v>
      </c>
      <c r="D258" s="145" t="s">
        <v>242</v>
      </c>
      <c r="E258" s="166">
        <v>44144.0</v>
      </c>
      <c r="F258" s="147" t="s">
        <v>249</v>
      </c>
      <c r="G258" s="184"/>
      <c r="H258" s="148">
        <v>100.0</v>
      </c>
      <c r="I258" s="148">
        <v>150.0</v>
      </c>
      <c r="J258" s="217">
        <f t="shared" ref="J258:J264" si="16">(H258/$H$2+I258/$I$2)/2</f>
        <v>0.005398339811</v>
      </c>
      <c r="K258" s="218">
        <f t="shared" ref="K258:K264" si="17">J258*$J$1</f>
        <v>2.8611201</v>
      </c>
      <c r="L258" s="151">
        <f t="shared" ref="L258:L264" si="18">dsum($A$3:$K$355,"Cred per Praise",{$A$3;A258})</f>
        <v>1.757914284</v>
      </c>
      <c r="M258" s="152" t="str">
        <f t="shared" si="5"/>
        <v>vivszaid</v>
      </c>
      <c r="N258" s="154">
        <f>IFERROR(__xludf.DUMMYFUNCTION("""COMPUTED_VALUE"""),1.0)</f>
        <v>1</v>
      </c>
      <c r="O258" s="154"/>
      <c r="P258" s="154"/>
      <c r="Q258" s="154"/>
      <c r="R258" s="154"/>
      <c r="S258" s="154"/>
      <c r="T258" s="154"/>
      <c r="U258" s="154"/>
      <c r="V258" s="154"/>
      <c r="W258" s="154"/>
      <c r="X258" s="154"/>
      <c r="Y258" s="154"/>
      <c r="Z258" s="154"/>
    </row>
    <row r="259">
      <c r="A259" s="175" t="s">
        <v>66</v>
      </c>
      <c r="B259" s="175" t="s">
        <v>255</v>
      </c>
      <c r="C259" s="147" t="s">
        <v>841</v>
      </c>
      <c r="D259" s="145" t="s">
        <v>242</v>
      </c>
      <c r="E259" s="146">
        <v>44145.0</v>
      </c>
      <c r="F259" s="147" t="s">
        <v>249</v>
      </c>
      <c r="G259" s="184"/>
      <c r="H259" s="148">
        <v>100.0</v>
      </c>
      <c r="I259" s="148">
        <v>100.0</v>
      </c>
      <c r="J259" s="217">
        <f t="shared" si="16"/>
        <v>0.004237169351</v>
      </c>
      <c r="K259" s="218">
        <f t="shared" si="17"/>
        <v>2.245699756</v>
      </c>
      <c r="L259" s="151">
        <f t="shared" si="18"/>
        <v>1.757914284</v>
      </c>
      <c r="M259" s="152" t="str">
        <f t="shared" si="5"/>
        <v>vivszaid</v>
      </c>
      <c r="N259" s="154">
        <f>IFERROR(__xludf.DUMMYFUNCTION("""COMPUTED_VALUE"""),2.0)</f>
        <v>2</v>
      </c>
      <c r="O259" s="154"/>
      <c r="P259" s="154"/>
      <c r="Q259" s="154"/>
      <c r="R259" s="154"/>
      <c r="S259" s="154"/>
      <c r="T259" s="154"/>
      <c r="U259" s="154"/>
      <c r="V259" s="154"/>
      <c r="W259" s="154"/>
      <c r="X259" s="154"/>
      <c r="Y259" s="154"/>
      <c r="Z259" s="154"/>
    </row>
    <row r="260">
      <c r="A260" s="175" t="s">
        <v>66</v>
      </c>
      <c r="B260" s="175" t="s">
        <v>255</v>
      </c>
      <c r="C260" s="147" t="s">
        <v>879</v>
      </c>
      <c r="D260" s="145" t="s">
        <v>242</v>
      </c>
      <c r="E260" s="146">
        <v>44147.0</v>
      </c>
      <c r="F260" s="147" t="s">
        <v>249</v>
      </c>
      <c r="G260" s="184"/>
      <c r="H260" s="148">
        <v>100.0</v>
      </c>
      <c r="I260" s="148">
        <v>100.0</v>
      </c>
      <c r="J260" s="217">
        <f t="shared" si="16"/>
        <v>0.004237169351</v>
      </c>
      <c r="K260" s="218">
        <f t="shared" si="17"/>
        <v>2.245699756</v>
      </c>
      <c r="L260" s="151">
        <f t="shared" si="18"/>
        <v>1.757914284</v>
      </c>
      <c r="M260" s="152" t="str">
        <f t="shared" si="5"/>
        <v>vivszaid</v>
      </c>
      <c r="N260" s="154">
        <f>IFERROR(__xludf.DUMMYFUNCTION("""COMPUTED_VALUE"""),3.0)</f>
        <v>3</v>
      </c>
      <c r="O260" s="154"/>
      <c r="P260" s="154"/>
      <c r="Q260" s="154"/>
      <c r="R260" s="154"/>
      <c r="S260" s="154"/>
      <c r="T260" s="154"/>
      <c r="U260" s="154"/>
      <c r="V260" s="154"/>
      <c r="W260" s="154"/>
      <c r="X260" s="154"/>
      <c r="Y260" s="154"/>
      <c r="Z260" s="154"/>
    </row>
    <row r="261">
      <c r="A261" s="175" t="s">
        <v>66</v>
      </c>
      <c r="B261" s="175" t="s">
        <v>255</v>
      </c>
      <c r="C261" s="147" t="s">
        <v>895</v>
      </c>
      <c r="D261" s="145" t="s">
        <v>242</v>
      </c>
      <c r="E261" s="146">
        <v>44147.0</v>
      </c>
      <c r="F261" s="147" t="s">
        <v>249</v>
      </c>
      <c r="G261" s="184"/>
      <c r="H261" s="148">
        <v>100.0</v>
      </c>
      <c r="I261" s="148">
        <v>100.0</v>
      </c>
      <c r="J261" s="217">
        <f t="shared" si="16"/>
        <v>0.004237169351</v>
      </c>
      <c r="K261" s="218">
        <f t="shared" si="17"/>
        <v>2.245699756</v>
      </c>
      <c r="L261" s="151">
        <f t="shared" si="18"/>
        <v>1.757914284</v>
      </c>
      <c r="M261" s="152" t="str">
        <f t="shared" si="5"/>
        <v>vivszaid</v>
      </c>
      <c r="N261" s="154">
        <f>IFERROR(__xludf.DUMMYFUNCTION("""COMPUTED_VALUE"""),4.0)</f>
        <v>4</v>
      </c>
      <c r="O261" s="154"/>
      <c r="P261" s="154"/>
      <c r="Q261" s="154"/>
      <c r="R261" s="154"/>
      <c r="S261" s="154"/>
      <c r="T261" s="154"/>
      <c r="U261" s="154"/>
      <c r="V261" s="154"/>
      <c r="W261" s="154"/>
      <c r="X261" s="154"/>
      <c r="Y261" s="154"/>
      <c r="Z261" s="154"/>
    </row>
    <row r="262">
      <c r="A262" s="175" t="s">
        <v>66</v>
      </c>
      <c r="B262" s="175" t="s">
        <v>3</v>
      </c>
      <c r="C262" s="147" t="s">
        <v>811</v>
      </c>
      <c r="D262" s="145" t="s">
        <v>242</v>
      </c>
      <c r="E262" s="146">
        <v>44151.0</v>
      </c>
      <c r="F262" s="147" t="s">
        <v>249</v>
      </c>
      <c r="G262" s="154"/>
      <c r="H262" s="148">
        <v>45.0</v>
      </c>
      <c r="I262" s="148">
        <v>50.0</v>
      </c>
      <c r="J262" s="217">
        <f t="shared" si="16"/>
        <v>0.002022843254</v>
      </c>
      <c r="K262" s="218">
        <f t="shared" si="17"/>
        <v>1.072106925</v>
      </c>
      <c r="L262" s="151">
        <f t="shared" si="18"/>
        <v>1.757914284</v>
      </c>
      <c r="M262" s="152" t="str">
        <f t="shared" si="5"/>
        <v>vivszaid</v>
      </c>
      <c r="N262" s="154">
        <f>IFERROR(__xludf.DUMMYFUNCTION("""COMPUTED_VALUE"""),5.0)</f>
        <v>5</v>
      </c>
      <c r="O262" s="154"/>
      <c r="P262" s="154"/>
      <c r="Q262" s="154"/>
      <c r="R262" s="154"/>
      <c r="S262" s="154"/>
      <c r="T262" s="154"/>
      <c r="U262" s="154"/>
      <c r="V262" s="154"/>
      <c r="W262" s="154"/>
      <c r="X262" s="154"/>
      <c r="Y262" s="154"/>
      <c r="Z262" s="154"/>
    </row>
    <row r="263">
      <c r="A263" s="175" t="s">
        <v>66</v>
      </c>
      <c r="B263" s="175" t="s">
        <v>265</v>
      </c>
      <c r="C263" s="147" t="s">
        <v>812</v>
      </c>
      <c r="D263" s="145" t="s">
        <v>242</v>
      </c>
      <c r="E263" s="166">
        <v>44144.0</v>
      </c>
      <c r="F263" s="147" t="s">
        <v>249</v>
      </c>
      <c r="G263" s="184"/>
      <c r="H263" s="148">
        <v>30.0</v>
      </c>
      <c r="I263" s="148">
        <v>50.0</v>
      </c>
      <c r="J263" s="217">
        <f t="shared" si="16"/>
        <v>0.001735618989</v>
      </c>
      <c r="K263" s="218">
        <f t="shared" si="17"/>
        <v>0.9198780643</v>
      </c>
      <c r="L263" s="151">
        <f t="shared" si="18"/>
        <v>1.757914284</v>
      </c>
      <c r="M263" s="152" t="str">
        <f t="shared" si="5"/>
        <v>vivszaid</v>
      </c>
      <c r="N263" s="154">
        <f>IFERROR(__xludf.DUMMYFUNCTION("""COMPUTED_VALUE"""),6.0)</f>
        <v>6</v>
      </c>
      <c r="O263" s="154"/>
      <c r="P263" s="154"/>
      <c r="Q263" s="154"/>
      <c r="R263" s="154"/>
      <c r="S263" s="154"/>
      <c r="T263" s="154"/>
      <c r="U263" s="154"/>
      <c r="V263" s="154"/>
      <c r="W263" s="154"/>
      <c r="X263" s="154"/>
      <c r="Y263" s="154"/>
      <c r="Z263" s="154"/>
    </row>
    <row r="264">
      <c r="A264" s="175" t="s">
        <v>66</v>
      </c>
      <c r="B264" s="175" t="s">
        <v>265</v>
      </c>
      <c r="C264" s="147" t="s">
        <v>793</v>
      </c>
      <c r="D264" s="145" t="s">
        <v>242</v>
      </c>
      <c r="E264" s="146">
        <v>44155.0</v>
      </c>
      <c r="F264" s="147" t="s">
        <v>249</v>
      </c>
      <c r="G264" s="154"/>
      <c r="H264" s="148">
        <v>30.0</v>
      </c>
      <c r="I264" s="148">
        <v>30.0</v>
      </c>
      <c r="J264" s="217">
        <f t="shared" si="16"/>
        <v>0.001271150805</v>
      </c>
      <c r="K264" s="218">
        <f t="shared" si="17"/>
        <v>0.6737099268</v>
      </c>
      <c r="L264" s="151">
        <f t="shared" si="18"/>
        <v>1.757914284</v>
      </c>
      <c r="M264" s="152" t="str">
        <f t="shared" si="5"/>
        <v>vivszaid</v>
      </c>
      <c r="N264" s="154">
        <f>IFERROR(__xludf.DUMMYFUNCTION("""COMPUTED_VALUE"""),7.0)</f>
        <v>7</v>
      </c>
      <c r="O264" s="154"/>
      <c r="P264" s="154"/>
      <c r="Q264" s="154"/>
      <c r="R264" s="154"/>
      <c r="S264" s="154"/>
      <c r="T264" s="154"/>
      <c r="U264" s="154"/>
      <c r="V264" s="154"/>
      <c r="W264" s="154"/>
      <c r="X264" s="154"/>
      <c r="Y264" s="154"/>
      <c r="Z264" s="154"/>
    </row>
    <row r="265">
      <c r="A265" s="161" t="s">
        <v>66</v>
      </c>
      <c r="B265" s="161" t="s">
        <v>21</v>
      </c>
      <c r="C265" s="158" t="s">
        <v>896</v>
      </c>
      <c r="D265" s="163"/>
      <c r="E265" s="164"/>
      <c r="F265" s="157"/>
      <c r="G265" s="159"/>
      <c r="H265" s="159"/>
      <c r="I265" s="159"/>
      <c r="J265" s="220"/>
      <c r="K265" s="222">
        <f>12.36*-0.85</f>
        <v>-10.506</v>
      </c>
      <c r="L265" s="151">
        <f t="array" ref="L265">dsum($A$3:$K$533,"Cred per Praise",{$A$3;A265})</f>
        <v>1.757914284</v>
      </c>
      <c r="M265" s="152" t="str">
        <f t="shared" si="5"/>
        <v>vivszaid</v>
      </c>
      <c r="N265" s="153">
        <f>IFERROR(__xludf.DUMMYFUNCTION("""COMPUTED_VALUE"""),8.0)</f>
        <v>8</v>
      </c>
      <c r="O265" s="154"/>
      <c r="P265" s="154"/>
      <c r="Q265" s="154"/>
      <c r="R265" s="154"/>
      <c r="S265" s="154"/>
      <c r="T265" s="154"/>
      <c r="U265" s="154"/>
      <c r="V265" s="154"/>
      <c r="W265" s="154"/>
      <c r="X265" s="154"/>
      <c r="Y265" s="154"/>
      <c r="Z265" s="154"/>
    </row>
    <row r="266">
      <c r="A266" s="175" t="s">
        <v>57</v>
      </c>
      <c r="B266" s="175" t="s">
        <v>255</v>
      </c>
      <c r="C266" s="147" t="s">
        <v>885</v>
      </c>
      <c r="D266" s="145" t="s">
        <v>242</v>
      </c>
      <c r="E266" s="146">
        <v>44152.0</v>
      </c>
      <c r="F266" s="147" t="s">
        <v>257</v>
      </c>
      <c r="G266" s="154"/>
      <c r="H266" s="148">
        <v>60.0</v>
      </c>
      <c r="I266" s="148">
        <v>60.0</v>
      </c>
      <c r="J266" s="217">
        <f t="shared" ref="J266:J275" si="19">(H266/$H$2+I266/$I$2)/2</f>
        <v>0.002542301611</v>
      </c>
      <c r="K266" s="218">
        <f t="shared" ref="K266:K275" si="20">J266*$J$1</f>
        <v>1.347419854</v>
      </c>
      <c r="L266" s="151">
        <f t="shared" ref="L266:L275" si="21">dsum($A$3:$K$355,"Cred per Praise",{$A$3;A266})</f>
        <v>1.818157967</v>
      </c>
      <c r="M266" s="152" t="str">
        <f t="shared" si="5"/>
        <v>vitormarthendal</v>
      </c>
      <c r="N266" s="154">
        <f>IFERROR(__xludf.DUMMYFUNCTION("""COMPUTED_VALUE"""),1.0)</f>
        <v>1</v>
      </c>
      <c r="O266" s="154"/>
      <c r="P266" s="154"/>
      <c r="Q266" s="154"/>
      <c r="R266" s="154"/>
      <c r="S266" s="154"/>
      <c r="T266" s="154"/>
      <c r="U266" s="154"/>
      <c r="V266" s="154"/>
      <c r="W266" s="154"/>
      <c r="X266" s="154"/>
      <c r="Y266" s="154"/>
      <c r="Z266" s="154"/>
    </row>
    <row r="267">
      <c r="A267" s="175" t="s">
        <v>57</v>
      </c>
      <c r="B267" s="175" t="s">
        <v>255</v>
      </c>
      <c r="C267" s="147" t="s">
        <v>256</v>
      </c>
      <c r="D267" s="145" t="s">
        <v>242</v>
      </c>
      <c r="E267" s="146">
        <v>44154.0</v>
      </c>
      <c r="F267" s="147" t="s">
        <v>257</v>
      </c>
      <c r="G267" s="154"/>
      <c r="H267" s="148">
        <v>10.0</v>
      </c>
      <c r="I267" s="148">
        <v>30.0</v>
      </c>
      <c r="J267" s="217">
        <f t="shared" si="19"/>
        <v>0.000888185119</v>
      </c>
      <c r="K267" s="218">
        <f t="shared" si="20"/>
        <v>0.4707381131</v>
      </c>
      <c r="L267" s="151">
        <f t="shared" si="21"/>
        <v>1.818157967</v>
      </c>
      <c r="M267" s="152" t="str">
        <f t="shared" si="5"/>
        <v>vitormarthendal</v>
      </c>
      <c r="N267" s="154">
        <f>IFERROR(__xludf.DUMMYFUNCTION("""COMPUTED_VALUE"""),2.0)</f>
        <v>2</v>
      </c>
      <c r="O267" s="154"/>
      <c r="P267" s="154"/>
      <c r="Q267" s="154"/>
      <c r="R267" s="154"/>
      <c r="S267" s="154"/>
      <c r="T267" s="154"/>
      <c r="U267" s="154"/>
      <c r="V267" s="154"/>
      <c r="W267" s="154"/>
      <c r="X267" s="154"/>
      <c r="Y267" s="154"/>
      <c r="Z267" s="154"/>
    </row>
    <row r="268">
      <c r="A268" s="175" t="s">
        <v>28</v>
      </c>
      <c r="B268" s="175" t="s">
        <v>265</v>
      </c>
      <c r="C268" s="147" t="s">
        <v>897</v>
      </c>
      <c r="D268" s="145" t="s">
        <v>242</v>
      </c>
      <c r="E268" s="146">
        <v>44147.0</v>
      </c>
      <c r="F268" s="147" t="s">
        <v>249</v>
      </c>
      <c r="G268" s="184"/>
      <c r="H268" s="148">
        <v>45.0</v>
      </c>
      <c r="I268" s="148">
        <v>45.0</v>
      </c>
      <c r="J268" s="217">
        <f t="shared" si="19"/>
        <v>0.001906726208</v>
      </c>
      <c r="K268" s="218">
        <f t="shared" si="20"/>
        <v>1.01056489</v>
      </c>
      <c r="L268" s="151">
        <f t="shared" si="21"/>
        <v>1.684274817</v>
      </c>
      <c r="M268" s="152" t="str">
        <f t="shared" si="5"/>
        <v>blairv</v>
      </c>
      <c r="N268" s="154">
        <f>IFERROR(__xludf.DUMMYFUNCTION("""COMPUTED_VALUE"""),1.0)</f>
        <v>1</v>
      </c>
      <c r="O268" s="154"/>
      <c r="P268" s="154"/>
      <c r="Q268" s="154"/>
      <c r="R268" s="154"/>
      <c r="S268" s="154"/>
      <c r="T268" s="154"/>
      <c r="U268" s="154"/>
      <c r="V268" s="154"/>
      <c r="W268" s="154"/>
      <c r="X268" s="154"/>
      <c r="Y268" s="154"/>
      <c r="Z268" s="154"/>
    </row>
    <row r="269">
      <c r="A269" s="175" t="s">
        <v>28</v>
      </c>
      <c r="B269" s="175" t="s">
        <v>6</v>
      </c>
      <c r="C269" s="147" t="s">
        <v>802</v>
      </c>
      <c r="D269" s="145" t="s">
        <v>242</v>
      </c>
      <c r="E269" s="146">
        <v>44145.0</v>
      </c>
      <c r="F269" s="147" t="s">
        <v>249</v>
      </c>
      <c r="G269" s="184"/>
      <c r="H269" s="148">
        <v>30.0</v>
      </c>
      <c r="I269" s="148">
        <v>30.0</v>
      </c>
      <c r="J269" s="217">
        <f t="shared" si="19"/>
        <v>0.001271150805</v>
      </c>
      <c r="K269" s="218">
        <f t="shared" si="20"/>
        <v>0.6737099268</v>
      </c>
      <c r="L269" s="151">
        <f t="shared" si="21"/>
        <v>1.684274817</v>
      </c>
      <c r="M269" s="152" t="str">
        <f t="shared" si="5"/>
        <v>blairv</v>
      </c>
      <c r="N269" s="154">
        <f>IFERROR(__xludf.DUMMYFUNCTION("""COMPUTED_VALUE"""),2.0)</f>
        <v>2</v>
      </c>
      <c r="O269" s="154"/>
      <c r="P269" s="154"/>
      <c r="Q269" s="154"/>
      <c r="R269" s="154"/>
      <c r="S269" s="154"/>
      <c r="T269" s="154"/>
      <c r="U269" s="154"/>
      <c r="V269" s="154"/>
      <c r="W269" s="154"/>
      <c r="X269" s="154"/>
      <c r="Y269" s="154"/>
      <c r="Z269" s="154"/>
    </row>
    <row r="270">
      <c r="A270" s="175" t="s">
        <v>17</v>
      </c>
      <c r="B270" s="175" t="s">
        <v>265</v>
      </c>
      <c r="C270" s="147" t="s">
        <v>812</v>
      </c>
      <c r="D270" s="145" t="s">
        <v>242</v>
      </c>
      <c r="E270" s="166">
        <v>44144.0</v>
      </c>
      <c r="F270" s="147" t="s">
        <v>249</v>
      </c>
      <c r="G270" s="184"/>
      <c r="H270" s="148">
        <v>80.0</v>
      </c>
      <c r="I270" s="148">
        <v>50.0</v>
      </c>
      <c r="J270" s="217">
        <f t="shared" si="19"/>
        <v>0.002693033205</v>
      </c>
      <c r="K270" s="218">
        <f t="shared" si="20"/>
        <v>1.427307599</v>
      </c>
      <c r="L270" s="151">
        <f t="shared" si="21"/>
        <v>1.427307599</v>
      </c>
      <c r="M270" s="152" t="str">
        <f t="shared" si="5"/>
        <v>lkngtn</v>
      </c>
      <c r="N270" s="154">
        <f>IFERROR(__xludf.DUMMYFUNCTION("""COMPUTED_VALUE"""),1.0)</f>
        <v>1</v>
      </c>
      <c r="O270" s="154"/>
      <c r="P270" s="154"/>
      <c r="Q270" s="154"/>
      <c r="R270" s="154"/>
      <c r="S270" s="154"/>
      <c r="T270" s="154"/>
      <c r="U270" s="154"/>
      <c r="V270" s="154"/>
      <c r="W270" s="154"/>
      <c r="X270" s="154"/>
      <c r="Y270" s="154"/>
      <c r="Z270" s="154"/>
    </row>
    <row r="271">
      <c r="A271" s="175" t="s">
        <v>96</v>
      </c>
      <c r="B271" s="175" t="s">
        <v>255</v>
      </c>
      <c r="C271" s="147" t="s">
        <v>898</v>
      </c>
      <c r="D271" s="145" t="s">
        <v>242</v>
      </c>
      <c r="E271" s="146">
        <v>44147.0</v>
      </c>
      <c r="F271" s="147" t="s">
        <v>249</v>
      </c>
      <c r="G271" s="184"/>
      <c r="H271" s="148">
        <v>60.0</v>
      </c>
      <c r="I271" s="148">
        <v>50.0</v>
      </c>
      <c r="J271" s="217">
        <f t="shared" si="19"/>
        <v>0.002310067519</v>
      </c>
      <c r="K271" s="218">
        <f t="shared" si="20"/>
        <v>1.224335785</v>
      </c>
      <c r="L271" s="151">
        <f t="shared" si="21"/>
        <v>1.363418446</v>
      </c>
      <c r="M271" s="152" t="str">
        <f t="shared" si="5"/>
        <v>anthonyoliai</v>
      </c>
      <c r="N271" s="154">
        <f>IFERROR(__xludf.DUMMYFUNCTION("""COMPUTED_VALUE"""),1.0)</f>
        <v>1</v>
      </c>
      <c r="O271" s="154"/>
      <c r="P271" s="154"/>
      <c r="Q271" s="154"/>
      <c r="R271" s="154"/>
      <c r="S271" s="154"/>
      <c r="T271" s="154"/>
      <c r="U271" s="154"/>
      <c r="V271" s="154"/>
      <c r="W271" s="154"/>
      <c r="X271" s="154"/>
      <c r="Y271" s="154"/>
      <c r="Z271" s="154"/>
    </row>
    <row r="272">
      <c r="A272" s="175" t="s">
        <v>96</v>
      </c>
      <c r="B272" s="175" t="s">
        <v>3</v>
      </c>
      <c r="C272" s="147" t="s">
        <v>811</v>
      </c>
      <c r="D272" s="145" t="s">
        <v>242</v>
      </c>
      <c r="E272" s="146">
        <v>44151.0</v>
      </c>
      <c r="F272" s="147" t="s">
        <v>249</v>
      </c>
      <c r="G272" s="154"/>
      <c r="H272" s="148">
        <v>45.0</v>
      </c>
      <c r="I272" s="148">
        <v>30.0</v>
      </c>
      <c r="J272" s="217">
        <f t="shared" si="19"/>
        <v>0.00155837507</v>
      </c>
      <c r="K272" s="218">
        <f t="shared" si="20"/>
        <v>0.8259387871</v>
      </c>
      <c r="L272" s="151">
        <f t="shared" si="21"/>
        <v>1.363418446</v>
      </c>
      <c r="M272" s="152" t="str">
        <f t="shared" si="5"/>
        <v>anthonyoliai</v>
      </c>
      <c r="N272" s="154">
        <f>IFERROR(__xludf.DUMMYFUNCTION("""COMPUTED_VALUE"""),2.0)</f>
        <v>2</v>
      </c>
      <c r="O272" s="154"/>
      <c r="P272" s="154"/>
      <c r="Q272" s="154"/>
      <c r="R272" s="154"/>
      <c r="S272" s="154"/>
      <c r="T272" s="154"/>
      <c r="U272" s="154"/>
      <c r="V272" s="154"/>
      <c r="W272" s="154"/>
      <c r="X272" s="154"/>
      <c r="Y272" s="154"/>
      <c r="Z272" s="154"/>
    </row>
    <row r="273">
      <c r="A273" s="175" t="s">
        <v>96</v>
      </c>
      <c r="B273" s="175" t="s">
        <v>6</v>
      </c>
      <c r="C273" s="147" t="s">
        <v>795</v>
      </c>
      <c r="D273" s="145" t="s">
        <v>242</v>
      </c>
      <c r="E273" s="146">
        <v>44147.0</v>
      </c>
      <c r="F273" s="147" t="s">
        <v>249</v>
      </c>
      <c r="G273" s="154"/>
      <c r="H273" s="148">
        <v>30.0</v>
      </c>
      <c r="I273" s="148">
        <v>30.0</v>
      </c>
      <c r="J273" s="217">
        <f t="shared" si="19"/>
        <v>0.001271150805</v>
      </c>
      <c r="K273" s="218">
        <f t="shared" si="20"/>
        <v>0.6737099268</v>
      </c>
      <c r="L273" s="151">
        <f t="shared" si="21"/>
        <v>1.363418446</v>
      </c>
      <c r="M273" s="152" t="str">
        <f t="shared" si="5"/>
        <v>anthonyoliai</v>
      </c>
      <c r="N273" s="154">
        <f>IFERROR(__xludf.DUMMYFUNCTION("""COMPUTED_VALUE"""),3.0)</f>
        <v>3</v>
      </c>
      <c r="O273" s="154"/>
      <c r="P273" s="154"/>
      <c r="Q273" s="154"/>
      <c r="R273" s="154"/>
      <c r="S273" s="154"/>
      <c r="T273" s="154"/>
      <c r="U273" s="154"/>
      <c r="V273" s="154"/>
      <c r="W273" s="154"/>
      <c r="X273" s="154"/>
      <c r="Y273" s="154"/>
      <c r="Z273" s="154"/>
    </row>
    <row r="274">
      <c r="A274" s="175" t="s">
        <v>96</v>
      </c>
      <c r="B274" s="175" t="s">
        <v>265</v>
      </c>
      <c r="C274" s="147" t="s">
        <v>793</v>
      </c>
      <c r="D274" s="145" t="s">
        <v>242</v>
      </c>
      <c r="E274" s="146">
        <v>44155.0</v>
      </c>
      <c r="F274" s="147" t="s">
        <v>249</v>
      </c>
      <c r="G274" s="154"/>
      <c r="H274" s="148">
        <v>30.0</v>
      </c>
      <c r="I274" s="148">
        <v>30.0</v>
      </c>
      <c r="J274" s="217">
        <f t="shared" si="19"/>
        <v>0.001271150805</v>
      </c>
      <c r="K274" s="218">
        <f t="shared" si="20"/>
        <v>0.6737099268</v>
      </c>
      <c r="L274" s="151">
        <f t="shared" si="21"/>
        <v>1.363418446</v>
      </c>
      <c r="M274" s="152" t="str">
        <f t="shared" si="5"/>
        <v>anthonyoliai</v>
      </c>
      <c r="N274" s="154">
        <f>IFERROR(__xludf.DUMMYFUNCTION("""COMPUTED_VALUE"""),4.0)</f>
        <v>4</v>
      </c>
      <c r="O274" s="154"/>
      <c r="P274" s="154"/>
      <c r="Q274" s="154"/>
      <c r="R274" s="154"/>
      <c r="S274" s="154"/>
      <c r="T274" s="154"/>
      <c r="U274" s="154"/>
      <c r="V274" s="154"/>
      <c r="W274" s="154"/>
      <c r="X274" s="154"/>
      <c r="Y274" s="154"/>
      <c r="Z274" s="154"/>
    </row>
    <row r="275">
      <c r="A275" s="175" t="s">
        <v>96</v>
      </c>
      <c r="B275" s="175" t="s">
        <v>255</v>
      </c>
      <c r="C275" s="147" t="s">
        <v>899</v>
      </c>
      <c r="D275" s="145" t="s">
        <v>242</v>
      </c>
      <c r="E275" s="166">
        <v>44141.0</v>
      </c>
      <c r="F275" s="147" t="s">
        <v>249</v>
      </c>
      <c r="G275" s="184"/>
      <c r="H275" s="148">
        <v>20.0</v>
      </c>
      <c r="I275" s="148">
        <v>30.0</v>
      </c>
      <c r="J275" s="217">
        <f t="shared" si="19"/>
        <v>0.001079667962</v>
      </c>
      <c r="K275" s="218">
        <f t="shared" si="20"/>
        <v>0.5722240199</v>
      </c>
      <c r="L275" s="151">
        <f t="shared" si="21"/>
        <v>1.363418446</v>
      </c>
      <c r="M275" s="152" t="str">
        <f t="shared" si="5"/>
        <v>anthonyoliai</v>
      </c>
      <c r="N275" s="154">
        <f>IFERROR(__xludf.DUMMYFUNCTION("""COMPUTED_VALUE"""),5.0)</f>
        <v>5</v>
      </c>
      <c r="O275" s="154"/>
      <c r="P275" s="154"/>
      <c r="Q275" s="154"/>
      <c r="R275" s="154"/>
      <c r="S275" s="154"/>
      <c r="T275" s="154"/>
      <c r="U275" s="154"/>
      <c r="V275" s="154"/>
      <c r="W275" s="154"/>
      <c r="X275" s="154"/>
      <c r="Y275" s="154"/>
      <c r="Z275" s="154"/>
    </row>
    <row r="276">
      <c r="A276" s="178" t="s">
        <v>96</v>
      </c>
      <c r="B276" s="161" t="s">
        <v>21</v>
      </c>
      <c r="C276" s="223" t="s">
        <v>882</v>
      </c>
      <c r="D276" s="163"/>
      <c r="E276" s="164"/>
      <c r="F276" s="157"/>
      <c r="G276" s="159"/>
      <c r="H276" s="159"/>
      <c r="I276" s="159"/>
      <c r="J276" s="220"/>
      <c r="K276" s="221">
        <f>4.01*-0.65</f>
        <v>-2.6065</v>
      </c>
      <c r="L276" s="151">
        <f t="array" ref="L276">dsum($A$3:$K$533,"Cred per Praise",{$A$3;A276})</f>
        <v>1.363418446</v>
      </c>
      <c r="M276" s="152" t="str">
        <f t="shared" si="5"/>
        <v>anthonyoliai</v>
      </c>
      <c r="N276" s="153">
        <f>IFERROR(__xludf.DUMMYFUNCTION("""COMPUTED_VALUE"""),6.0)</f>
        <v>6</v>
      </c>
      <c r="O276" s="154"/>
      <c r="P276" s="154"/>
      <c r="Q276" s="154"/>
      <c r="R276" s="154"/>
      <c r="S276" s="154"/>
      <c r="T276" s="154"/>
      <c r="U276" s="154"/>
      <c r="V276" s="154"/>
      <c r="W276" s="154"/>
      <c r="X276" s="154"/>
      <c r="Y276" s="154"/>
      <c r="Z276" s="154"/>
    </row>
    <row r="277">
      <c r="A277" s="175" t="s">
        <v>44</v>
      </c>
      <c r="B277" s="175" t="s">
        <v>255</v>
      </c>
      <c r="C277" s="147" t="s">
        <v>900</v>
      </c>
      <c r="D277" s="145" t="s">
        <v>242</v>
      </c>
      <c r="E277" s="146">
        <v>44152.0</v>
      </c>
      <c r="F277" s="147" t="s">
        <v>257</v>
      </c>
      <c r="G277" s="154"/>
      <c r="H277" s="148">
        <v>200.0</v>
      </c>
      <c r="I277" s="148">
        <v>200.0</v>
      </c>
      <c r="J277" s="217">
        <f t="shared" ref="J277:J280" si="22">(H277/$H$2+I277/$I$2)/2</f>
        <v>0.008474338702</v>
      </c>
      <c r="K277" s="218">
        <f t="shared" ref="K277:K280" si="23">J277*$J$1</f>
        <v>4.491399512</v>
      </c>
      <c r="L277" s="151">
        <f t="shared" ref="L277:L280" si="24">dsum($A$3:$K$355,"Cred per Praise",{$A$3;A277})</f>
        <v>1.205331745</v>
      </c>
      <c r="M277" s="152" t="str">
        <f t="shared" si="5"/>
        <v>markop</v>
      </c>
      <c r="N277" s="154">
        <f>IFERROR(__xludf.DUMMYFUNCTION("""COMPUTED_VALUE"""),1.0)</f>
        <v>1</v>
      </c>
      <c r="O277" s="154"/>
      <c r="P277" s="154"/>
      <c r="Q277" s="154"/>
      <c r="R277" s="154"/>
      <c r="S277" s="154"/>
      <c r="T277" s="154"/>
      <c r="U277" s="154"/>
      <c r="V277" s="154"/>
      <c r="W277" s="154"/>
      <c r="X277" s="154"/>
      <c r="Y277" s="154"/>
      <c r="Z277" s="154"/>
    </row>
    <row r="278">
      <c r="A278" s="175" t="s">
        <v>44</v>
      </c>
      <c r="B278" s="175" t="s">
        <v>265</v>
      </c>
      <c r="C278" s="147" t="s">
        <v>901</v>
      </c>
      <c r="D278" s="145" t="s">
        <v>242</v>
      </c>
      <c r="E278" s="146">
        <v>44152.0</v>
      </c>
      <c r="F278" s="147" t="s">
        <v>249</v>
      </c>
      <c r="G278" s="154"/>
      <c r="H278" s="148">
        <v>60.0</v>
      </c>
      <c r="I278" s="148">
        <v>100.0</v>
      </c>
      <c r="J278" s="217">
        <f t="shared" si="22"/>
        <v>0.003471237978</v>
      </c>
      <c r="K278" s="218">
        <f t="shared" si="23"/>
        <v>1.839756129</v>
      </c>
      <c r="L278" s="151">
        <f t="shared" si="24"/>
        <v>1.205331745</v>
      </c>
      <c r="M278" s="152" t="str">
        <f t="shared" si="5"/>
        <v>markop</v>
      </c>
      <c r="N278" s="154">
        <f>IFERROR(__xludf.DUMMYFUNCTION("""COMPUTED_VALUE"""),2.0)</f>
        <v>2</v>
      </c>
      <c r="O278" s="154"/>
      <c r="P278" s="154"/>
      <c r="Q278" s="154"/>
      <c r="R278" s="154"/>
      <c r="S278" s="154"/>
      <c r="T278" s="154"/>
      <c r="U278" s="154"/>
      <c r="V278" s="154"/>
      <c r="W278" s="154"/>
      <c r="X278" s="154"/>
      <c r="Y278" s="154"/>
      <c r="Z278" s="154"/>
    </row>
    <row r="279">
      <c r="A279" s="175" t="s">
        <v>44</v>
      </c>
      <c r="B279" s="175" t="s">
        <v>255</v>
      </c>
      <c r="C279" s="147" t="s">
        <v>902</v>
      </c>
      <c r="D279" s="145" t="s">
        <v>242</v>
      </c>
      <c r="E279" s="166">
        <v>44143.0</v>
      </c>
      <c r="F279" s="147" t="s">
        <v>257</v>
      </c>
      <c r="G279" s="184"/>
      <c r="H279" s="148">
        <v>60.0</v>
      </c>
      <c r="I279" s="148">
        <v>80.0</v>
      </c>
      <c r="J279" s="217">
        <f t="shared" si="22"/>
        <v>0.003006769795</v>
      </c>
      <c r="K279" s="218">
        <f t="shared" si="23"/>
        <v>1.593587991</v>
      </c>
      <c r="L279" s="151">
        <f t="shared" si="24"/>
        <v>1.205331745</v>
      </c>
      <c r="M279" s="152" t="str">
        <f t="shared" si="5"/>
        <v>markop</v>
      </c>
      <c r="N279" s="154">
        <f>IFERROR(__xludf.DUMMYFUNCTION("""COMPUTED_VALUE"""),3.0)</f>
        <v>3</v>
      </c>
      <c r="O279" s="154"/>
      <c r="P279" s="154"/>
      <c r="Q279" s="154"/>
      <c r="R279" s="154"/>
      <c r="S279" s="154"/>
      <c r="T279" s="154"/>
      <c r="U279" s="154"/>
      <c r="V279" s="154"/>
      <c r="W279" s="154"/>
      <c r="X279" s="154"/>
      <c r="Y279" s="154"/>
      <c r="Z279" s="154"/>
    </row>
    <row r="280">
      <c r="A280" s="175" t="s">
        <v>44</v>
      </c>
      <c r="B280" s="175" t="s">
        <v>255</v>
      </c>
      <c r="C280" s="147" t="s">
        <v>256</v>
      </c>
      <c r="D280" s="145" t="s">
        <v>242</v>
      </c>
      <c r="E280" s="146">
        <v>44154.0</v>
      </c>
      <c r="F280" s="147" t="s">
        <v>257</v>
      </c>
      <c r="G280" s="154"/>
      <c r="H280" s="148">
        <v>10.0</v>
      </c>
      <c r="I280" s="148">
        <v>30.0</v>
      </c>
      <c r="J280" s="217">
        <f t="shared" si="22"/>
        <v>0.000888185119</v>
      </c>
      <c r="K280" s="218">
        <f t="shared" si="23"/>
        <v>0.4707381131</v>
      </c>
      <c r="L280" s="151">
        <f t="shared" si="24"/>
        <v>1.205331745</v>
      </c>
      <c r="M280" s="152" t="str">
        <f t="shared" si="5"/>
        <v>markop</v>
      </c>
      <c r="N280" s="154">
        <f>IFERROR(__xludf.DUMMYFUNCTION("""COMPUTED_VALUE"""),4.0)</f>
        <v>4</v>
      </c>
      <c r="O280" s="154"/>
      <c r="P280" s="154"/>
      <c r="Q280" s="154"/>
      <c r="R280" s="154"/>
      <c r="S280" s="154"/>
      <c r="T280" s="154"/>
      <c r="U280" s="154"/>
      <c r="V280" s="154"/>
      <c r="W280" s="154"/>
      <c r="X280" s="154"/>
      <c r="Y280" s="154"/>
      <c r="Z280" s="154"/>
    </row>
    <row r="281">
      <c r="A281" s="160" t="s">
        <v>44</v>
      </c>
      <c r="B281" s="160" t="s">
        <v>255</v>
      </c>
      <c r="C281" s="158" t="s">
        <v>333</v>
      </c>
      <c r="D281" s="163"/>
      <c r="E281" s="164"/>
      <c r="F281" s="157"/>
      <c r="G281" s="159"/>
      <c r="H281" s="159"/>
      <c r="I281" s="159"/>
      <c r="J281" s="220"/>
      <c r="K281" s="222">
        <f>8.459*-0.85</f>
        <v>-7.19015</v>
      </c>
      <c r="L281" s="151">
        <f t="array" ref="L281">dsum($A$3:$K$533,"Cred per Praise",{$A$3;A281})</f>
        <v>1.205331745</v>
      </c>
      <c r="M281" s="152" t="str">
        <f t="shared" si="5"/>
        <v>markop</v>
      </c>
      <c r="N281" s="153">
        <f>IFERROR(__xludf.DUMMYFUNCTION("""COMPUTED_VALUE"""),5.0)</f>
        <v>5</v>
      </c>
      <c r="O281" s="153"/>
      <c r="P281" s="153"/>
      <c r="Q281" s="153"/>
      <c r="R281" s="153"/>
      <c r="S281" s="153"/>
      <c r="T281" s="153"/>
      <c r="U281" s="153"/>
      <c r="V281" s="153"/>
      <c r="W281" s="153"/>
      <c r="X281" s="153"/>
      <c r="Y281" s="154"/>
      <c r="Z281" s="154"/>
    </row>
    <row r="282">
      <c r="A282" s="175" t="s">
        <v>51</v>
      </c>
      <c r="B282" s="175" t="s">
        <v>405</v>
      </c>
      <c r="C282" s="147" t="s">
        <v>903</v>
      </c>
      <c r="D282" s="145" t="s">
        <v>242</v>
      </c>
      <c r="E282" s="146">
        <v>44148.0</v>
      </c>
      <c r="F282" s="147" t="s">
        <v>249</v>
      </c>
      <c r="G282" s="154"/>
      <c r="H282" s="148">
        <v>100.0</v>
      </c>
      <c r="I282" s="148">
        <v>200.0</v>
      </c>
      <c r="J282" s="217">
        <f t="shared" ref="J282:J286" si="25">(H282/$H$2+I282/$I$2)/2</f>
        <v>0.006559510271</v>
      </c>
      <c r="K282" s="218">
        <f t="shared" ref="K282:K286" si="26">J282*$J$1</f>
        <v>3.476540443</v>
      </c>
      <c r="L282" s="151">
        <f t="shared" ref="L282:L295" si="27">dsum($A$3:$K$355,"Cred per Praise",{$A$3;A282})</f>
        <v>1.173711769</v>
      </c>
      <c r="M282" s="152" t="str">
        <f t="shared" si="5"/>
        <v>rubenrussel7</v>
      </c>
      <c r="N282" s="154">
        <f>IFERROR(__xludf.DUMMYFUNCTION("""COMPUTED_VALUE"""),1.0)</f>
        <v>1</v>
      </c>
      <c r="O282" s="154"/>
      <c r="P282" s="154"/>
      <c r="Q282" s="154"/>
      <c r="R282" s="154"/>
      <c r="S282" s="154"/>
      <c r="T282" s="154"/>
      <c r="U282" s="154"/>
      <c r="V282" s="154"/>
      <c r="W282" s="154"/>
      <c r="X282" s="154"/>
      <c r="Y282" s="154"/>
      <c r="Z282" s="154"/>
    </row>
    <row r="283">
      <c r="A283" s="175" t="s">
        <v>51</v>
      </c>
      <c r="B283" s="175" t="s">
        <v>283</v>
      </c>
      <c r="C283" s="147" t="s">
        <v>904</v>
      </c>
      <c r="D283" s="145" t="s">
        <v>242</v>
      </c>
      <c r="E283" s="146">
        <v>44152.0</v>
      </c>
      <c r="F283" s="147" t="s">
        <v>249</v>
      </c>
      <c r="G283" s="154"/>
      <c r="H283" s="148">
        <v>60.0</v>
      </c>
      <c r="I283" s="148">
        <v>100.0</v>
      </c>
      <c r="J283" s="217">
        <f t="shared" si="25"/>
        <v>0.003471237978</v>
      </c>
      <c r="K283" s="218">
        <f t="shared" si="26"/>
        <v>1.839756129</v>
      </c>
      <c r="L283" s="151">
        <f t="shared" si="27"/>
        <v>1.173711769</v>
      </c>
      <c r="M283" s="152" t="str">
        <f t="shared" si="5"/>
        <v>rubenrussel7</v>
      </c>
      <c r="N283" s="154">
        <f>IFERROR(__xludf.DUMMYFUNCTION("""COMPUTED_VALUE"""),2.0)</f>
        <v>2</v>
      </c>
      <c r="O283" s="154"/>
      <c r="P283" s="154"/>
      <c r="Q283" s="154"/>
      <c r="R283" s="154"/>
      <c r="S283" s="154"/>
      <c r="T283" s="154"/>
      <c r="U283" s="154"/>
      <c r="V283" s="154"/>
      <c r="W283" s="154"/>
      <c r="X283" s="154"/>
      <c r="Y283" s="154"/>
      <c r="Z283" s="154"/>
    </row>
    <row r="284">
      <c r="A284" s="175" t="s">
        <v>51</v>
      </c>
      <c r="B284" s="175" t="s">
        <v>396</v>
      </c>
      <c r="C284" s="147" t="s">
        <v>809</v>
      </c>
      <c r="D284" s="145" t="s">
        <v>242</v>
      </c>
      <c r="E284" s="146">
        <v>44154.0</v>
      </c>
      <c r="F284" s="147" t="s">
        <v>249</v>
      </c>
      <c r="G284" s="154"/>
      <c r="H284" s="148">
        <v>100.0</v>
      </c>
      <c r="I284" s="148">
        <v>40.0</v>
      </c>
      <c r="J284" s="217">
        <f t="shared" si="25"/>
        <v>0.002843764799</v>
      </c>
      <c r="K284" s="218">
        <f t="shared" si="26"/>
        <v>1.507195344</v>
      </c>
      <c r="L284" s="151">
        <f t="shared" si="27"/>
        <v>1.173711769</v>
      </c>
      <c r="M284" s="152" t="str">
        <f t="shared" si="5"/>
        <v>rubenrussel7</v>
      </c>
      <c r="N284" s="154">
        <f>IFERROR(__xludf.DUMMYFUNCTION("""COMPUTED_VALUE"""),3.0)</f>
        <v>3</v>
      </c>
      <c r="O284" s="154"/>
      <c r="P284" s="154"/>
      <c r="Q284" s="154"/>
      <c r="R284" s="154"/>
      <c r="S284" s="154"/>
      <c r="T284" s="154"/>
      <c r="U284" s="154"/>
      <c r="V284" s="154"/>
      <c r="W284" s="154"/>
      <c r="X284" s="154"/>
      <c r="Y284" s="154"/>
      <c r="Z284" s="154"/>
    </row>
    <row r="285">
      <c r="A285" s="175" t="s">
        <v>51</v>
      </c>
      <c r="B285" s="175" t="s">
        <v>6</v>
      </c>
      <c r="C285" s="147" t="s">
        <v>795</v>
      </c>
      <c r="D285" s="145" t="s">
        <v>242</v>
      </c>
      <c r="E285" s="146">
        <v>44147.0</v>
      </c>
      <c r="F285" s="147" t="s">
        <v>249</v>
      </c>
      <c r="G285" s="154"/>
      <c r="H285" s="148">
        <v>30.0</v>
      </c>
      <c r="I285" s="148">
        <v>30.0</v>
      </c>
      <c r="J285" s="217">
        <f t="shared" si="25"/>
        <v>0.001271150805</v>
      </c>
      <c r="K285" s="218">
        <f t="shared" si="26"/>
        <v>0.6737099268</v>
      </c>
      <c r="L285" s="151">
        <f t="shared" si="27"/>
        <v>1.173711769</v>
      </c>
      <c r="M285" s="152" t="str">
        <f t="shared" si="5"/>
        <v>rubenrussel7</v>
      </c>
      <c r="N285" s="154">
        <f>IFERROR(__xludf.DUMMYFUNCTION("""COMPUTED_VALUE"""),4.0)</f>
        <v>4</v>
      </c>
      <c r="O285" s="154"/>
      <c r="P285" s="154"/>
      <c r="Q285" s="154"/>
      <c r="R285" s="154"/>
      <c r="S285" s="154"/>
      <c r="T285" s="154"/>
      <c r="U285" s="154"/>
      <c r="V285" s="154"/>
      <c r="W285" s="154"/>
      <c r="X285" s="154"/>
      <c r="Y285" s="154"/>
      <c r="Z285" s="154"/>
    </row>
    <row r="286">
      <c r="A286" s="175" t="s">
        <v>51</v>
      </c>
      <c r="B286" s="175" t="s">
        <v>265</v>
      </c>
      <c r="C286" s="147" t="s">
        <v>793</v>
      </c>
      <c r="D286" s="145" t="s">
        <v>242</v>
      </c>
      <c r="E286" s="146">
        <v>44155.0</v>
      </c>
      <c r="F286" s="147" t="s">
        <v>249</v>
      </c>
      <c r="G286" s="154"/>
      <c r="H286" s="148">
        <v>30.0</v>
      </c>
      <c r="I286" s="148">
        <v>30.0</v>
      </c>
      <c r="J286" s="217">
        <f t="shared" si="25"/>
        <v>0.001271150805</v>
      </c>
      <c r="K286" s="218">
        <f t="shared" si="26"/>
        <v>0.6737099268</v>
      </c>
      <c r="L286" s="151">
        <f t="shared" si="27"/>
        <v>1.173711769</v>
      </c>
      <c r="M286" s="152" t="str">
        <f t="shared" si="5"/>
        <v>rubenrussel7</v>
      </c>
      <c r="N286" s="154">
        <f>IFERROR(__xludf.DUMMYFUNCTION("""COMPUTED_VALUE"""),5.0)</f>
        <v>5</v>
      </c>
      <c r="O286" s="154"/>
      <c r="P286" s="154"/>
      <c r="Q286" s="154"/>
      <c r="R286" s="154"/>
      <c r="S286" s="154"/>
      <c r="T286" s="154"/>
      <c r="U286" s="154"/>
      <c r="V286" s="154"/>
      <c r="W286" s="154"/>
      <c r="X286" s="154"/>
      <c r="Y286" s="154"/>
      <c r="Z286" s="154"/>
    </row>
    <row r="287">
      <c r="A287" s="161" t="s">
        <v>51</v>
      </c>
      <c r="B287" s="161" t="s">
        <v>255</v>
      </c>
      <c r="C287" s="158" t="s">
        <v>905</v>
      </c>
      <c r="D287" s="163"/>
      <c r="E287" s="164"/>
      <c r="F287" s="157"/>
      <c r="G287" s="159"/>
      <c r="H287" s="159"/>
      <c r="I287" s="159"/>
      <c r="J287" s="220"/>
      <c r="K287" s="221">
        <f>8.232*-0.85</f>
        <v>-6.9972</v>
      </c>
      <c r="L287" s="151">
        <f t="shared" si="27"/>
        <v>1.173711769</v>
      </c>
      <c r="M287" s="152" t="str">
        <f t="shared" si="5"/>
        <v>rubenrussel7</v>
      </c>
      <c r="N287" s="153">
        <f>IFERROR(__xludf.DUMMYFUNCTION("""COMPUTED_VALUE"""),6.0)</f>
        <v>6</v>
      </c>
      <c r="O287" s="153"/>
      <c r="P287" s="153"/>
      <c r="Q287" s="153"/>
      <c r="R287" s="153"/>
      <c r="S287" s="153"/>
      <c r="T287" s="153"/>
      <c r="U287" s="153"/>
      <c r="V287" s="153"/>
      <c r="W287" s="153"/>
      <c r="X287" s="153"/>
      <c r="Y287" s="154"/>
      <c r="Z287" s="154"/>
    </row>
    <row r="288">
      <c r="A288" s="175" t="s">
        <v>82</v>
      </c>
      <c r="B288" s="175" t="s">
        <v>21</v>
      </c>
      <c r="C288" s="147" t="s">
        <v>906</v>
      </c>
      <c r="D288" s="145" t="s">
        <v>242</v>
      </c>
      <c r="E288" s="146">
        <v>44152.0</v>
      </c>
      <c r="F288" s="147" t="s">
        <v>249</v>
      </c>
      <c r="G288" s="154"/>
      <c r="H288" s="148">
        <v>100.0</v>
      </c>
      <c r="I288" s="148">
        <v>150.0</v>
      </c>
      <c r="J288" s="217">
        <f t="shared" ref="J288:J291" si="28">(H288/$H$2+I288/$I$2)/2</f>
        <v>0.005398339811</v>
      </c>
      <c r="K288" s="218">
        <f t="shared" ref="K288:K291" si="29">J288*$J$1</f>
        <v>2.8611201</v>
      </c>
      <c r="L288" s="151">
        <f t="shared" si="27"/>
        <v>1.055436769</v>
      </c>
      <c r="M288" s="152" t="str">
        <f t="shared" si="5"/>
        <v>atacas</v>
      </c>
      <c r="N288" s="154">
        <f>IFERROR(__xludf.DUMMYFUNCTION("""COMPUTED_VALUE"""),1.0)</f>
        <v>1</v>
      </c>
      <c r="O288" s="154"/>
      <c r="P288" s="154"/>
      <c r="Q288" s="154"/>
      <c r="R288" s="154"/>
      <c r="S288" s="154"/>
      <c r="T288" s="154"/>
      <c r="U288" s="154"/>
      <c r="V288" s="154"/>
      <c r="W288" s="154"/>
      <c r="X288" s="154"/>
      <c r="Y288" s="154"/>
      <c r="Z288" s="154"/>
    </row>
    <row r="289">
      <c r="A289" s="175" t="s">
        <v>82</v>
      </c>
      <c r="B289" s="175" t="s">
        <v>21</v>
      </c>
      <c r="C289" s="147" t="s">
        <v>816</v>
      </c>
      <c r="D289" s="145" t="s">
        <v>242</v>
      </c>
      <c r="E289" s="146">
        <v>44152.0</v>
      </c>
      <c r="F289" s="147" t="s">
        <v>249</v>
      </c>
      <c r="G289" s="154"/>
      <c r="H289" s="148">
        <v>45.0</v>
      </c>
      <c r="I289" s="148">
        <v>200.0</v>
      </c>
      <c r="J289" s="217">
        <f t="shared" si="28"/>
        <v>0.005506354633</v>
      </c>
      <c r="K289" s="218">
        <f t="shared" si="29"/>
        <v>2.918367956</v>
      </c>
      <c r="L289" s="151">
        <f t="shared" si="27"/>
        <v>1.055436769</v>
      </c>
      <c r="M289" s="152" t="str">
        <f t="shared" si="5"/>
        <v>atacas</v>
      </c>
      <c r="N289" s="154">
        <f>IFERROR(__xludf.DUMMYFUNCTION("""COMPUTED_VALUE"""),2.0)</f>
        <v>2</v>
      </c>
      <c r="O289" s="154"/>
      <c r="P289" s="154"/>
      <c r="Q289" s="154"/>
      <c r="R289" s="154"/>
      <c r="S289" s="154"/>
      <c r="T289" s="154"/>
      <c r="U289" s="154"/>
      <c r="V289" s="154"/>
      <c r="W289" s="154"/>
      <c r="X289" s="154"/>
      <c r="Y289" s="154"/>
      <c r="Z289" s="154"/>
    </row>
    <row r="290">
      <c r="A290" s="175" t="s">
        <v>82</v>
      </c>
      <c r="B290" s="175" t="s">
        <v>21</v>
      </c>
      <c r="C290" s="147" t="s">
        <v>800</v>
      </c>
      <c r="D290" s="145" t="s">
        <v>242</v>
      </c>
      <c r="E290" s="146">
        <v>44152.0</v>
      </c>
      <c r="F290" s="147" t="s">
        <v>249</v>
      </c>
      <c r="G290" s="154"/>
      <c r="H290" s="148">
        <v>45.0</v>
      </c>
      <c r="I290" s="148">
        <v>30.0</v>
      </c>
      <c r="J290" s="217">
        <f t="shared" si="28"/>
        <v>0.00155837507</v>
      </c>
      <c r="K290" s="218">
        <f t="shared" si="29"/>
        <v>0.8259387871</v>
      </c>
      <c r="L290" s="151">
        <f t="shared" si="27"/>
        <v>1.055436769</v>
      </c>
      <c r="M290" s="152" t="str">
        <f t="shared" si="5"/>
        <v>atacas</v>
      </c>
      <c r="N290" s="154">
        <f>IFERROR(__xludf.DUMMYFUNCTION("""COMPUTED_VALUE"""),3.0)</f>
        <v>3</v>
      </c>
      <c r="O290" s="154"/>
      <c r="P290" s="154"/>
      <c r="Q290" s="154"/>
      <c r="R290" s="154"/>
      <c r="S290" s="154"/>
      <c r="T290" s="154"/>
      <c r="U290" s="154"/>
      <c r="V290" s="154"/>
      <c r="W290" s="154"/>
      <c r="X290" s="154"/>
      <c r="Y290" s="154"/>
      <c r="Z290" s="154"/>
    </row>
    <row r="291">
      <c r="A291" s="175" t="s">
        <v>82</v>
      </c>
      <c r="B291" s="175" t="s">
        <v>6</v>
      </c>
      <c r="C291" s="147" t="s">
        <v>796</v>
      </c>
      <c r="D291" s="145" t="s">
        <v>242</v>
      </c>
      <c r="E291" s="146">
        <v>44145.0</v>
      </c>
      <c r="F291" s="147" t="s">
        <v>249</v>
      </c>
      <c r="G291" s="184"/>
      <c r="H291" s="148">
        <v>30.0</v>
      </c>
      <c r="I291" s="148">
        <v>30.0</v>
      </c>
      <c r="J291" s="217">
        <f t="shared" si="28"/>
        <v>0.001271150805</v>
      </c>
      <c r="K291" s="218">
        <f t="shared" si="29"/>
        <v>0.6737099268</v>
      </c>
      <c r="L291" s="151">
        <f t="shared" si="27"/>
        <v>1.055436769</v>
      </c>
      <c r="M291" s="152" t="str">
        <f t="shared" si="5"/>
        <v>atacas</v>
      </c>
      <c r="N291" s="154">
        <f>IFERROR(__xludf.DUMMYFUNCTION("""COMPUTED_VALUE"""),4.0)</f>
        <v>4</v>
      </c>
      <c r="O291" s="154"/>
      <c r="P291" s="154"/>
      <c r="Q291" s="154"/>
      <c r="R291" s="154"/>
      <c r="S291" s="154"/>
      <c r="T291" s="154"/>
      <c r="U291" s="154"/>
      <c r="V291" s="154"/>
      <c r="W291" s="154"/>
      <c r="X291" s="154"/>
      <c r="Y291" s="154"/>
      <c r="Z291" s="154"/>
    </row>
    <row r="292">
      <c r="A292" s="161" t="s">
        <v>82</v>
      </c>
      <c r="B292" s="161" t="s">
        <v>21</v>
      </c>
      <c r="C292" s="158" t="s">
        <v>367</v>
      </c>
      <c r="D292" s="163"/>
      <c r="E292" s="164"/>
      <c r="F292" s="157"/>
      <c r="G292" s="153"/>
      <c r="H292" s="159"/>
      <c r="I292" s="159"/>
      <c r="J292" s="220"/>
      <c r="K292" s="221">
        <f>7.322*-0.85</f>
        <v>-6.2237</v>
      </c>
      <c r="L292" s="151">
        <f t="shared" si="27"/>
        <v>1.055436769</v>
      </c>
      <c r="M292" s="152" t="str">
        <f t="shared" si="5"/>
        <v>atacas</v>
      </c>
      <c r="N292" s="153">
        <f>IFERROR(__xludf.DUMMYFUNCTION("""COMPUTED_VALUE"""),5.0)</f>
        <v>5</v>
      </c>
      <c r="O292" s="154"/>
      <c r="P292" s="154"/>
      <c r="Q292" s="154"/>
      <c r="R292" s="154"/>
      <c r="S292" s="154"/>
      <c r="T292" s="154"/>
      <c r="U292" s="154"/>
      <c r="V292" s="154"/>
      <c r="W292" s="154"/>
      <c r="X292" s="154"/>
      <c r="Y292" s="154"/>
      <c r="Z292" s="154"/>
    </row>
    <row r="293">
      <c r="A293" s="175" t="s">
        <v>33</v>
      </c>
      <c r="B293" s="175" t="s">
        <v>255</v>
      </c>
      <c r="C293" s="147" t="s">
        <v>895</v>
      </c>
      <c r="D293" s="145" t="s">
        <v>242</v>
      </c>
      <c r="E293" s="146">
        <v>44147.0</v>
      </c>
      <c r="F293" s="147" t="s">
        <v>249</v>
      </c>
      <c r="G293" s="184"/>
      <c r="H293" s="148">
        <v>100.0</v>
      </c>
      <c r="I293" s="148">
        <v>100.0</v>
      </c>
      <c r="J293" s="217">
        <f t="shared" ref="J293:J295" si="30">(H293/$H$2+I293/$I$2)/2</f>
        <v>0.004237169351</v>
      </c>
      <c r="K293" s="218">
        <f t="shared" ref="K293:K295" si="31">J293*$J$1</f>
        <v>2.245699756</v>
      </c>
      <c r="L293" s="151">
        <f t="shared" si="27"/>
        <v>1.093523531</v>
      </c>
      <c r="M293" s="152" t="str">
        <f t="shared" si="5"/>
        <v>fiorebotta</v>
      </c>
      <c r="N293" s="154">
        <f>IFERROR(__xludf.DUMMYFUNCTION("""COMPUTED_VALUE"""),1.0)</f>
        <v>1</v>
      </c>
      <c r="O293" s="154"/>
      <c r="P293" s="154"/>
      <c r="Q293" s="154"/>
      <c r="R293" s="154"/>
      <c r="S293" s="154"/>
      <c r="T293" s="154"/>
      <c r="U293" s="154"/>
      <c r="V293" s="154"/>
      <c r="W293" s="154"/>
      <c r="X293" s="154"/>
      <c r="Y293" s="154"/>
      <c r="Z293" s="154"/>
    </row>
    <row r="294">
      <c r="A294" s="175" t="s">
        <v>33</v>
      </c>
      <c r="B294" s="175" t="s">
        <v>3</v>
      </c>
      <c r="C294" s="147" t="s">
        <v>811</v>
      </c>
      <c r="D294" s="145" t="s">
        <v>242</v>
      </c>
      <c r="E294" s="146">
        <v>44151.0</v>
      </c>
      <c r="F294" s="147" t="s">
        <v>249</v>
      </c>
      <c r="G294" s="154"/>
      <c r="H294" s="148">
        <v>45.0</v>
      </c>
      <c r="I294" s="148">
        <v>30.0</v>
      </c>
      <c r="J294" s="217">
        <f t="shared" si="30"/>
        <v>0.00155837507</v>
      </c>
      <c r="K294" s="218">
        <f t="shared" si="31"/>
        <v>0.8259387871</v>
      </c>
      <c r="L294" s="151">
        <f t="shared" si="27"/>
        <v>1.093523531</v>
      </c>
      <c r="M294" s="152" t="str">
        <f t="shared" si="5"/>
        <v>fiorebotta</v>
      </c>
      <c r="N294" s="154">
        <f>IFERROR(__xludf.DUMMYFUNCTION("""COMPUTED_VALUE"""),2.0)</f>
        <v>2</v>
      </c>
      <c r="O294" s="154"/>
      <c r="P294" s="154"/>
      <c r="Q294" s="154"/>
      <c r="R294" s="154"/>
      <c r="S294" s="154"/>
      <c r="T294" s="154"/>
      <c r="U294" s="154"/>
      <c r="V294" s="154"/>
      <c r="W294" s="154"/>
      <c r="X294" s="154"/>
      <c r="Y294" s="154"/>
      <c r="Z294" s="154"/>
    </row>
    <row r="295">
      <c r="A295" s="175" t="s">
        <v>33</v>
      </c>
      <c r="B295" s="175" t="s">
        <v>6</v>
      </c>
      <c r="C295" s="147" t="s">
        <v>907</v>
      </c>
      <c r="D295" s="145" t="s">
        <v>242</v>
      </c>
      <c r="E295" s="146">
        <v>44151.0</v>
      </c>
      <c r="F295" s="147" t="s">
        <v>249</v>
      </c>
      <c r="G295" s="154"/>
      <c r="H295" s="148">
        <v>5.0</v>
      </c>
      <c r="I295" s="148">
        <v>5.0</v>
      </c>
      <c r="J295" s="217">
        <f t="shared" si="30"/>
        <v>0.0002118584676</v>
      </c>
      <c r="K295" s="218">
        <f t="shared" si="31"/>
        <v>0.1122849878</v>
      </c>
      <c r="L295" s="151">
        <f t="shared" si="27"/>
        <v>1.093523531</v>
      </c>
      <c r="M295" s="152" t="str">
        <f t="shared" si="5"/>
        <v>fiorebotta</v>
      </c>
      <c r="N295" s="154">
        <f>IFERROR(__xludf.DUMMYFUNCTION("""COMPUTED_VALUE"""),3.0)</f>
        <v>3</v>
      </c>
      <c r="O295" s="154"/>
      <c r="P295" s="154"/>
      <c r="Q295" s="154"/>
      <c r="R295" s="154"/>
      <c r="S295" s="154"/>
      <c r="T295" s="154"/>
      <c r="U295" s="154"/>
      <c r="V295" s="154"/>
      <c r="W295" s="154"/>
      <c r="X295" s="154"/>
      <c r="Y295" s="154"/>
      <c r="Z295" s="154"/>
    </row>
    <row r="296">
      <c r="A296" s="178" t="s">
        <v>33</v>
      </c>
      <c r="B296" s="161" t="s">
        <v>21</v>
      </c>
      <c r="C296" s="223" t="s">
        <v>908</v>
      </c>
      <c r="D296" s="163"/>
      <c r="E296" s="164"/>
      <c r="F296" s="157"/>
      <c r="G296" s="159"/>
      <c r="H296" s="159"/>
      <c r="I296" s="159"/>
      <c r="J296" s="220"/>
      <c r="K296" s="221">
        <f>3.216*-0.65</f>
        <v>-2.0904</v>
      </c>
      <c r="L296" s="151">
        <f t="array" ref="L296">dsum($A$3:$K$533,"Cred per Praise",{$A$3;A296})</f>
        <v>1.093523531</v>
      </c>
      <c r="M296" s="152" t="str">
        <f t="shared" si="5"/>
        <v>fiorebotta</v>
      </c>
      <c r="N296" s="153">
        <f>IFERROR(__xludf.DUMMYFUNCTION("""COMPUTED_VALUE"""),4.0)</f>
        <v>4</v>
      </c>
      <c r="O296" s="154"/>
      <c r="P296" s="154"/>
      <c r="Q296" s="154"/>
      <c r="R296" s="154"/>
      <c r="S296" s="154"/>
      <c r="T296" s="154"/>
      <c r="U296" s="154"/>
      <c r="V296" s="154"/>
      <c r="W296" s="154"/>
      <c r="X296" s="154"/>
      <c r="Y296" s="154"/>
      <c r="Z296" s="154"/>
    </row>
    <row r="297">
      <c r="A297" s="143" t="s">
        <v>56</v>
      </c>
      <c r="B297" s="143" t="s">
        <v>21</v>
      </c>
      <c r="C297" s="144" t="s">
        <v>803</v>
      </c>
      <c r="D297" s="145" t="s">
        <v>242</v>
      </c>
      <c r="E297" s="146">
        <v>44147.0</v>
      </c>
      <c r="F297" s="147" t="s">
        <v>249</v>
      </c>
      <c r="G297" s="184"/>
      <c r="H297" s="148">
        <v>45.0</v>
      </c>
      <c r="I297" s="148">
        <v>50.0</v>
      </c>
      <c r="J297" s="217">
        <f t="shared" ref="J297:J302" si="32">(H297/$H$2+I297/$I$2)/2</f>
        <v>0.002022843254</v>
      </c>
      <c r="K297" s="218">
        <f t="shared" ref="K297:K302" si="33">J297*$J$1</f>
        <v>1.072106925</v>
      </c>
      <c r="L297" s="151">
        <f t="shared" ref="L297:L302" si="34">dsum($A$3:$K$355,"Cred per Praise",{$A$3;A297})</f>
        <v>1.072106925</v>
      </c>
      <c r="M297" s="152" t="str">
        <f t="shared" si="5"/>
        <v>jonassft</v>
      </c>
      <c r="N297" s="154">
        <f>IFERROR(__xludf.DUMMYFUNCTION("""COMPUTED_VALUE"""),1.0)</f>
        <v>1</v>
      </c>
      <c r="O297" s="154"/>
      <c r="P297" s="154"/>
      <c r="Q297" s="154"/>
      <c r="R297" s="154"/>
      <c r="S297" s="154"/>
      <c r="T297" s="154"/>
      <c r="U297" s="154"/>
      <c r="V297" s="154"/>
      <c r="W297" s="154"/>
      <c r="X297" s="154"/>
      <c r="Y297" s="154"/>
      <c r="Z297" s="154"/>
    </row>
    <row r="298">
      <c r="A298" s="175" t="s">
        <v>16</v>
      </c>
      <c r="B298" s="175" t="s">
        <v>21</v>
      </c>
      <c r="C298" s="147" t="s">
        <v>877</v>
      </c>
      <c r="D298" s="145" t="s">
        <v>242</v>
      </c>
      <c r="E298" s="146">
        <v>44148.0</v>
      </c>
      <c r="F298" s="147" t="s">
        <v>249</v>
      </c>
      <c r="G298" s="154"/>
      <c r="H298" s="148">
        <v>150.0</v>
      </c>
      <c r="I298" s="148">
        <v>150.0</v>
      </c>
      <c r="J298" s="217">
        <f t="shared" si="32"/>
        <v>0.006355754027</v>
      </c>
      <c r="K298" s="218">
        <f t="shared" si="33"/>
        <v>3.368549634</v>
      </c>
      <c r="L298" s="151">
        <f t="shared" si="34"/>
        <v>0.8590963879</v>
      </c>
      <c r="M298" s="152" t="str">
        <f t="shared" si="5"/>
        <v>jeffemmett</v>
      </c>
      <c r="N298" s="154">
        <f>IFERROR(__xludf.DUMMYFUNCTION("""COMPUTED_VALUE"""),1.0)</f>
        <v>1</v>
      </c>
      <c r="O298" s="154"/>
      <c r="P298" s="154"/>
      <c r="Q298" s="154"/>
      <c r="R298" s="154"/>
      <c r="S298" s="154"/>
      <c r="T298" s="154"/>
      <c r="U298" s="154"/>
      <c r="V298" s="154"/>
      <c r="W298" s="154"/>
      <c r="X298" s="154"/>
      <c r="Y298" s="154"/>
      <c r="Z298" s="154"/>
    </row>
    <row r="299">
      <c r="A299" s="175" t="s">
        <v>16</v>
      </c>
      <c r="B299" s="175" t="s">
        <v>21</v>
      </c>
      <c r="C299" s="147" t="s">
        <v>800</v>
      </c>
      <c r="D299" s="145" t="s">
        <v>242</v>
      </c>
      <c r="E299" s="146">
        <v>44152.0</v>
      </c>
      <c r="F299" s="147" t="s">
        <v>249</v>
      </c>
      <c r="G299" s="154"/>
      <c r="H299" s="148">
        <v>45.0</v>
      </c>
      <c r="I299" s="148">
        <v>30.0</v>
      </c>
      <c r="J299" s="217">
        <f t="shared" si="32"/>
        <v>0.00155837507</v>
      </c>
      <c r="K299" s="218">
        <f t="shared" si="33"/>
        <v>0.8259387871</v>
      </c>
      <c r="L299" s="151">
        <f t="shared" si="34"/>
        <v>0.8590963879</v>
      </c>
      <c r="M299" s="152" t="str">
        <f t="shared" si="5"/>
        <v>jeffemmett</v>
      </c>
      <c r="N299" s="154">
        <f>IFERROR(__xludf.DUMMYFUNCTION("""COMPUTED_VALUE"""),2.0)</f>
        <v>2</v>
      </c>
      <c r="O299" s="154"/>
      <c r="P299" s="154"/>
      <c r="Q299" s="154"/>
      <c r="R299" s="154"/>
      <c r="S299" s="154"/>
      <c r="T299" s="154"/>
      <c r="U299" s="154"/>
      <c r="V299" s="154"/>
      <c r="W299" s="154"/>
      <c r="X299" s="154"/>
      <c r="Y299" s="154"/>
      <c r="Z299" s="154"/>
    </row>
    <row r="300">
      <c r="A300" s="175" t="s">
        <v>16</v>
      </c>
      <c r="B300" s="175" t="s">
        <v>6</v>
      </c>
      <c r="C300" s="147" t="s">
        <v>795</v>
      </c>
      <c r="D300" s="145" t="s">
        <v>242</v>
      </c>
      <c r="E300" s="146">
        <v>44147.0</v>
      </c>
      <c r="F300" s="147" t="s">
        <v>249</v>
      </c>
      <c r="G300" s="154"/>
      <c r="H300" s="148">
        <v>30.0</v>
      </c>
      <c r="I300" s="148">
        <v>30.0</v>
      </c>
      <c r="J300" s="217">
        <f t="shared" si="32"/>
        <v>0.001271150805</v>
      </c>
      <c r="K300" s="218">
        <f t="shared" si="33"/>
        <v>0.6737099268</v>
      </c>
      <c r="L300" s="151">
        <f t="shared" si="34"/>
        <v>0.8590963879</v>
      </c>
      <c r="M300" s="152" t="str">
        <f t="shared" si="5"/>
        <v>jeffemmett</v>
      </c>
      <c r="N300" s="154">
        <f>IFERROR(__xludf.DUMMYFUNCTION("""COMPUTED_VALUE"""),3.0)</f>
        <v>3</v>
      </c>
      <c r="O300" s="154"/>
      <c r="P300" s="154"/>
      <c r="Q300" s="154"/>
      <c r="R300" s="154"/>
      <c r="S300" s="154"/>
      <c r="T300" s="154"/>
      <c r="U300" s="154"/>
      <c r="V300" s="154"/>
      <c r="W300" s="154"/>
      <c r="X300" s="154"/>
      <c r="Y300" s="154"/>
      <c r="Z300" s="154"/>
    </row>
    <row r="301">
      <c r="A301" s="175" t="s">
        <v>16</v>
      </c>
      <c r="B301" s="175" t="s">
        <v>6</v>
      </c>
      <c r="C301" s="147" t="s">
        <v>829</v>
      </c>
      <c r="D301" s="145" t="s">
        <v>242</v>
      </c>
      <c r="E301" s="146">
        <v>44151.0</v>
      </c>
      <c r="F301" s="147" t="s">
        <v>249</v>
      </c>
      <c r="G301" s="154"/>
      <c r="H301" s="148">
        <v>20.0</v>
      </c>
      <c r="I301" s="148">
        <v>30.0</v>
      </c>
      <c r="J301" s="217">
        <f t="shared" si="32"/>
        <v>0.001079667962</v>
      </c>
      <c r="K301" s="218">
        <f t="shared" si="33"/>
        <v>0.5722240199</v>
      </c>
      <c r="L301" s="151">
        <f t="shared" si="34"/>
        <v>0.8590963879</v>
      </c>
      <c r="M301" s="152" t="str">
        <f t="shared" si="5"/>
        <v>jeffemmett</v>
      </c>
      <c r="N301" s="154">
        <f>IFERROR(__xludf.DUMMYFUNCTION("""COMPUTED_VALUE"""),4.0)</f>
        <v>4</v>
      </c>
      <c r="O301" s="154"/>
      <c r="P301" s="154"/>
      <c r="Q301" s="154"/>
      <c r="R301" s="154"/>
      <c r="S301" s="154"/>
      <c r="T301" s="154"/>
      <c r="U301" s="154"/>
      <c r="V301" s="154"/>
      <c r="W301" s="154"/>
      <c r="X301" s="154"/>
      <c r="Y301" s="154"/>
      <c r="Z301" s="154"/>
    </row>
    <row r="302">
      <c r="A302" s="175" t="s">
        <v>16</v>
      </c>
      <c r="B302" s="175" t="s">
        <v>265</v>
      </c>
      <c r="C302" s="147" t="s">
        <v>804</v>
      </c>
      <c r="D302" s="145" t="s">
        <v>242</v>
      </c>
      <c r="E302" s="146">
        <v>44152.0</v>
      </c>
      <c r="F302" s="147" t="s">
        <v>249</v>
      </c>
      <c r="G302" s="154"/>
      <c r="H302" s="148">
        <v>20.0</v>
      </c>
      <c r="I302" s="148">
        <v>30.0</v>
      </c>
      <c r="J302" s="217">
        <f t="shared" si="32"/>
        <v>0.001079667962</v>
      </c>
      <c r="K302" s="218">
        <f t="shared" si="33"/>
        <v>0.5722240199</v>
      </c>
      <c r="L302" s="151">
        <f t="shared" si="34"/>
        <v>0.8590963879</v>
      </c>
      <c r="M302" s="152" t="str">
        <f t="shared" si="5"/>
        <v>jeffemmett</v>
      </c>
      <c r="N302" s="154">
        <f>IFERROR(__xludf.DUMMYFUNCTION("""COMPUTED_VALUE"""),5.0)</f>
        <v>5</v>
      </c>
      <c r="O302" s="154"/>
      <c r="P302" s="154"/>
      <c r="Q302" s="154"/>
      <c r="R302" s="154"/>
      <c r="S302" s="154"/>
      <c r="T302" s="154"/>
      <c r="U302" s="154"/>
      <c r="V302" s="154"/>
      <c r="W302" s="154"/>
      <c r="X302" s="154"/>
      <c r="Y302" s="154"/>
      <c r="Z302" s="154"/>
    </row>
    <row r="303">
      <c r="A303" s="160" t="s">
        <v>16</v>
      </c>
      <c r="B303" s="160" t="s">
        <v>255</v>
      </c>
      <c r="C303" s="158" t="s">
        <v>325</v>
      </c>
      <c r="D303" s="163"/>
      <c r="E303" s="164"/>
      <c r="F303" s="157"/>
      <c r="G303" s="159"/>
      <c r="H303" s="159"/>
      <c r="I303" s="159"/>
      <c r="J303" s="220"/>
      <c r="K303" s="221">
        <f>6.063*-0.85</f>
        <v>-5.15355</v>
      </c>
      <c r="L303" s="151">
        <f t="array" ref="L303">dsum($A$3:$K$533,"Cred per Praise",{$A$3;A303})</f>
        <v>0.8590963879</v>
      </c>
      <c r="M303" s="152" t="str">
        <f t="shared" si="5"/>
        <v>jeffemmett</v>
      </c>
      <c r="N303" s="153">
        <f>IFERROR(__xludf.DUMMYFUNCTION("""COMPUTED_VALUE"""),6.0)</f>
        <v>6</v>
      </c>
      <c r="O303" s="153"/>
      <c r="P303" s="153"/>
      <c r="Q303" s="153"/>
      <c r="R303" s="153"/>
      <c r="S303" s="153"/>
      <c r="T303" s="153"/>
      <c r="U303" s="153"/>
      <c r="V303" s="153"/>
      <c r="W303" s="153"/>
      <c r="X303" s="153"/>
      <c r="Y303" s="154"/>
      <c r="Z303" s="154"/>
    </row>
    <row r="304">
      <c r="A304" s="175" t="s">
        <v>106</v>
      </c>
      <c r="B304" s="175" t="s">
        <v>16</v>
      </c>
      <c r="C304" s="147" t="s">
        <v>909</v>
      </c>
      <c r="D304" s="145" t="s">
        <v>242</v>
      </c>
      <c r="E304" s="146">
        <v>44147.0</v>
      </c>
      <c r="F304" s="147" t="s">
        <v>260</v>
      </c>
      <c r="G304" s="184"/>
      <c r="H304" s="148">
        <v>30.0</v>
      </c>
      <c r="I304" s="148">
        <v>30.0</v>
      </c>
      <c r="J304" s="217">
        <f t="shared" ref="J304:J314" si="35">(H304/$H$2+I304/$I$2)/2</f>
        <v>0.001271150805</v>
      </c>
      <c r="K304" s="218">
        <f t="shared" ref="K304:K314" si="36">J304*$J$1</f>
        <v>0.6737099268</v>
      </c>
      <c r="L304" s="151">
        <f t="shared" ref="L304:L314" si="37">dsum($A$3:$K$355,"Cred per Praise",{$A$3;A304})</f>
        <v>0.847536949</v>
      </c>
      <c r="M304" s="152" t="str">
        <f t="shared" si="5"/>
        <v>gcrewe</v>
      </c>
      <c r="N304" s="154">
        <f>IFERROR(__xludf.DUMMYFUNCTION("""COMPUTED_VALUE"""),1.0)</f>
        <v>1</v>
      </c>
      <c r="O304" s="154"/>
      <c r="P304" s="154"/>
      <c r="Q304" s="154"/>
      <c r="R304" s="154"/>
      <c r="S304" s="154"/>
      <c r="T304" s="154"/>
      <c r="U304" s="154"/>
      <c r="V304" s="154"/>
      <c r="W304" s="154"/>
      <c r="X304" s="154"/>
      <c r="Y304" s="154"/>
      <c r="Z304" s="154"/>
    </row>
    <row r="305">
      <c r="A305" s="175" t="s">
        <v>106</v>
      </c>
      <c r="B305" s="175" t="s">
        <v>255</v>
      </c>
      <c r="C305" s="147" t="s">
        <v>910</v>
      </c>
      <c r="D305" s="145" t="s">
        <v>242</v>
      </c>
      <c r="E305" s="146">
        <v>44147.0</v>
      </c>
      <c r="F305" s="147" t="s">
        <v>257</v>
      </c>
      <c r="G305" s="154"/>
      <c r="H305" s="148">
        <v>5.0</v>
      </c>
      <c r="I305" s="148">
        <v>10.0</v>
      </c>
      <c r="J305" s="217">
        <f t="shared" si="35"/>
        <v>0.0003279755135</v>
      </c>
      <c r="K305" s="218">
        <f t="shared" si="36"/>
        <v>0.1738270222</v>
      </c>
      <c r="L305" s="151">
        <f t="shared" si="37"/>
        <v>0.847536949</v>
      </c>
      <c r="M305" s="152" t="str">
        <f t="shared" si="5"/>
        <v>gcrewe</v>
      </c>
      <c r="N305" s="154">
        <f>IFERROR(__xludf.DUMMYFUNCTION("""COMPUTED_VALUE"""),2.0)</f>
        <v>2</v>
      </c>
      <c r="O305" s="154"/>
      <c r="P305" s="154"/>
      <c r="Q305" s="154"/>
      <c r="R305" s="154"/>
      <c r="S305" s="154"/>
      <c r="T305" s="154"/>
      <c r="U305" s="154"/>
      <c r="V305" s="154"/>
      <c r="W305" s="154"/>
      <c r="X305" s="154"/>
      <c r="Y305" s="154"/>
      <c r="Z305" s="154"/>
    </row>
    <row r="306">
      <c r="A306" s="175" t="s">
        <v>149</v>
      </c>
      <c r="B306" s="175" t="s">
        <v>265</v>
      </c>
      <c r="C306" s="147" t="s">
        <v>911</v>
      </c>
      <c r="D306" s="145" t="s">
        <v>242</v>
      </c>
      <c r="E306" s="146">
        <v>44152.0</v>
      </c>
      <c r="F306" s="147" t="s">
        <v>260</v>
      </c>
      <c r="G306" s="154"/>
      <c r="H306" s="148">
        <v>30.0</v>
      </c>
      <c r="I306" s="148">
        <v>40.0</v>
      </c>
      <c r="J306" s="217">
        <f t="shared" si="35"/>
        <v>0.001503384897</v>
      </c>
      <c r="K306" s="218">
        <f t="shared" si="36"/>
        <v>0.7967939956</v>
      </c>
      <c r="L306" s="151">
        <f t="shared" si="37"/>
        <v>0.7967939956</v>
      </c>
      <c r="M306" s="152" t="str">
        <f t="shared" si="5"/>
        <v>monsterplayaus</v>
      </c>
      <c r="N306" s="154">
        <f>IFERROR(__xludf.DUMMYFUNCTION("""COMPUTED_VALUE"""),1.0)</f>
        <v>1</v>
      </c>
      <c r="O306" s="154"/>
      <c r="P306" s="154"/>
      <c r="Q306" s="154"/>
      <c r="R306" s="154"/>
      <c r="S306" s="154"/>
      <c r="T306" s="154"/>
      <c r="U306" s="154"/>
      <c r="V306" s="154"/>
      <c r="W306" s="154"/>
      <c r="X306" s="154"/>
      <c r="Y306" s="154"/>
      <c r="Z306" s="154"/>
    </row>
    <row r="307">
      <c r="A307" s="175" t="s">
        <v>32</v>
      </c>
      <c r="B307" s="175" t="s">
        <v>255</v>
      </c>
      <c r="C307" s="147" t="s">
        <v>912</v>
      </c>
      <c r="D307" s="145" t="s">
        <v>242</v>
      </c>
      <c r="E307" s="146">
        <v>44147.0</v>
      </c>
      <c r="F307" s="147" t="s">
        <v>249</v>
      </c>
      <c r="G307" s="184"/>
      <c r="H307" s="148">
        <v>30.0</v>
      </c>
      <c r="I307" s="148">
        <v>30.0</v>
      </c>
      <c r="J307" s="217">
        <f t="shared" si="35"/>
        <v>0.001271150805</v>
      </c>
      <c r="K307" s="218">
        <f t="shared" si="36"/>
        <v>0.6737099268</v>
      </c>
      <c r="L307" s="151">
        <f t="shared" si="37"/>
        <v>0.6737099268</v>
      </c>
      <c r="M307" s="152" t="str">
        <f t="shared" si="5"/>
        <v>fabianvb</v>
      </c>
      <c r="N307" s="154">
        <f>IFERROR(__xludf.DUMMYFUNCTION("""COMPUTED_VALUE"""),1.0)</f>
        <v>1</v>
      </c>
      <c r="O307" s="154"/>
      <c r="P307" s="154"/>
      <c r="Q307" s="154"/>
      <c r="R307" s="154"/>
      <c r="S307" s="154"/>
      <c r="T307" s="154"/>
      <c r="U307" s="154"/>
      <c r="V307" s="154"/>
      <c r="W307" s="154"/>
      <c r="X307" s="154"/>
      <c r="Y307" s="154"/>
      <c r="Z307" s="154"/>
    </row>
    <row r="308">
      <c r="A308" s="175" t="s">
        <v>116</v>
      </c>
      <c r="B308" s="175" t="s">
        <v>16</v>
      </c>
      <c r="C308" s="147" t="s">
        <v>854</v>
      </c>
      <c r="D308" s="145" t="s">
        <v>242</v>
      </c>
      <c r="E308" s="146">
        <v>44154.0</v>
      </c>
      <c r="F308" s="147" t="s">
        <v>512</v>
      </c>
      <c r="G308" s="154"/>
      <c r="H308" s="148">
        <v>30.0</v>
      </c>
      <c r="I308" s="148">
        <v>30.0</v>
      </c>
      <c r="J308" s="217">
        <f t="shared" si="35"/>
        <v>0.001271150805</v>
      </c>
      <c r="K308" s="218">
        <f t="shared" si="36"/>
        <v>0.6737099268</v>
      </c>
      <c r="L308" s="151">
        <f t="shared" si="37"/>
        <v>0.6737099268</v>
      </c>
      <c r="M308" s="152" t="str">
        <f t="shared" si="5"/>
        <v>chriscyber</v>
      </c>
      <c r="N308" s="154">
        <f>IFERROR(__xludf.DUMMYFUNCTION("""COMPUTED_VALUE"""),1.0)</f>
        <v>1</v>
      </c>
      <c r="O308" s="154"/>
      <c r="P308" s="154"/>
      <c r="Q308" s="154"/>
      <c r="R308" s="154"/>
      <c r="S308" s="154"/>
      <c r="T308" s="154"/>
      <c r="U308" s="154"/>
      <c r="V308" s="154"/>
      <c r="W308" s="154"/>
      <c r="X308" s="154"/>
      <c r="Y308" s="154"/>
      <c r="Z308" s="154"/>
    </row>
    <row r="309">
      <c r="A309" s="175" t="s">
        <v>126</v>
      </c>
      <c r="B309" s="175" t="s">
        <v>265</v>
      </c>
      <c r="C309" s="147" t="s">
        <v>793</v>
      </c>
      <c r="D309" s="145" t="s">
        <v>242</v>
      </c>
      <c r="E309" s="146">
        <v>44155.0</v>
      </c>
      <c r="F309" s="147" t="s">
        <v>249</v>
      </c>
      <c r="G309" s="154"/>
      <c r="H309" s="148">
        <v>30.0</v>
      </c>
      <c r="I309" s="148">
        <v>30.0</v>
      </c>
      <c r="J309" s="217">
        <f t="shared" si="35"/>
        <v>0.001271150805</v>
      </c>
      <c r="K309" s="218">
        <f t="shared" si="36"/>
        <v>0.6737099268</v>
      </c>
      <c r="L309" s="151">
        <f t="shared" si="37"/>
        <v>0.6737099268</v>
      </c>
      <c r="M309" s="152" t="str">
        <f t="shared" si="5"/>
        <v>lalogarza</v>
      </c>
      <c r="N309" s="154">
        <f>IFERROR(__xludf.DUMMYFUNCTION("""COMPUTED_VALUE"""),1.0)</f>
        <v>1</v>
      </c>
      <c r="O309" s="154"/>
      <c r="P309" s="154"/>
      <c r="Q309" s="154"/>
      <c r="R309" s="154"/>
      <c r="S309" s="154"/>
      <c r="T309" s="154"/>
      <c r="U309" s="154"/>
      <c r="V309" s="154"/>
      <c r="W309" s="154"/>
      <c r="X309" s="154"/>
      <c r="Y309" s="154"/>
      <c r="Z309" s="154"/>
    </row>
    <row r="310">
      <c r="A310" s="175" t="s">
        <v>148</v>
      </c>
      <c r="B310" s="175" t="s">
        <v>265</v>
      </c>
      <c r="C310" s="147" t="s">
        <v>793</v>
      </c>
      <c r="D310" s="145" t="s">
        <v>242</v>
      </c>
      <c r="E310" s="146">
        <v>44155.0</v>
      </c>
      <c r="F310" s="147" t="s">
        <v>249</v>
      </c>
      <c r="G310" s="154"/>
      <c r="H310" s="148">
        <v>30.0</v>
      </c>
      <c r="I310" s="148">
        <v>30.0</v>
      </c>
      <c r="J310" s="217">
        <f t="shared" si="35"/>
        <v>0.001271150805</v>
      </c>
      <c r="K310" s="218">
        <f t="shared" si="36"/>
        <v>0.6737099268</v>
      </c>
      <c r="L310" s="151">
        <f t="shared" si="37"/>
        <v>0.6737099268</v>
      </c>
      <c r="M310" s="152" t="str">
        <f t="shared" si="5"/>
        <v>unquale</v>
      </c>
      <c r="N310" s="154">
        <f>IFERROR(__xludf.DUMMYFUNCTION("""COMPUTED_VALUE"""),1.0)</f>
        <v>1</v>
      </c>
      <c r="O310" s="154"/>
      <c r="P310" s="154"/>
      <c r="Q310" s="154"/>
      <c r="R310" s="154"/>
      <c r="S310" s="154"/>
      <c r="T310" s="154"/>
      <c r="U310" s="154"/>
      <c r="V310" s="154"/>
      <c r="W310" s="154"/>
      <c r="X310" s="154"/>
      <c r="Y310" s="154"/>
      <c r="Z310" s="154"/>
    </row>
    <row r="311">
      <c r="A311" s="175" t="s">
        <v>87</v>
      </c>
      <c r="B311" s="175" t="s">
        <v>405</v>
      </c>
      <c r="C311" s="147" t="s">
        <v>789</v>
      </c>
      <c r="D311" s="145" t="s">
        <v>242</v>
      </c>
      <c r="E311" s="146">
        <v>44148.0</v>
      </c>
      <c r="F311" s="147" t="s">
        <v>249</v>
      </c>
      <c r="G311" s="154"/>
      <c r="H311" s="148">
        <v>100.0</v>
      </c>
      <c r="I311" s="148">
        <v>100.0</v>
      </c>
      <c r="J311" s="217">
        <f t="shared" si="35"/>
        <v>0.004237169351</v>
      </c>
      <c r="K311" s="218">
        <f t="shared" si="36"/>
        <v>2.245699756</v>
      </c>
      <c r="L311" s="151">
        <f t="shared" si="37"/>
        <v>0.6041795365</v>
      </c>
      <c r="M311" s="152" t="str">
        <f t="shared" si="5"/>
        <v>krisjones</v>
      </c>
      <c r="N311" s="154">
        <f>IFERROR(__xludf.DUMMYFUNCTION("""COMPUTED_VALUE"""),1.0)</f>
        <v>1</v>
      </c>
      <c r="O311" s="154"/>
      <c r="P311" s="154"/>
      <c r="Q311" s="154"/>
      <c r="R311" s="154"/>
      <c r="S311" s="154"/>
      <c r="T311" s="154"/>
      <c r="U311" s="154"/>
      <c r="V311" s="154"/>
      <c r="W311" s="154"/>
      <c r="X311" s="154"/>
      <c r="Y311" s="154"/>
      <c r="Z311" s="154"/>
    </row>
    <row r="312">
      <c r="A312" s="175" t="s">
        <v>87</v>
      </c>
      <c r="B312" s="175" t="s">
        <v>6</v>
      </c>
      <c r="C312" s="147" t="s">
        <v>795</v>
      </c>
      <c r="D312" s="145" t="s">
        <v>242</v>
      </c>
      <c r="E312" s="146">
        <v>44147.0</v>
      </c>
      <c r="F312" s="147" t="s">
        <v>249</v>
      </c>
      <c r="G312" s="154"/>
      <c r="H312" s="148">
        <v>30.0</v>
      </c>
      <c r="I312" s="148">
        <v>30.0</v>
      </c>
      <c r="J312" s="217">
        <f t="shared" si="35"/>
        <v>0.001271150805</v>
      </c>
      <c r="K312" s="218">
        <f t="shared" si="36"/>
        <v>0.6737099268</v>
      </c>
      <c r="L312" s="151">
        <f t="shared" si="37"/>
        <v>0.6041795365</v>
      </c>
      <c r="M312" s="152" t="str">
        <f t="shared" si="5"/>
        <v>krisjones</v>
      </c>
      <c r="N312" s="154">
        <f>IFERROR(__xludf.DUMMYFUNCTION("""COMPUTED_VALUE"""),2.0)</f>
        <v>2</v>
      </c>
      <c r="O312" s="154"/>
      <c r="P312" s="154"/>
      <c r="Q312" s="154"/>
      <c r="R312" s="154"/>
      <c r="S312" s="154"/>
      <c r="T312" s="154"/>
      <c r="U312" s="154"/>
      <c r="V312" s="154"/>
      <c r="W312" s="154"/>
      <c r="X312" s="154"/>
      <c r="Y312" s="154"/>
      <c r="Z312" s="154"/>
    </row>
    <row r="313">
      <c r="A313" s="175" t="s">
        <v>87</v>
      </c>
      <c r="B313" s="175" t="s">
        <v>16</v>
      </c>
      <c r="C313" s="147" t="s">
        <v>854</v>
      </c>
      <c r="D313" s="145" t="s">
        <v>242</v>
      </c>
      <c r="E313" s="146">
        <v>44154.0</v>
      </c>
      <c r="F313" s="147" t="s">
        <v>512</v>
      </c>
      <c r="G313" s="154"/>
      <c r="H313" s="148">
        <v>30.0</v>
      </c>
      <c r="I313" s="148">
        <v>30.0</v>
      </c>
      <c r="J313" s="217">
        <f t="shared" si="35"/>
        <v>0.001271150805</v>
      </c>
      <c r="K313" s="218">
        <f t="shared" si="36"/>
        <v>0.6737099268</v>
      </c>
      <c r="L313" s="151">
        <f t="shared" si="37"/>
        <v>0.6041795365</v>
      </c>
      <c r="M313" s="152" t="str">
        <f t="shared" si="5"/>
        <v>krisjones</v>
      </c>
      <c r="N313" s="154">
        <f>IFERROR(__xludf.DUMMYFUNCTION("""COMPUTED_VALUE"""),3.0)</f>
        <v>3</v>
      </c>
      <c r="O313" s="154"/>
      <c r="P313" s="154"/>
      <c r="Q313" s="154"/>
      <c r="R313" s="154"/>
      <c r="S313" s="154"/>
      <c r="T313" s="154"/>
      <c r="U313" s="154"/>
      <c r="V313" s="154"/>
      <c r="W313" s="154"/>
      <c r="X313" s="154"/>
      <c r="Y313" s="154"/>
      <c r="Z313" s="154"/>
    </row>
    <row r="314">
      <c r="A314" s="175" t="s">
        <v>87</v>
      </c>
      <c r="B314" s="175" t="s">
        <v>265</v>
      </c>
      <c r="C314" s="147" t="s">
        <v>793</v>
      </c>
      <c r="D314" s="145" t="s">
        <v>242</v>
      </c>
      <c r="E314" s="146">
        <v>44155.0</v>
      </c>
      <c r="F314" s="147" t="s">
        <v>249</v>
      </c>
      <c r="G314" s="154"/>
      <c r="H314" s="148">
        <v>30.0</v>
      </c>
      <c r="I314" s="148">
        <v>30.0</v>
      </c>
      <c r="J314" s="217">
        <f t="shared" si="35"/>
        <v>0.001271150805</v>
      </c>
      <c r="K314" s="218">
        <f t="shared" si="36"/>
        <v>0.6737099268</v>
      </c>
      <c r="L314" s="151">
        <f t="shared" si="37"/>
        <v>0.6041795365</v>
      </c>
      <c r="M314" s="152" t="str">
        <f t="shared" si="5"/>
        <v>krisjones</v>
      </c>
      <c r="N314" s="154">
        <f>IFERROR(__xludf.DUMMYFUNCTION("""COMPUTED_VALUE"""),4.0)</f>
        <v>4</v>
      </c>
      <c r="O314" s="154"/>
      <c r="P314" s="154"/>
      <c r="Q314" s="154"/>
      <c r="R314" s="154"/>
      <c r="S314" s="154"/>
      <c r="T314" s="154"/>
      <c r="U314" s="154"/>
      <c r="V314" s="154"/>
      <c r="W314" s="154"/>
      <c r="X314" s="154"/>
      <c r="Y314" s="154"/>
      <c r="Z314" s="154"/>
    </row>
    <row r="315">
      <c r="A315" s="161" t="s">
        <v>87</v>
      </c>
      <c r="B315" s="161" t="s">
        <v>255</v>
      </c>
      <c r="C315" s="224" t="s">
        <v>367</v>
      </c>
      <c r="D315" s="163"/>
      <c r="E315" s="173"/>
      <c r="F315" s="157"/>
      <c r="G315" s="159"/>
      <c r="H315" s="159"/>
      <c r="I315" s="159"/>
      <c r="J315" s="220"/>
      <c r="K315" s="221">
        <f>4.309*-0.85</f>
        <v>-3.66265</v>
      </c>
      <c r="L315" s="151">
        <f t="array" ref="L315">dsum($A$3:$K$533,"Cred per Praise",{$A$3;A315})</f>
        <v>0.6041795365</v>
      </c>
      <c r="M315" s="152" t="str">
        <f t="shared" si="5"/>
        <v>krisjones</v>
      </c>
      <c r="N315" s="153">
        <f>IFERROR(__xludf.DUMMYFUNCTION("""COMPUTED_VALUE"""),5.0)</f>
        <v>5</v>
      </c>
      <c r="O315" s="153"/>
      <c r="P315" s="153"/>
      <c r="Q315" s="153"/>
      <c r="R315" s="153"/>
      <c r="S315" s="153"/>
      <c r="T315" s="153"/>
      <c r="U315" s="153"/>
      <c r="V315" s="153"/>
      <c r="W315" s="153"/>
      <c r="X315" s="153"/>
      <c r="Y315" s="154"/>
      <c r="Z315" s="154"/>
    </row>
    <row r="316">
      <c r="A316" s="175" t="s">
        <v>83</v>
      </c>
      <c r="B316" s="175" t="s">
        <v>283</v>
      </c>
      <c r="C316" s="147" t="s">
        <v>913</v>
      </c>
      <c r="D316" s="145" t="s">
        <v>242</v>
      </c>
      <c r="E316" s="146">
        <v>44148.0</v>
      </c>
      <c r="F316" s="147" t="s">
        <v>249</v>
      </c>
      <c r="G316" s="154"/>
      <c r="H316" s="148">
        <v>100.0</v>
      </c>
      <c r="I316" s="148">
        <v>150.0</v>
      </c>
      <c r="J316" s="217">
        <f t="shared" ref="J316:J317" si="38">(H316/$H$2+I316/$I$2)/2</f>
        <v>0.005398339811</v>
      </c>
      <c r="K316" s="218">
        <f t="shared" ref="K316:K317" si="39">J316*$J$1</f>
        <v>2.8611201</v>
      </c>
      <c r="L316" s="151">
        <f t="shared" ref="L316:L317" si="40">dsum($A$3:$K$355,"Cred per Praise",{$A$3;A316})</f>
        <v>0.5635699778</v>
      </c>
      <c r="M316" s="152" t="str">
        <f t="shared" si="5"/>
        <v>gfriis</v>
      </c>
      <c r="N316" s="154">
        <f>IFERROR(__xludf.DUMMYFUNCTION("""COMPUTED_VALUE"""),1.0)</f>
        <v>1</v>
      </c>
      <c r="O316" s="154"/>
      <c r="P316" s="154"/>
      <c r="Q316" s="154"/>
      <c r="R316" s="154"/>
      <c r="S316" s="154"/>
      <c r="T316" s="154"/>
      <c r="U316" s="154"/>
      <c r="V316" s="154"/>
      <c r="W316" s="154"/>
      <c r="X316" s="154"/>
      <c r="Y316" s="154"/>
      <c r="Z316" s="154"/>
    </row>
    <row r="317">
      <c r="A317" s="175" t="s">
        <v>83</v>
      </c>
      <c r="B317" s="175" t="s">
        <v>283</v>
      </c>
      <c r="C317" s="147" t="s">
        <v>914</v>
      </c>
      <c r="D317" s="145" t="s">
        <v>242</v>
      </c>
      <c r="E317" s="146">
        <v>44152.0</v>
      </c>
      <c r="F317" s="147" t="s">
        <v>249</v>
      </c>
      <c r="G317" s="154"/>
      <c r="H317" s="148">
        <v>50.0</v>
      </c>
      <c r="I317" s="148">
        <v>50.0</v>
      </c>
      <c r="J317" s="217">
        <f t="shared" si="38"/>
        <v>0.002118584676</v>
      </c>
      <c r="K317" s="218">
        <f t="shared" si="39"/>
        <v>1.122849878</v>
      </c>
      <c r="L317" s="151">
        <f t="shared" si="40"/>
        <v>0.5635699778</v>
      </c>
      <c r="M317" s="152" t="str">
        <f t="shared" si="5"/>
        <v>gfriis</v>
      </c>
      <c r="N317" s="154">
        <f>IFERROR(__xludf.DUMMYFUNCTION("""COMPUTED_VALUE"""),2.0)</f>
        <v>2</v>
      </c>
      <c r="O317" s="154"/>
      <c r="P317" s="154"/>
      <c r="Q317" s="154"/>
      <c r="R317" s="154"/>
      <c r="S317" s="154"/>
      <c r="T317" s="154"/>
      <c r="U317" s="154"/>
      <c r="V317" s="154"/>
      <c r="W317" s="154"/>
      <c r="X317" s="154"/>
      <c r="Y317" s="154"/>
      <c r="Z317" s="154"/>
    </row>
    <row r="318">
      <c r="A318" s="160" t="s">
        <v>83</v>
      </c>
      <c r="B318" s="160" t="s">
        <v>255</v>
      </c>
      <c r="C318" s="158" t="s">
        <v>325</v>
      </c>
      <c r="D318" s="163"/>
      <c r="E318" s="164"/>
      <c r="F318" s="157"/>
      <c r="G318" s="159"/>
      <c r="H318" s="159"/>
      <c r="I318" s="159"/>
      <c r="J318" s="220"/>
      <c r="K318" s="221">
        <f>4.024*-0.85</f>
        <v>-3.4204</v>
      </c>
      <c r="L318" s="151">
        <f t="array" ref="L318">dsum($A$3:$K$533,"Cred per Praise",{$A$3;A318})</f>
        <v>0.5635699778</v>
      </c>
      <c r="M318" s="152" t="str">
        <f t="shared" si="5"/>
        <v>gfriis</v>
      </c>
      <c r="N318" s="153">
        <f>IFERROR(__xludf.DUMMYFUNCTION("""COMPUTED_VALUE"""),3.0)</f>
        <v>3</v>
      </c>
      <c r="O318" s="153"/>
      <c r="P318" s="153"/>
      <c r="Q318" s="153"/>
      <c r="R318" s="153"/>
      <c r="S318" s="153"/>
      <c r="T318" s="153"/>
      <c r="U318" s="153"/>
      <c r="V318" s="153"/>
      <c r="W318" s="153"/>
      <c r="X318" s="153"/>
      <c r="Y318" s="154"/>
      <c r="Z318" s="154"/>
    </row>
    <row r="319">
      <c r="A319" s="175" t="s">
        <v>52</v>
      </c>
      <c r="B319" s="175" t="s">
        <v>6</v>
      </c>
      <c r="C319" s="147" t="s">
        <v>829</v>
      </c>
      <c r="D319" s="145" t="s">
        <v>242</v>
      </c>
      <c r="E319" s="146">
        <v>44151.0</v>
      </c>
      <c r="F319" s="147" t="s">
        <v>249</v>
      </c>
      <c r="G319" s="154"/>
      <c r="H319" s="148">
        <v>20.0</v>
      </c>
      <c r="I319" s="148">
        <v>30.0</v>
      </c>
      <c r="J319" s="217">
        <f t="shared" ref="J319:J322" si="41">(H319/$H$2+I319/$I$2)/2</f>
        <v>0.001079667962</v>
      </c>
      <c r="K319" s="218">
        <f t="shared" ref="K319:K322" si="42">J319*$J$1</f>
        <v>0.5722240199</v>
      </c>
      <c r="L319" s="151">
        <f t="shared" ref="L319:L322" si="43">dsum($A$3:$K$355,"Cred per Praise",{$A$3;A319})</f>
        <v>0.5722240199</v>
      </c>
      <c r="M319" s="152" t="str">
        <f t="shared" si="5"/>
        <v>elihanover</v>
      </c>
      <c r="N319" s="154">
        <f>IFERROR(__xludf.DUMMYFUNCTION("""COMPUTED_VALUE"""),1.0)</f>
        <v>1</v>
      </c>
      <c r="O319" s="154"/>
      <c r="P319" s="154"/>
      <c r="Q319" s="154"/>
      <c r="R319" s="154"/>
      <c r="S319" s="154"/>
      <c r="T319" s="154"/>
      <c r="U319" s="154"/>
      <c r="V319" s="154"/>
      <c r="W319" s="154"/>
      <c r="X319" s="154"/>
      <c r="Y319" s="154"/>
      <c r="Z319" s="154"/>
    </row>
    <row r="320">
      <c r="A320" s="175" t="s">
        <v>58</v>
      </c>
      <c r="B320" s="175" t="s">
        <v>255</v>
      </c>
      <c r="C320" s="147" t="s">
        <v>841</v>
      </c>
      <c r="D320" s="145" t="s">
        <v>242</v>
      </c>
      <c r="E320" s="146">
        <v>44145.0</v>
      </c>
      <c r="F320" s="147" t="s">
        <v>249</v>
      </c>
      <c r="G320" s="184"/>
      <c r="H320" s="148">
        <v>100.0</v>
      </c>
      <c r="I320" s="148">
        <v>100.0</v>
      </c>
      <c r="J320" s="217">
        <f t="shared" si="41"/>
        <v>0.004237169351</v>
      </c>
      <c r="K320" s="218">
        <f t="shared" si="42"/>
        <v>2.245699756</v>
      </c>
      <c r="L320" s="151">
        <f t="shared" si="43"/>
        <v>0.5084696097</v>
      </c>
      <c r="M320" s="152" t="str">
        <f t="shared" si="5"/>
        <v>fabimol</v>
      </c>
      <c r="N320" s="154">
        <f>IFERROR(__xludf.DUMMYFUNCTION("""COMPUTED_VALUE"""),1.0)</f>
        <v>1</v>
      </c>
      <c r="O320" s="154"/>
      <c r="P320" s="154"/>
      <c r="Q320" s="154"/>
      <c r="R320" s="154"/>
      <c r="S320" s="154"/>
      <c r="T320" s="154"/>
      <c r="U320" s="154"/>
      <c r="V320" s="154"/>
      <c r="W320" s="154"/>
      <c r="X320" s="154"/>
      <c r="Y320" s="154"/>
      <c r="Z320" s="154"/>
    </row>
    <row r="321">
      <c r="A321" s="175" t="s">
        <v>58</v>
      </c>
      <c r="B321" s="175" t="s">
        <v>265</v>
      </c>
      <c r="C321" s="147" t="s">
        <v>812</v>
      </c>
      <c r="D321" s="145" t="s">
        <v>242</v>
      </c>
      <c r="E321" s="166">
        <v>44144.0</v>
      </c>
      <c r="F321" s="147" t="s">
        <v>249</v>
      </c>
      <c r="G321" s="184"/>
      <c r="H321" s="148">
        <v>30.0</v>
      </c>
      <c r="I321" s="148">
        <v>30.0</v>
      </c>
      <c r="J321" s="217">
        <f t="shared" si="41"/>
        <v>0.001271150805</v>
      </c>
      <c r="K321" s="218">
        <f t="shared" si="42"/>
        <v>0.6737099268</v>
      </c>
      <c r="L321" s="151">
        <f t="shared" si="43"/>
        <v>0.5084696097</v>
      </c>
      <c r="M321" s="152" t="str">
        <f t="shared" si="5"/>
        <v>fabimol</v>
      </c>
      <c r="N321" s="154">
        <f>IFERROR(__xludf.DUMMYFUNCTION("""COMPUTED_VALUE"""),2.0)</f>
        <v>2</v>
      </c>
      <c r="O321" s="154"/>
      <c r="P321" s="154"/>
      <c r="Q321" s="154"/>
      <c r="R321" s="154"/>
      <c r="S321" s="154"/>
      <c r="T321" s="154"/>
      <c r="U321" s="154"/>
      <c r="V321" s="154"/>
      <c r="W321" s="154"/>
      <c r="X321" s="154"/>
      <c r="Y321" s="154"/>
      <c r="Z321" s="154"/>
    </row>
    <row r="322">
      <c r="A322" s="175" t="s">
        <v>58</v>
      </c>
      <c r="B322" s="175" t="s">
        <v>6</v>
      </c>
      <c r="C322" s="147" t="s">
        <v>795</v>
      </c>
      <c r="D322" s="145" t="s">
        <v>242</v>
      </c>
      <c r="E322" s="146">
        <v>44147.0</v>
      </c>
      <c r="F322" s="147" t="s">
        <v>249</v>
      </c>
      <c r="G322" s="154"/>
      <c r="H322" s="148">
        <v>30.0</v>
      </c>
      <c r="I322" s="148">
        <v>30.0</v>
      </c>
      <c r="J322" s="217">
        <f t="shared" si="41"/>
        <v>0.001271150805</v>
      </c>
      <c r="K322" s="218">
        <f t="shared" si="42"/>
        <v>0.6737099268</v>
      </c>
      <c r="L322" s="151">
        <f t="shared" si="43"/>
        <v>0.5084696097</v>
      </c>
      <c r="M322" s="152" t="str">
        <f t="shared" si="5"/>
        <v>fabimol</v>
      </c>
      <c r="N322" s="154">
        <f>IFERROR(__xludf.DUMMYFUNCTION("""COMPUTED_VALUE"""),3.0)</f>
        <v>3</v>
      </c>
      <c r="O322" s="154"/>
      <c r="P322" s="154"/>
      <c r="Q322" s="154"/>
      <c r="R322" s="154"/>
      <c r="S322" s="154"/>
      <c r="T322" s="154"/>
      <c r="U322" s="154"/>
      <c r="V322" s="154"/>
      <c r="W322" s="154"/>
      <c r="X322" s="154"/>
      <c r="Y322" s="154"/>
      <c r="Z322" s="154"/>
    </row>
    <row r="323">
      <c r="A323" s="178" t="s">
        <v>58</v>
      </c>
      <c r="B323" s="161" t="s">
        <v>21</v>
      </c>
      <c r="C323" s="223" t="s">
        <v>882</v>
      </c>
      <c r="D323" s="163"/>
      <c r="E323" s="164"/>
      <c r="F323" s="157"/>
      <c r="G323" s="159"/>
      <c r="H323" s="159"/>
      <c r="I323" s="159"/>
      <c r="J323" s="220"/>
      <c r="K323" s="221">
        <f>3.629*-0.85</f>
        <v>-3.08465</v>
      </c>
      <c r="L323" s="151">
        <f t="array" ref="L323">dsum($A$3:$K$533,"Cred per Praise",{$A$3;A323})</f>
        <v>0.5084696097</v>
      </c>
      <c r="M323" s="152" t="str">
        <f t="shared" si="5"/>
        <v>fabimol</v>
      </c>
      <c r="N323" s="153">
        <f>IFERROR(__xludf.DUMMYFUNCTION("""COMPUTED_VALUE"""),4.0)</f>
        <v>4</v>
      </c>
      <c r="O323" s="154"/>
      <c r="P323" s="154"/>
      <c r="Q323" s="154"/>
      <c r="R323" s="154"/>
      <c r="S323" s="154"/>
      <c r="T323" s="154"/>
      <c r="U323" s="154"/>
      <c r="V323" s="154"/>
      <c r="W323" s="154"/>
      <c r="X323" s="154"/>
      <c r="Y323" s="154"/>
      <c r="Z323" s="154"/>
    </row>
    <row r="324">
      <c r="A324" s="175" t="s">
        <v>76</v>
      </c>
      <c r="B324" s="175" t="s">
        <v>255</v>
      </c>
      <c r="C324" s="147" t="s">
        <v>915</v>
      </c>
      <c r="D324" s="145" t="s">
        <v>242</v>
      </c>
      <c r="E324" s="146">
        <v>44147.0</v>
      </c>
      <c r="F324" s="147" t="s">
        <v>249</v>
      </c>
      <c r="G324" s="184"/>
      <c r="H324" s="148">
        <v>60.0</v>
      </c>
      <c r="I324" s="148">
        <v>80.0</v>
      </c>
      <c r="J324" s="217">
        <f>(H324/$H$2+I324/$I$2)/2</f>
        <v>0.003006769795</v>
      </c>
      <c r="K324" s="218">
        <f>J324*$J$1</f>
        <v>1.593587991</v>
      </c>
      <c r="L324" s="151">
        <f t="array" ref="L324">dsum($A$3:$K$355,"Cred per Praise",{$A$3;A324})</f>
        <v>0.2250879911</v>
      </c>
      <c r="M324" s="152" t="str">
        <f t="shared" si="5"/>
        <v>iviangita</v>
      </c>
      <c r="N324" s="154">
        <f>IFERROR(__xludf.DUMMYFUNCTION("""COMPUTED_VALUE"""),1.0)</f>
        <v>1</v>
      </c>
      <c r="O324" s="154"/>
      <c r="P324" s="154"/>
      <c r="Q324" s="154"/>
      <c r="R324" s="154"/>
      <c r="S324" s="154"/>
      <c r="T324" s="154"/>
      <c r="U324" s="154"/>
      <c r="V324" s="154"/>
      <c r="W324" s="154"/>
      <c r="X324" s="154"/>
      <c r="Y324" s="154"/>
      <c r="Z324" s="154"/>
    </row>
    <row r="325">
      <c r="A325" s="161" t="s">
        <v>76</v>
      </c>
      <c r="B325" s="161" t="s">
        <v>255</v>
      </c>
      <c r="C325" s="158" t="s">
        <v>354</v>
      </c>
      <c r="D325" s="163"/>
      <c r="E325" s="164"/>
      <c r="F325" s="157"/>
      <c r="G325" s="159"/>
      <c r="H325" s="159"/>
      <c r="I325" s="159"/>
      <c r="J325" s="220"/>
      <c r="K325" s="221">
        <f>1.61*-0.85</f>
        <v>-1.3685</v>
      </c>
      <c r="L325" s="151">
        <f t="array" ref="L325">dsum($A$3:$K$533,"Cred per Praise",{$A$3;A325})</f>
        <v>0.2250879911</v>
      </c>
      <c r="M325" s="152" t="str">
        <f t="shared" si="5"/>
        <v>iviangita</v>
      </c>
      <c r="N325" s="153">
        <f>IFERROR(__xludf.DUMMYFUNCTION("""COMPUTED_VALUE"""),2.0)</f>
        <v>2</v>
      </c>
      <c r="O325" s="153"/>
      <c r="P325" s="153"/>
      <c r="Q325" s="153"/>
      <c r="R325" s="153"/>
      <c r="S325" s="153"/>
      <c r="T325" s="153"/>
      <c r="U325" s="153"/>
      <c r="V325" s="153"/>
      <c r="W325" s="153"/>
      <c r="X325" s="153"/>
      <c r="Y325" s="154"/>
      <c r="Z325" s="154"/>
    </row>
    <row r="326">
      <c r="A326" s="175" t="s">
        <v>189</v>
      </c>
      <c r="B326" s="175" t="s">
        <v>6</v>
      </c>
      <c r="C326" s="147" t="s">
        <v>844</v>
      </c>
      <c r="D326" s="145" t="s">
        <v>242</v>
      </c>
      <c r="E326" s="146">
        <v>44151.0</v>
      </c>
      <c r="F326" s="147" t="s">
        <v>249</v>
      </c>
      <c r="G326" s="154"/>
      <c r="H326" s="148">
        <v>5.0</v>
      </c>
      <c r="I326" s="148">
        <v>5.0</v>
      </c>
      <c r="J326" s="217">
        <f t="shared" ref="J326:J376" si="44">(H326/$H$2+I326/$I$2)/2</f>
        <v>0.0002118584676</v>
      </c>
      <c r="K326" s="218">
        <f t="shared" ref="K326:K376" si="45">J326*$J$1</f>
        <v>0.1122849878</v>
      </c>
      <c r="L326" s="151">
        <f t="shared" ref="L326:L376" si="46">dsum($A$3:$K$355,"Cred per Praise",{$A$3;A326})</f>
        <v>0.1122849878</v>
      </c>
      <c r="M326" s="152" t="str">
        <f t="shared" si="5"/>
        <v>marveloushelper</v>
      </c>
      <c r="N326" s="154">
        <f>IFERROR(__xludf.DUMMYFUNCTION("""COMPUTED_VALUE"""),1.0)</f>
        <v>1</v>
      </c>
      <c r="O326" s="154"/>
      <c r="P326" s="154"/>
      <c r="Q326" s="154"/>
      <c r="R326" s="154"/>
      <c r="S326" s="154"/>
      <c r="T326" s="154"/>
      <c r="U326" s="154"/>
      <c r="V326" s="154"/>
      <c r="W326" s="154"/>
      <c r="X326" s="154"/>
      <c r="Y326" s="154"/>
      <c r="Z326" s="154"/>
    </row>
    <row r="327">
      <c r="A327" s="175" t="s">
        <v>23</v>
      </c>
      <c r="B327" s="175" t="s">
        <v>21</v>
      </c>
      <c r="C327" s="147" t="s">
        <v>797</v>
      </c>
      <c r="D327" s="145" t="s">
        <v>242</v>
      </c>
      <c r="E327" s="166">
        <v>44141.0</v>
      </c>
      <c r="F327" s="147" t="s">
        <v>249</v>
      </c>
      <c r="G327" s="184"/>
      <c r="H327" s="148">
        <v>0.0</v>
      </c>
      <c r="I327" s="148">
        <v>0.0</v>
      </c>
      <c r="J327" s="217">
        <f t="shared" si="44"/>
        <v>0</v>
      </c>
      <c r="K327" s="218">
        <f t="shared" si="45"/>
        <v>0</v>
      </c>
      <c r="L327" s="151">
        <f t="shared" si="46"/>
        <v>0</v>
      </c>
      <c r="M327" s="152" t="str">
        <f t="shared" si="5"/>
        <v>griffgreen</v>
      </c>
      <c r="N327" s="154">
        <f>IFERROR(__xludf.DUMMYFUNCTION("""COMPUTED_VALUE"""),1.0)</f>
        <v>1</v>
      </c>
      <c r="O327" s="154"/>
      <c r="P327" s="154"/>
      <c r="Q327" s="154"/>
      <c r="R327" s="154"/>
      <c r="S327" s="154"/>
      <c r="T327" s="154"/>
      <c r="U327" s="154"/>
      <c r="V327" s="154"/>
      <c r="W327" s="154"/>
      <c r="X327" s="154"/>
      <c r="Y327" s="154"/>
      <c r="Z327" s="154"/>
    </row>
    <row r="328">
      <c r="A328" s="175" t="s">
        <v>21</v>
      </c>
      <c r="B328" s="175" t="s">
        <v>21</v>
      </c>
      <c r="C328" s="147" t="s">
        <v>797</v>
      </c>
      <c r="D328" s="145" t="s">
        <v>242</v>
      </c>
      <c r="E328" s="166">
        <v>44141.0</v>
      </c>
      <c r="F328" s="147" t="s">
        <v>249</v>
      </c>
      <c r="G328" s="184"/>
      <c r="H328" s="148">
        <v>0.0</v>
      </c>
      <c r="I328" s="148">
        <v>0.0</v>
      </c>
      <c r="J328" s="217">
        <f t="shared" si="44"/>
        <v>0</v>
      </c>
      <c r="K328" s="218">
        <f t="shared" si="45"/>
        <v>0</v>
      </c>
      <c r="L328" s="151">
        <f t="shared" si="46"/>
        <v>0</v>
      </c>
      <c r="M328" s="152" t="str">
        <f t="shared" si="5"/>
        <v>liviade</v>
      </c>
      <c r="N328" s="154">
        <f>IFERROR(__xludf.DUMMYFUNCTION("""COMPUTED_VALUE"""),1.0)</f>
        <v>1</v>
      </c>
      <c r="O328" s="154"/>
      <c r="P328" s="154"/>
      <c r="Q328" s="154"/>
      <c r="R328" s="154"/>
      <c r="S328" s="154"/>
      <c r="T328" s="154"/>
      <c r="U328" s="154"/>
      <c r="V328" s="154"/>
      <c r="W328" s="154"/>
      <c r="X328" s="154"/>
      <c r="Y328" s="154"/>
      <c r="Z328" s="154"/>
    </row>
    <row r="329">
      <c r="A329" s="175" t="s">
        <v>21</v>
      </c>
      <c r="B329" s="175" t="s">
        <v>396</v>
      </c>
      <c r="C329" s="147" t="s">
        <v>788</v>
      </c>
      <c r="D329" s="145" t="s">
        <v>242</v>
      </c>
      <c r="E329" s="166">
        <v>44141.0</v>
      </c>
      <c r="F329" s="147" t="s">
        <v>249</v>
      </c>
      <c r="G329" s="184"/>
      <c r="H329" s="148">
        <v>0.0</v>
      </c>
      <c r="I329" s="148">
        <v>0.0</v>
      </c>
      <c r="J329" s="217">
        <f t="shared" si="44"/>
        <v>0</v>
      </c>
      <c r="K329" s="218">
        <f t="shared" si="45"/>
        <v>0</v>
      </c>
      <c r="L329" s="151">
        <f t="shared" si="46"/>
        <v>0</v>
      </c>
      <c r="M329" s="152" t="str">
        <f t="shared" si="5"/>
        <v>liviade</v>
      </c>
      <c r="N329" s="154">
        <f>IFERROR(__xludf.DUMMYFUNCTION("""COMPUTED_VALUE"""),2.0)</f>
        <v>2</v>
      </c>
      <c r="O329" s="154"/>
      <c r="P329" s="154"/>
      <c r="Q329" s="154"/>
      <c r="R329" s="154"/>
      <c r="S329" s="154"/>
      <c r="T329" s="154"/>
      <c r="U329" s="154"/>
      <c r="V329" s="154"/>
      <c r="W329" s="154"/>
      <c r="X329" s="154"/>
      <c r="Y329" s="154"/>
      <c r="Z329" s="154"/>
    </row>
    <row r="330">
      <c r="A330" s="175" t="s">
        <v>23</v>
      </c>
      <c r="B330" s="175" t="s">
        <v>396</v>
      </c>
      <c r="C330" s="147" t="s">
        <v>788</v>
      </c>
      <c r="D330" s="145" t="s">
        <v>242</v>
      </c>
      <c r="E330" s="166">
        <v>44141.0</v>
      </c>
      <c r="F330" s="147" t="s">
        <v>249</v>
      </c>
      <c r="G330" s="184"/>
      <c r="H330" s="148">
        <v>0.0</v>
      </c>
      <c r="I330" s="148">
        <v>0.0</v>
      </c>
      <c r="J330" s="217">
        <f t="shared" si="44"/>
        <v>0</v>
      </c>
      <c r="K330" s="218">
        <f t="shared" si="45"/>
        <v>0</v>
      </c>
      <c r="L330" s="151">
        <f t="shared" si="46"/>
        <v>0</v>
      </c>
      <c r="M330" s="152" t="str">
        <f t="shared" si="5"/>
        <v>griffgreen</v>
      </c>
      <c r="N330" s="154">
        <f>IFERROR(__xludf.DUMMYFUNCTION("""COMPUTED_VALUE"""),2.0)</f>
        <v>2</v>
      </c>
      <c r="O330" s="154"/>
      <c r="P330" s="154"/>
      <c r="Q330" s="154"/>
      <c r="R330" s="154"/>
      <c r="S330" s="154"/>
      <c r="T330" s="154"/>
      <c r="U330" s="154"/>
      <c r="V330" s="154"/>
      <c r="W330" s="154"/>
      <c r="X330" s="154"/>
      <c r="Y330" s="154"/>
      <c r="Z330" s="154"/>
    </row>
    <row r="331">
      <c r="A331" s="175" t="s">
        <v>23</v>
      </c>
      <c r="B331" s="175" t="s">
        <v>265</v>
      </c>
      <c r="C331" s="147" t="s">
        <v>812</v>
      </c>
      <c r="D331" s="145" t="s">
        <v>242</v>
      </c>
      <c r="E331" s="166">
        <v>44144.0</v>
      </c>
      <c r="F331" s="147" t="s">
        <v>249</v>
      </c>
      <c r="G331" s="184"/>
      <c r="H331" s="148">
        <v>0.0</v>
      </c>
      <c r="I331" s="148">
        <v>0.0</v>
      </c>
      <c r="J331" s="217">
        <f t="shared" si="44"/>
        <v>0</v>
      </c>
      <c r="K331" s="218">
        <f t="shared" si="45"/>
        <v>0</v>
      </c>
      <c r="L331" s="151">
        <f t="shared" si="46"/>
        <v>0</v>
      </c>
      <c r="M331" s="152" t="str">
        <f t="shared" si="5"/>
        <v>griffgreen</v>
      </c>
      <c r="N331" s="154">
        <f>IFERROR(__xludf.DUMMYFUNCTION("""COMPUTED_VALUE"""),3.0)</f>
        <v>3</v>
      </c>
      <c r="O331" s="154"/>
      <c r="P331" s="154"/>
      <c r="Q331" s="154"/>
      <c r="R331" s="154"/>
      <c r="S331" s="154"/>
      <c r="T331" s="154"/>
      <c r="U331" s="154"/>
      <c r="V331" s="154"/>
      <c r="W331" s="154"/>
      <c r="X331" s="154"/>
      <c r="Y331" s="154"/>
      <c r="Z331" s="154"/>
    </row>
    <row r="332">
      <c r="A332" s="175" t="s">
        <v>21</v>
      </c>
      <c r="B332" s="175" t="s">
        <v>21</v>
      </c>
      <c r="C332" s="147" t="s">
        <v>814</v>
      </c>
      <c r="D332" s="145" t="s">
        <v>242</v>
      </c>
      <c r="E332" s="146">
        <v>44145.0</v>
      </c>
      <c r="F332" s="147" t="s">
        <v>249</v>
      </c>
      <c r="G332" s="184"/>
      <c r="H332" s="148">
        <v>0.0</v>
      </c>
      <c r="I332" s="148">
        <v>0.0</v>
      </c>
      <c r="J332" s="217">
        <f t="shared" si="44"/>
        <v>0</v>
      </c>
      <c r="K332" s="218">
        <f t="shared" si="45"/>
        <v>0</v>
      </c>
      <c r="L332" s="151">
        <f t="shared" si="46"/>
        <v>0</v>
      </c>
      <c r="M332" s="152" t="str">
        <f t="shared" si="5"/>
        <v>liviade</v>
      </c>
      <c r="N332" s="154">
        <f>IFERROR(__xludf.DUMMYFUNCTION("""COMPUTED_VALUE"""),3.0)</f>
        <v>3</v>
      </c>
      <c r="O332" s="154"/>
      <c r="P332" s="154"/>
      <c r="Q332" s="154"/>
      <c r="R332" s="154"/>
      <c r="S332" s="154"/>
      <c r="T332" s="154"/>
      <c r="U332" s="154"/>
      <c r="V332" s="154"/>
      <c r="W332" s="154"/>
      <c r="X332" s="154"/>
      <c r="Y332" s="154"/>
      <c r="Z332" s="154"/>
    </row>
    <row r="333">
      <c r="A333" s="175" t="s">
        <v>23</v>
      </c>
      <c r="B333" s="175" t="s">
        <v>255</v>
      </c>
      <c r="C333" s="147" t="s">
        <v>841</v>
      </c>
      <c r="D333" s="145" t="s">
        <v>242</v>
      </c>
      <c r="E333" s="146">
        <v>44145.0</v>
      </c>
      <c r="F333" s="147" t="s">
        <v>249</v>
      </c>
      <c r="G333" s="184"/>
      <c r="H333" s="148">
        <v>0.0</v>
      </c>
      <c r="I333" s="148">
        <v>0.0</v>
      </c>
      <c r="J333" s="217">
        <f t="shared" si="44"/>
        <v>0</v>
      </c>
      <c r="K333" s="218">
        <f t="shared" si="45"/>
        <v>0</v>
      </c>
      <c r="L333" s="151">
        <f t="shared" si="46"/>
        <v>0</v>
      </c>
      <c r="M333" s="152" t="str">
        <f t="shared" si="5"/>
        <v>griffgreen</v>
      </c>
      <c r="N333" s="154">
        <f>IFERROR(__xludf.DUMMYFUNCTION("""COMPUTED_VALUE"""),4.0)</f>
        <v>4</v>
      </c>
      <c r="O333" s="154"/>
      <c r="P333" s="154"/>
      <c r="Q333" s="154"/>
      <c r="R333" s="154"/>
      <c r="S333" s="154"/>
      <c r="T333" s="154"/>
      <c r="U333" s="154"/>
      <c r="V333" s="154"/>
      <c r="W333" s="154"/>
      <c r="X333" s="154"/>
      <c r="Y333" s="154"/>
      <c r="Z333" s="154"/>
    </row>
    <row r="334">
      <c r="A334" s="175" t="s">
        <v>21</v>
      </c>
      <c r="B334" s="175" t="s">
        <v>6</v>
      </c>
      <c r="C334" s="147" t="s">
        <v>802</v>
      </c>
      <c r="D334" s="145" t="s">
        <v>242</v>
      </c>
      <c r="E334" s="146">
        <v>44145.0</v>
      </c>
      <c r="F334" s="147" t="s">
        <v>249</v>
      </c>
      <c r="G334" s="184"/>
      <c r="H334" s="148">
        <v>0.0</v>
      </c>
      <c r="I334" s="148">
        <v>0.0</v>
      </c>
      <c r="J334" s="217">
        <f t="shared" si="44"/>
        <v>0</v>
      </c>
      <c r="K334" s="218">
        <f t="shared" si="45"/>
        <v>0</v>
      </c>
      <c r="L334" s="151">
        <f t="shared" si="46"/>
        <v>0</v>
      </c>
      <c r="M334" s="152" t="str">
        <f t="shared" si="5"/>
        <v>liviade</v>
      </c>
      <c r="N334" s="154">
        <f>IFERROR(__xludf.DUMMYFUNCTION("""COMPUTED_VALUE"""),4.0)</f>
        <v>4</v>
      </c>
      <c r="O334" s="154"/>
      <c r="P334" s="154"/>
      <c r="Q334" s="154"/>
      <c r="R334" s="154"/>
      <c r="S334" s="154"/>
      <c r="T334" s="154"/>
      <c r="U334" s="154"/>
      <c r="V334" s="154"/>
      <c r="W334" s="154"/>
      <c r="X334" s="154"/>
      <c r="Y334" s="154"/>
      <c r="Z334" s="154"/>
    </row>
    <row r="335">
      <c r="A335" s="175" t="s">
        <v>23</v>
      </c>
      <c r="B335" s="175" t="s">
        <v>6</v>
      </c>
      <c r="C335" s="147" t="s">
        <v>802</v>
      </c>
      <c r="D335" s="145" t="s">
        <v>242</v>
      </c>
      <c r="E335" s="146">
        <v>44145.0</v>
      </c>
      <c r="F335" s="147" t="s">
        <v>249</v>
      </c>
      <c r="G335" s="184"/>
      <c r="H335" s="148">
        <v>0.0</v>
      </c>
      <c r="I335" s="148">
        <v>0.0</v>
      </c>
      <c r="J335" s="217">
        <f t="shared" si="44"/>
        <v>0</v>
      </c>
      <c r="K335" s="218">
        <f t="shared" si="45"/>
        <v>0</v>
      </c>
      <c r="L335" s="151">
        <f t="shared" si="46"/>
        <v>0</v>
      </c>
      <c r="M335" s="152" t="str">
        <f t="shared" si="5"/>
        <v>griffgreen</v>
      </c>
      <c r="N335" s="154">
        <f>IFERROR(__xludf.DUMMYFUNCTION("""COMPUTED_VALUE"""),5.0)</f>
        <v>5</v>
      </c>
      <c r="O335" s="154"/>
      <c r="P335" s="154"/>
      <c r="Q335" s="154"/>
      <c r="R335" s="154"/>
      <c r="S335" s="154"/>
      <c r="T335" s="154"/>
      <c r="U335" s="154"/>
      <c r="V335" s="154"/>
      <c r="W335" s="154"/>
      <c r="X335" s="154"/>
      <c r="Y335" s="154"/>
      <c r="Z335" s="154"/>
    </row>
    <row r="336">
      <c r="A336" s="175" t="s">
        <v>21</v>
      </c>
      <c r="B336" s="175" t="s">
        <v>6</v>
      </c>
      <c r="C336" s="147" t="s">
        <v>796</v>
      </c>
      <c r="D336" s="145" t="s">
        <v>242</v>
      </c>
      <c r="E336" s="146">
        <v>44145.0</v>
      </c>
      <c r="F336" s="147" t="s">
        <v>249</v>
      </c>
      <c r="G336" s="184"/>
      <c r="H336" s="148">
        <v>0.0</v>
      </c>
      <c r="I336" s="148">
        <v>0.0</v>
      </c>
      <c r="J336" s="217">
        <f t="shared" si="44"/>
        <v>0</v>
      </c>
      <c r="K336" s="218">
        <f t="shared" si="45"/>
        <v>0</v>
      </c>
      <c r="L336" s="151">
        <f t="shared" si="46"/>
        <v>0</v>
      </c>
      <c r="M336" s="152" t="str">
        <f t="shared" si="5"/>
        <v>liviade</v>
      </c>
      <c r="N336" s="154">
        <f>IFERROR(__xludf.DUMMYFUNCTION("""COMPUTED_VALUE"""),5.0)</f>
        <v>5</v>
      </c>
      <c r="O336" s="154"/>
      <c r="P336" s="154"/>
      <c r="Q336" s="154"/>
      <c r="R336" s="154"/>
      <c r="S336" s="154"/>
      <c r="T336" s="154"/>
      <c r="U336" s="154"/>
      <c r="V336" s="154"/>
      <c r="W336" s="154"/>
      <c r="X336" s="154"/>
      <c r="Y336" s="154"/>
      <c r="Z336" s="154"/>
    </row>
    <row r="337">
      <c r="A337" s="175" t="s">
        <v>23</v>
      </c>
      <c r="B337" s="175" t="s">
        <v>6</v>
      </c>
      <c r="C337" s="147" t="s">
        <v>796</v>
      </c>
      <c r="D337" s="145" t="s">
        <v>242</v>
      </c>
      <c r="E337" s="146">
        <v>44145.0</v>
      </c>
      <c r="F337" s="147" t="s">
        <v>249</v>
      </c>
      <c r="G337" s="184"/>
      <c r="H337" s="148">
        <v>0.0</v>
      </c>
      <c r="I337" s="148">
        <v>0.0</v>
      </c>
      <c r="J337" s="217">
        <f t="shared" si="44"/>
        <v>0</v>
      </c>
      <c r="K337" s="218">
        <f t="shared" si="45"/>
        <v>0</v>
      </c>
      <c r="L337" s="151">
        <f t="shared" si="46"/>
        <v>0</v>
      </c>
      <c r="M337" s="152" t="str">
        <f t="shared" si="5"/>
        <v>griffgreen</v>
      </c>
      <c r="N337" s="154">
        <f>IFERROR(__xludf.DUMMYFUNCTION("""COMPUTED_VALUE"""),6.0)</f>
        <v>6</v>
      </c>
      <c r="O337" s="154"/>
      <c r="P337" s="154"/>
      <c r="Q337" s="154"/>
      <c r="R337" s="154"/>
      <c r="S337" s="154"/>
      <c r="T337" s="154"/>
      <c r="U337" s="154"/>
      <c r="V337" s="154"/>
      <c r="W337" s="154"/>
      <c r="X337" s="154"/>
      <c r="Y337" s="154"/>
      <c r="Z337" s="154"/>
    </row>
    <row r="338">
      <c r="A338" s="175" t="s">
        <v>23</v>
      </c>
      <c r="B338" s="175" t="s">
        <v>255</v>
      </c>
      <c r="C338" s="147" t="s">
        <v>832</v>
      </c>
      <c r="D338" s="145" t="s">
        <v>242</v>
      </c>
      <c r="E338" s="146">
        <v>44147.0</v>
      </c>
      <c r="F338" s="147" t="s">
        <v>249</v>
      </c>
      <c r="G338" s="184"/>
      <c r="H338" s="148">
        <v>0.0</v>
      </c>
      <c r="I338" s="148">
        <v>0.0</v>
      </c>
      <c r="J338" s="217">
        <f t="shared" si="44"/>
        <v>0</v>
      </c>
      <c r="K338" s="218">
        <f t="shared" si="45"/>
        <v>0</v>
      </c>
      <c r="L338" s="151">
        <f t="shared" si="46"/>
        <v>0</v>
      </c>
      <c r="M338" s="152" t="str">
        <f t="shared" si="5"/>
        <v>griffgreen</v>
      </c>
      <c r="N338" s="154">
        <f>IFERROR(__xludf.DUMMYFUNCTION("""COMPUTED_VALUE"""),7.0)</f>
        <v>7</v>
      </c>
      <c r="O338" s="154"/>
      <c r="P338" s="154"/>
      <c r="Q338" s="154"/>
      <c r="R338" s="154"/>
      <c r="S338" s="154"/>
      <c r="T338" s="154"/>
      <c r="U338" s="154"/>
      <c r="V338" s="154"/>
      <c r="W338" s="154"/>
      <c r="X338" s="154"/>
      <c r="Y338" s="154"/>
      <c r="Z338" s="154"/>
    </row>
    <row r="339">
      <c r="A339" s="175" t="s">
        <v>23</v>
      </c>
      <c r="B339" s="175" t="s">
        <v>21</v>
      </c>
      <c r="C339" s="147" t="s">
        <v>803</v>
      </c>
      <c r="D339" s="145" t="s">
        <v>242</v>
      </c>
      <c r="E339" s="146">
        <v>44147.0</v>
      </c>
      <c r="F339" s="147" t="s">
        <v>249</v>
      </c>
      <c r="G339" s="184"/>
      <c r="H339" s="148">
        <v>0.0</v>
      </c>
      <c r="I339" s="148">
        <v>0.0</v>
      </c>
      <c r="J339" s="217">
        <f t="shared" si="44"/>
        <v>0</v>
      </c>
      <c r="K339" s="218">
        <f t="shared" si="45"/>
        <v>0</v>
      </c>
      <c r="L339" s="151">
        <f t="shared" si="46"/>
        <v>0</v>
      </c>
      <c r="M339" s="152" t="str">
        <f t="shared" si="5"/>
        <v>griffgreen</v>
      </c>
      <c r="N339" s="154">
        <f>IFERROR(__xludf.DUMMYFUNCTION("""COMPUTED_VALUE"""),8.0)</f>
        <v>8</v>
      </c>
      <c r="O339" s="154"/>
      <c r="P339" s="154"/>
      <c r="Q339" s="154"/>
      <c r="R339" s="154"/>
      <c r="S339" s="154"/>
      <c r="T339" s="154"/>
      <c r="U339" s="154"/>
      <c r="V339" s="154"/>
      <c r="W339" s="154"/>
      <c r="X339" s="154"/>
      <c r="Y339" s="154"/>
      <c r="Z339" s="154"/>
    </row>
    <row r="340">
      <c r="A340" s="175" t="s">
        <v>23</v>
      </c>
      <c r="B340" s="175" t="s">
        <v>255</v>
      </c>
      <c r="C340" s="147" t="s">
        <v>916</v>
      </c>
      <c r="D340" s="145" t="s">
        <v>242</v>
      </c>
      <c r="E340" s="146">
        <v>44147.0</v>
      </c>
      <c r="F340" s="147" t="s">
        <v>249</v>
      </c>
      <c r="G340" s="184"/>
      <c r="H340" s="148">
        <v>0.0</v>
      </c>
      <c r="I340" s="184"/>
      <c r="J340" s="217">
        <f t="shared" si="44"/>
        <v>0</v>
      </c>
      <c r="K340" s="218">
        <f t="shared" si="45"/>
        <v>0</v>
      </c>
      <c r="L340" s="151">
        <f t="shared" si="46"/>
        <v>0</v>
      </c>
      <c r="M340" s="152" t="str">
        <f t="shared" si="5"/>
        <v>griffgreen</v>
      </c>
      <c r="N340" s="154">
        <f>IFERROR(__xludf.DUMMYFUNCTION("""COMPUTED_VALUE"""),9.0)</f>
        <v>9</v>
      </c>
      <c r="O340" s="154"/>
      <c r="P340" s="154"/>
      <c r="Q340" s="154"/>
      <c r="R340" s="154"/>
      <c r="S340" s="154"/>
      <c r="T340" s="154"/>
      <c r="U340" s="154"/>
      <c r="V340" s="154"/>
      <c r="W340" s="154"/>
      <c r="X340" s="154"/>
      <c r="Y340" s="154"/>
      <c r="Z340" s="154"/>
    </row>
    <row r="341">
      <c r="A341" s="175" t="s">
        <v>23</v>
      </c>
      <c r="B341" s="175" t="s">
        <v>255</v>
      </c>
      <c r="C341" s="147" t="s">
        <v>851</v>
      </c>
      <c r="D341" s="145" t="s">
        <v>242</v>
      </c>
      <c r="E341" s="146">
        <v>44147.0</v>
      </c>
      <c r="F341" s="147" t="s">
        <v>249</v>
      </c>
      <c r="G341" s="184"/>
      <c r="H341" s="184"/>
      <c r="I341" s="184"/>
      <c r="J341" s="217">
        <f t="shared" si="44"/>
        <v>0</v>
      </c>
      <c r="K341" s="218">
        <f t="shared" si="45"/>
        <v>0</v>
      </c>
      <c r="L341" s="151">
        <f t="shared" si="46"/>
        <v>0</v>
      </c>
      <c r="M341" s="152" t="str">
        <f t="shared" si="5"/>
        <v>griffgreen</v>
      </c>
      <c r="N341" s="154">
        <f>IFERROR(__xludf.DUMMYFUNCTION("""COMPUTED_VALUE"""),10.0)</f>
        <v>10</v>
      </c>
      <c r="O341" s="154"/>
      <c r="P341" s="154"/>
      <c r="Q341" s="154"/>
      <c r="R341" s="154"/>
      <c r="S341" s="154"/>
      <c r="T341" s="154"/>
      <c r="U341" s="154"/>
      <c r="V341" s="154"/>
      <c r="W341" s="154"/>
      <c r="X341" s="154"/>
      <c r="Y341" s="154"/>
      <c r="Z341" s="154"/>
    </row>
    <row r="342">
      <c r="A342" s="175" t="s">
        <v>21</v>
      </c>
      <c r="B342" s="175" t="s">
        <v>255</v>
      </c>
      <c r="C342" s="147" t="s">
        <v>851</v>
      </c>
      <c r="D342" s="145" t="s">
        <v>242</v>
      </c>
      <c r="E342" s="146">
        <v>44147.0</v>
      </c>
      <c r="F342" s="147" t="s">
        <v>249</v>
      </c>
      <c r="G342" s="184"/>
      <c r="H342" s="184"/>
      <c r="I342" s="184"/>
      <c r="J342" s="217">
        <f t="shared" si="44"/>
        <v>0</v>
      </c>
      <c r="K342" s="218">
        <f t="shared" si="45"/>
        <v>0</v>
      </c>
      <c r="L342" s="151">
        <f t="shared" si="46"/>
        <v>0</v>
      </c>
      <c r="M342" s="152" t="str">
        <f t="shared" si="5"/>
        <v>liviade</v>
      </c>
      <c r="N342" s="154">
        <f>IFERROR(__xludf.DUMMYFUNCTION("""COMPUTED_VALUE"""),6.0)</f>
        <v>6</v>
      </c>
      <c r="O342" s="154"/>
      <c r="P342" s="154"/>
      <c r="Q342" s="154"/>
      <c r="R342" s="154"/>
      <c r="S342" s="154"/>
      <c r="T342" s="154"/>
      <c r="U342" s="154"/>
      <c r="V342" s="154"/>
      <c r="W342" s="154"/>
      <c r="X342" s="154"/>
      <c r="Y342" s="154"/>
      <c r="Z342" s="154"/>
    </row>
    <row r="343">
      <c r="A343" s="175" t="s">
        <v>23</v>
      </c>
      <c r="B343" s="175" t="s">
        <v>255</v>
      </c>
      <c r="C343" s="147" t="s">
        <v>868</v>
      </c>
      <c r="D343" s="145" t="s">
        <v>242</v>
      </c>
      <c r="E343" s="146">
        <v>44147.0</v>
      </c>
      <c r="F343" s="147" t="s">
        <v>249</v>
      </c>
      <c r="G343" s="184"/>
      <c r="H343" s="184"/>
      <c r="I343" s="184"/>
      <c r="J343" s="217">
        <f t="shared" si="44"/>
        <v>0</v>
      </c>
      <c r="K343" s="218">
        <f t="shared" si="45"/>
        <v>0</v>
      </c>
      <c r="L343" s="151">
        <f t="shared" si="46"/>
        <v>0</v>
      </c>
      <c r="M343" s="152" t="str">
        <f t="shared" si="5"/>
        <v>griffgreen</v>
      </c>
      <c r="N343" s="154">
        <f>IFERROR(__xludf.DUMMYFUNCTION("""COMPUTED_VALUE"""),11.0)</f>
        <v>11</v>
      </c>
      <c r="O343" s="154"/>
      <c r="P343" s="154"/>
      <c r="Q343" s="154"/>
      <c r="R343" s="154"/>
      <c r="S343" s="154"/>
      <c r="T343" s="154"/>
      <c r="U343" s="154"/>
      <c r="V343" s="154"/>
      <c r="W343" s="154"/>
      <c r="X343" s="154"/>
      <c r="Y343" s="154"/>
      <c r="Z343" s="154"/>
    </row>
    <row r="344">
      <c r="A344" s="175" t="s">
        <v>21</v>
      </c>
      <c r="B344" s="175" t="s">
        <v>255</v>
      </c>
      <c r="C344" s="147" t="s">
        <v>868</v>
      </c>
      <c r="D344" s="145" t="s">
        <v>242</v>
      </c>
      <c r="E344" s="146">
        <v>44147.0</v>
      </c>
      <c r="F344" s="147" t="s">
        <v>249</v>
      </c>
      <c r="G344" s="184"/>
      <c r="H344" s="184"/>
      <c r="I344" s="184"/>
      <c r="J344" s="217">
        <f t="shared" si="44"/>
        <v>0</v>
      </c>
      <c r="K344" s="218">
        <f t="shared" si="45"/>
        <v>0</v>
      </c>
      <c r="L344" s="151">
        <f t="shared" si="46"/>
        <v>0</v>
      </c>
      <c r="M344" s="152" t="str">
        <f t="shared" si="5"/>
        <v>liviade</v>
      </c>
      <c r="N344" s="154">
        <f>IFERROR(__xludf.DUMMYFUNCTION("""COMPUTED_VALUE"""),7.0)</f>
        <v>7</v>
      </c>
      <c r="O344" s="154"/>
      <c r="P344" s="154"/>
      <c r="Q344" s="154"/>
      <c r="R344" s="154"/>
      <c r="S344" s="154"/>
      <c r="T344" s="154"/>
      <c r="U344" s="154"/>
      <c r="V344" s="154"/>
      <c r="W344" s="154"/>
      <c r="X344" s="154"/>
      <c r="Y344" s="154"/>
      <c r="Z344" s="154"/>
    </row>
    <row r="345">
      <c r="A345" s="175" t="s">
        <v>21</v>
      </c>
      <c r="B345" s="175" t="s">
        <v>396</v>
      </c>
      <c r="C345" s="147" t="s">
        <v>917</v>
      </c>
      <c r="D345" s="145" t="s">
        <v>242</v>
      </c>
      <c r="E345" s="146">
        <v>44147.0</v>
      </c>
      <c r="F345" s="147" t="s">
        <v>249</v>
      </c>
      <c r="G345" s="184"/>
      <c r="H345" s="184"/>
      <c r="I345" s="184"/>
      <c r="J345" s="217">
        <f t="shared" si="44"/>
        <v>0</v>
      </c>
      <c r="K345" s="218">
        <f t="shared" si="45"/>
        <v>0</v>
      </c>
      <c r="L345" s="151">
        <f t="shared" si="46"/>
        <v>0</v>
      </c>
      <c r="M345" s="152" t="str">
        <f t="shared" si="5"/>
        <v>liviade</v>
      </c>
      <c r="N345" s="154">
        <f>IFERROR(__xludf.DUMMYFUNCTION("""COMPUTED_VALUE"""),8.0)</f>
        <v>8</v>
      </c>
      <c r="O345" s="154"/>
      <c r="P345" s="154"/>
      <c r="Q345" s="154"/>
      <c r="R345" s="154"/>
      <c r="S345" s="154"/>
      <c r="T345" s="154"/>
      <c r="U345" s="154"/>
      <c r="V345" s="154"/>
      <c r="W345" s="154"/>
      <c r="X345" s="154"/>
      <c r="Y345" s="154"/>
      <c r="Z345" s="154"/>
    </row>
    <row r="346">
      <c r="A346" s="143" t="s">
        <v>23</v>
      </c>
      <c r="B346" s="143" t="s">
        <v>396</v>
      </c>
      <c r="C346" s="144" t="s">
        <v>917</v>
      </c>
      <c r="D346" s="145" t="s">
        <v>242</v>
      </c>
      <c r="E346" s="146">
        <v>44147.0</v>
      </c>
      <c r="F346" s="147" t="s">
        <v>249</v>
      </c>
      <c r="G346" s="184"/>
      <c r="H346" s="184"/>
      <c r="I346" s="184"/>
      <c r="J346" s="217">
        <f t="shared" si="44"/>
        <v>0</v>
      </c>
      <c r="K346" s="218">
        <f t="shared" si="45"/>
        <v>0</v>
      </c>
      <c r="L346" s="151">
        <f t="shared" si="46"/>
        <v>0</v>
      </c>
      <c r="M346" s="152" t="str">
        <f t="shared" si="5"/>
        <v>griffgreen</v>
      </c>
      <c r="N346" s="154">
        <f>IFERROR(__xludf.DUMMYFUNCTION("""COMPUTED_VALUE"""),12.0)</f>
        <v>12</v>
      </c>
      <c r="O346" s="154"/>
      <c r="P346" s="154"/>
      <c r="Q346" s="154"/>
      <c r="R346" s="154"/>
      <c r="S346" s="154"/>
      <c r="T346" s="154"/>
      <c r="U346" s="154"/>
      <c r="V346" s="154"/>
      <c r="W346" s="154"/>
      <c r="X346" s="154"/>
      <c r="Y346" s="154"/>
      <c r="Z346" s="154"/>
    </row>
    <row r="347">
      <c r="A347" s="175" t="s">
        <v>23</v>
      </c>
      <c r="B347" s="175" t="s">
        <v>396</v>
      </c>
      <c r="C347" s="147" t="s">
        <v>918</v>
      </c>
      <c r="D347" s="145" t="s">
        <v>242</v>
      </c>
      <c r="E347" s="146">
        <v>44147.0</v>
      </c>
      <c r="F347" s="147" t="s">
        <v>249</v>
      </c>
      <c r="G347" s="184"/>
      <c r="H347" s="184"/>
      <c r="I347" s="184"/>
      <c r="J347" s="217">
        <f t="shared" si="44"/>
        <v>0</v>
      </c>
      <c r="K347" s="218">
        <f t="shared" si="45"/>
        <v>0</v>
      </c>
      <c r="L347" s="151">
        <f t="shared" si="46"/>
        <v>0</v>
      </c>
      <c r="M347" s="152" t="str">
        <f t="shared" si="5"/>
        <v>griffgreen</v>
      </c>
      <c r="N347" s="154">
        <f>IFERROR(__xludf.DUMMYFUNCTION("""COMPUTED_VALUE"""),13.0)</f>
        <v>13</v>
      </c>
      <c r="O347" s="154"/>
      <c r="P347" s="154"/>
      <c r="Q347" s="154"/>
      <c r="R347" s="154"/>
      <c r="S347" s="154"/>
      <c r="T347" s="154"/>
      <c r="U347" s="154"/>
      <c r="V347" s="154"/>
      <c r="W347" s="154"/>
      <c r="X347" s="154"/>
      <c r="Y347" s="154"/>
      <c r="Z347" s="154"/>
    </row>
    <row r="348">
      <c r="A348" s="143" t="s">
        <v>21</v>
      </c>
      <c r="B348" s="175" t="s">
        <v>396</v>
      </c>
      <c r="C348" s="144" t="s">
        <v>794</v>
      </c>
      <c r="D348" s="145" t="s">
        <v>242</v>
      </c>
      <c r="E348" s="146">
        <v>44147.0</v>
      </c>
      <c r="F348" s="147" t="s">
        <v>249</v>
      </c>
      <c r="G348" s="184"/>
      <c r="H348" s="184"/>
      <c r="I348" s="184"/>
      <c r="J348" s="217">
        <f t="shared" si="44"/>
        <v>0</v>
      </c>
      <c r="K348" s="218">
        <f t="shared" si="45"/>
        <v>0</v>
      </c>
      <c r="L348" s="151">
        <f t="shared" si="46"/>
        <v>0</v>
      </c>
      <c r="M348" s="152" t="str">
        <f t="shared" si="5"/>
        <v>liviade</v>
      </c>
      <c r="N348" s="154">
        <f>IFERROR(__xludf.DUMMYFUNCTION("""COMPUTED_VALUE"""),9.0)</f>
        <v>9</v>
      </c>
      <c r="O348" s="154"/>
      <c r="P348" s="154"/>
      <c r="Q348" s="154"/>
      <c r="R348" s="154"/>
      <c r="S348" s="154"/>
      <c r="T348" s="154"/>
      <c r="U348" s="154"/>
      <c r="V348" s="154"/>
      <c r="W348" s="154"/>
      <c r="X348" s="154"/>
      <c r="Y348" s="154"/>
      <c r="Z348" s="154"/>
    </row>
    <row r="349">
      <c r="A349" s="175" t="s">
        <v>23</v>
      </c>
      <c r="B349" s="175" t="s">
        <v>396</v>
      </c>
      <c r="C349" s="147" t="s">
        <v>794</v>
      </c>
      <c r="D349" s="145" t="s">
        <v>242</v>
      </c>
      <c r="E349" s="146">
        <v>44147.0</v>
      </c>
      <c r="F349" s="147" t="s">
        <v>249</v>
      </c>
      <c r="G349" s="184"/>
      <c r="H349" s="184"/>
      <c r="I349" s="184"/>
      <c r="J349" s="217">
        <f t="shared" si="44"/>
        <v>0</v>
      </c>
      <c r="K349" s="218">
        <f t="shared" si="45"/>
        <v>0</v>
      </c>
      <c r="L349" s="151">
        <f t="shared" si="46"/>
        <v>0</v>
      </c>
      <c r="M349" s="152" t="str">
        <f t="shared" si="5"/>
        <v>griffgreen</v>
      </c>
      <c r="N349" s="154">
        <f>IFERROR(__xludf.DUMMYFUNCTION("""COMPUTED_VALUE"""),14.0)</f>
        <v>14</v>
      </c>
      <c r="O349" s="154"/>
      <c r="P349" s="154"/>
      <c r="Q349" s="154"/>
      <c r="R349" s="154"/>
      <c r="S349" s="154"/>
      <c r="T349" s="154"/>
      <c r="U349" s="154"/>
      <c r="V349" s="154"/>
      <c r="W349" s="154"/>
      <c r="X349" s="154"/>
      <c r="Y349" s="154"/>
      <c r="Z349" s="154"/>
    </row>
    <row r="350">
      <c r="A350" s="175" t="s">
        <v>21</v>
      </c>
      <c r="B350" s="175" t="s">
        <v>265</v>
      </c>
      <c r="C350" s="147" t="s">
        <v>863</v>
      </c>
      <c r="D350" s="145" t="s">
        <v>242</v>
      </c>
      <c r="E350" s="146">
        <v>44147.0</v>
      </c>
      <c r="F350" s="147" t="s">
        <v>249</v>
      </c>
      <c r="G350" s="184"/>
      <c r="H350" s="184"/>
      <c r="I350" s="184"/>
      <c r="J350" s="217">
        <f t="shared" si="44"/>
        <v>0</v>
      </c>
      <c r="K350" s="218">
        <f t="shared" si="45"/>
        <v>0</v>
      </c>
      <c r="L350" s="151">
        <f t="shared" si="46"/>
        <v>0</v>
      </c>
      <c r="M350" s="152" t="str">
        <f t="shared" si="5"/>
        <v>liviade</v>
      </c>
      <c r="N350" s="154">
        <f>IFERROR(__xludf.DUMMYFUNCTION("""COMPUTED_VALUE"""),10.0)</f>
        <v>10</v>
      </c>
      <c r="O350" s="154"/>
      <c r="P350" s="154"/>
      <c r="Q350" s="154"/>
      <c r="R350" s="154"/>
      <c r="S350" s="154"/>
      <c r="T350" s="154"/>
      <c r="U350" s="154"/>
      <c r="V350" s="154"/>
      <c r="W350" s="154"/>
      <c r="X350" s="154"/>
      <c r="Y350" s="154"/>
      <c r="Z350" s="154"/>
    </row>
    <row r="351">
      <c r="A351" s="175" t="s">
        <v>23</v>
      </c>
      <c r="B351" s="175" t="s">
        <v>265</v>
      </c>
      <c r="C351" s="147" t="s">
        <v>863</v>
      </c>
      <c r="D351" s="145" t="s">
        <v>242</v>
      </c>
      <c r="E351" s="146">
        <v>44147.0</v>
      </c>
      <c r="F351" s="147" t="s">
        <v>249</v>
      </c>
      <c r="G351" s="184"/>
      <c r="H351" s="184"/>
      <c r="I351" s="184"/>
      <c r="J351" s="217">
        <f t="shared" si="44"/>
        <v>0</v>
      </c>
      <c r="K351" s="218">
        <f t="shared" si="45"/>
        <v>0</v>
      </c>
      <c r="L351" s="151">
        <f t="shared" si="46"/>
        <v>0</v>
      </c>
      <c r="M351" s="152" t="str">
        <f t="shared" si="5"/>
        <v>griffgreen</v>
      </c>
      <c r="N351" s="154">
        <f>IFERROR(__xludf.DUMMYFUNCTION("""COMPUTED_VALUE"""),15.0)</f>
        <v>15</v>
      </c>
      <c r="O351" s="154"/>
      <c r="P351" s="154"/>
      <c r="Q351" s="154"/>
      <c r="R351" s="154"/>
      <c r="S351" s="154"/>
      <c r="T351" s="154"/>
      <c r="U351" s="154"/>
      <c r="V351" s="154"/>
      <c r="W351" s="154"/>
      <c r="X351" s="154"/>
      <c r="Y351" s="154"/>
      <c r="Z351" s="154"/>
    </row>
    <row r="352">
      <c r="A352" s="175" t="s">
        <v>21</v>
      </c>
      <c r="B352" s="175" t="s">
        <v>265</v>
      </c>
      <c r="C352" s="144" t="s">
        <v>798</v>
      </c>
      <c r="D352" s="145" t="s">
        <v>242</v>
      </c>
      <c r="E352" s="146">
        <v>44147.0</v>
      </c>
      <c r="F352" s="147" t="s">
        <v>249</v>
      </c>
      <c r="G352" s="184"/>
      <c r="H352" s="184"/>
      <c r="I352" s="184"/>
      <c r="J352" s="217">
        <f t="shared" si="44"/>
        <v>0</v>
      </c>
      <c r="K352" s="218">
        <f t="shared" si="45"/>
        <v>0</v>
      </c>
      <c r="L352" s="151">
        <f t="shared" si="46"/>
        <v>0</v>
      </c>
      <c r="M352" s="152" t="str">
        <f t="shared" si="5"/>
        <v>liviade</v>
      </c>
      <c r="N352" s="154">
        <f>IFERROR(__xludf.DUMMYFUNCTION("""COMPUTED_VALUE"""),11.0)</f>
        <v>11</v>
      </c>
      <c r="O352" s="154"/>
      <c r="P352" s="154"/>
      <c r="Q352" s="154"/>
      <c r="R352" s="154"/>
      <c r="S352" s="154"/>
      <c r="T352" s="154"/>
      <c r="U352" s="154"/>
      <c r="V352" s="154"/>
      <c r="W352" s="154"/>
      <c r="X352" s="154"/>
      <c r="Y352" s="154"/>
      <c r="Z352" s="154"/>
    </row>
    <row r="353">
      <c r="A353" s="175" t="s">
        <v>23</v>
      </c>
      <c r="B353" s="175" t="s">
        <v>6</v>
      </c>
      <c r="C353" s="147" t="s">
        <v>795</v>
      </c>
      <c r="D353" s="145" t="s">
        <v>242</v>
      </c>
      <c r="E353" s="146">
        <v>44147.0</v>
      </c>
      <c r="F353" s="147" t="s">
        <v>249</v>
      </c>
      <c r="G353" s="154"/>
      <c r="H353" s="154"/>
      <c r="I353" s="154"/>
      <c r="J353" s="217">
        <f t="shared" si="44"/>
        <v>0</v>
      </c>
      <c r="K353" s="218">
        <f t="shared" si="45"/>
        <v>0</v>
      </c>
      <c r="L353" s="151">
        <f t="shared" si="46"/>
        <v>0</v>
      </c>
      <c r="M353" s="152" t="str">
        <f t="shared" si="5"/>
        <v>griffgreen</v>
      </c>
      <c r="N353" s="154">
        <f>IFERROR(__xludf.DUMMYFUNCTION("""COMPUTED_VALUE"""),16.0)</f>
        <v>16</v>
      </c>
      <c r="O353" s="154"/>
      <c r="P353" s="154"/>
      <c r="Q353" s="154"/>
      <c r="R353" s="154"/>
      <c r="S353" s="154"/>
      <c r="T353" s="154"/>
      <c r="U353" s="154"/>
      <c r="V353" s="154"/>
      <c r="W353" s="154"/>
      <c r="X353" s="154"/>
      <c r="Y353" s="154"/>
      <c r="Z353" s="154"/>
    </row>
    <row r="354">
      <c r="A354" s="175" t="s">
        <v>21</v>
      </c>
      <c r="B354" s="175" t="s">
        <v>6</v>
      </c>
      <c r="C354" s="147" t="s">
        <v>795</v>
      </c>
      <c r="D354" s="145" t="s">
        <v>242</v>
      </c>
      <c r="E354" s="146">
        <v>44147.0</v>
      </c>
      <c r="F354" s="147" t="s">
        <v>249</v>
      </c>
      <c r="G354" s="154"/>
      <c r="H354" s="154"/>
      <c r="I354" s="154"/>
      <c r="J354" s="217">
        <f t="shared" si="44"/>
        <v>0</v>
      </c>
      <c r="K354" s="218">
        <f t="shared" si="45"/>
        <v>0</v>
      </c>
      <c r="L354" s="151">
        <f t="shared" si="46"/>
        <v>0</v>
      </c>
      <c r="M354" s="152" t="str">
        <f t="shared" si="5"/>
        <v>liviade</v>
      </c>
      <c r="N354" s="154">
        <f>IFERROR(__xludf.DUMMYFUNCTION("""COMPUTED_VALUE"""),12.0)</f>
        <v>12</v>
      </c>
      <c r="O354" s="154"/>
      <c r="P354" s="154"/>
      <c r="Q354" s="154"/>
      <c r="R354" s="154"/>
      <c r="S354" s="154"/>
      <c r="T354" s="154"/>
      <c r="U354" s="154"/>
      <c r="V354" s="154"/>
      <c r="W354" s="154"/>
      <c r="X354" s="154"/>
      <c r="Y354" s="154"/>
      <c r="Z354" s="154"/>
    </row>
    <row r="355">
      <c r="A355" s="175" t="s">
        <v>23</v>
      </c>
      <c r="B355" s="175" t="s">
        <v>405</v>
      </c>
      <c r="C355" s="147" t="s">
        <v>789</v>
      </c>
      <c r="D355" s="145" t="s">
        <v>242</v>
      </c>
      <c r="E355" s="146">
        <v>44148.0</v>
      </c>
      <c r="F355" s="147" t="s">
        <v>249</v>
      </c>
      <c r="G355" s="154"/>
      <c r="H355" s="154"/>
      <c r="I355" s="154"/>
      <c r="J355" s="217">
        <f t="shared" si="44"/>
        <v>0</v>
      </c>
      <c r="K355" s="218">
        <f t="shared" si="45"/>
        <v>0</v>
      </c>
      <c r="L355" s="151">
        <f t="shared" si="46"/>
        <v>0</v>
      </c>
      <c r="M355" s="152" t="str">
        <f t="shared" si="5"/>
        <v>griffgreen</v>
      </c>
      <c r="N355" s="154">
        <f>IFERROR(__xludf.DUMMYFUNCTION("""COMPUTED_VALUE"""),17.0)</f>
        <v>17</v>
      </c>
      <c r="O355" s="154"/>
      <c r="P355" s="154"/>
      <c r="Q355" s="154"/>
      <c r="R355" s="154"/>
      <c r="S355" s="154"/>
      <c r="T355" s="154"/>
      <c r="U355" s="154"/>
      <c r="V355" s="154"/>
      <c r="W355" s="154"/>
      <c r="X355" s="154"/>
      <c r="Y355" s="154"/>
      <c r="Z355" s="154"/>
    </row>
    <row r="356">
      <c r="A356" s="175" t="s">
        <v>23</v>
      </c>
      <c r="B356" s="175" t="s">
        <v>405</v>
      </c>
      <c r="C356" s="147" t="s">
        <v>790</v>
      </c>
      <c r="D356" s="145" t="s">
        <v>242</v>
      </c>
      <c r="E356" s="146">
        <v>44148.0</v>
      </c>
      <c r="F356" s="147" t="s">
        <v>249</v>
      </c>
      <c r="G356" s="154"/>
      <c r="H356" s="154"/>
      <c r="I356" s="154"/>
      <c r="J356" s="217">
        <f t="shared" si="44"/>
        <v>0</v>
      </c>
      <c r="K356" s="218">
        <f t="shared" si="45"/>
        <v>0</v>
      </c>
      <c r="L356" s="151">
        <f t="shared" si="46"/>
        <v>0</v>
      </c>
      <c r="M356" s="152" t="str">
        <f t="shared" si="5"/>
        <v>griffgreen</v>
      </c>
      <c r="N356" s="154">
        <f>IFERROR(__xludf.DUMMYFUNCTION("""COMPUTED_VALUE"""),18.0)</f>
        <v>18</v>
      </c>
      <c r="O356" s="154"/>
      <c r="P356" s="154"/>
      <c r="Q356" s="154"/>
      <c r="R356" s="154"/>
      <c r="S356" s="154"/>
      <c r="T356" s="154"/>
      <c r="U356" s="154"/>
      <c r="V356" s="154"/>
      <c r="W356" s="154"/>
      <c r="X356" s="154"/>
      <c r="Y356" s="154"/>
      <c r="Z356" s="154"/>
    </row>
    <row r="357">
      <c r="A357" s="175" t="s">
        <v>21</v>
      </c>
      <c r="B357" s="175" t="s">
        <v>265</v>
      </c>
      <c r="C357" s="147" t="s">
        <v>787</v>
      </c>
      <c r="D357" s="145" t="s">
        <v>242</v>
      </c>
      <c r="E357" s="146">
        <v>44148.0</v>
      </c>
      <c r="F357" s="147" t="s">
        <v>249</v>
      </c>
      <c r="G357" s="154"/>
      <c r="H357" s="154"/>
      <c r="I357" s="154"/>
      <c r="J357" s="217">
        <f t="shared" si="44"/>
        <v>0</v>
      </c>
      <c r="K357" s="218">
        <f t="shared" si="45"/>
        <v>0</v>
      </c>
      <c r="L357" s="151">
        <f t="shared" si="46"/>
        <v>0</v>
      </c>
      <c r="M357" s="152" t="str">
        <f t="shared" si="5"/>
        <v>liviade</v>
      </c>
      <c r="N357" s="154">
        <f>IFERROR(__xludf.DUMMYFUNCTION("""COMPUTED_VALUE"""),13.0)</f>
        <v>13</v>
      </c>
      <c r="O357" s="154"/>
      <c r="P357" s="154"/>
      <c r="Q357" s="154"/>
      <c r="R357" s="154"/>
      <c r="S357" s="154"/>
      <c r="T357" s="154"/>
      <c r="U357" s="154"/>
      <c r="V357" s="154"/>
      <c r="W357" s="154"/>
      <c r="X357" s="154"/>
      <c r="Y357" s="154"/>
      <c r="Z357" s="154"/>
    </row>
    <row r="358">
      <c r="A358" s="175" t="s">
        <v>21</v>
      </c>
      <c r="B358" s="175" t="s">
        <v>265</v>
      </c>
      <c r="C358" s="147" t="s">
        <v>919</v>
      </c>
      <c r="D358" s="145" t="s">
        <v>242</v>
      </c>
      <c r="E358" s="146">
        <v>44148.0</v>
      </c>
      <c r="F358" s="147" t="s">
        <v>249</v>
      </c>
      <c r="G358" s="154"/>
      <c r="H358" s="154"/>
      <c r="I358" s="154"/>
      <c r="J358" s="217">
        <f t="shared" si="44"/>
        <v>0</v>
      </c>
      <c r="K358" s="218">
        <f t="shared" si="45"/>
        <v>0</v>
      </c>
      <c r="L358" s="151">
        <f t="shared" si="46"/>
        <v>0</v>
      </c>
      <c r="M358" s="152" t="str">
        <f t="shared" si="5"/>
        <v>liviade</v>
      </c>
      <c r="N358" s="154">
        <f>IFERROR(__xludf.DUMMYFUNCTION("""COMPUTED_VALUE"""),14.0)</f>
        <v>14</v>
      </c>
      <c r="O358" s="154"/>
      <c r="P358" s="154"/>
      <c r="Q358" s="154"/>
      <c r="R358" s="154"/>
      <c r="S358" s="154"/>
      <c r="T358" s="154"/>
      <c r="U358" s="154"/>
      <c r="V358" s="154"/>
      <c r="W358" s="154"/>
      <c r="X358" s="154"/>
      <c r="Y358" s="154"/>
      <c r="Z358" s="154"/>
    </row>
    <row r="359">
      <c r="A359" s="175" t="s">
        <v>23</v>
      </c>
      <c r="B359" s="175" t="s">
        <v>265</v>
      </c>
      <c r="C359" s="147" t="s">
        <v>920</v>
      </c>
      <c r="D359" s="145" t="s">
        <v>242</v>
      </c>
      <c r="E359" s="146">
        <v>44148.0</v>
      </c>
      <c r="F359" s="147" t="s">
        <v>249</v>
      </c>
      <c r="G359" s="154"/>
      <c r="H359" s="154"/>
      <c r="I359" s="154"/>
      <c r="J359" s="217">
        <f t="shared" si="44"/>
        <v>0</v>
      </c>
      <c r="K359" s="218">
        <f t="shared" si="45"/>
        <v>0</v>
      </c>
      <c r="L359" s="151">
        <f t="shared" si="46"/>
        <v>0</v>
      </c>
      <c r="M359" s="152" t="str">
        <f t="shared" si="5"/>
        <v>griffgreen</v>
      </c>
      <c r="N359" s="154">
        <f>IFERROR(__xludf.DUMMYFUNCTION("""COMPUTED_VALUE"""),19.0)</f>
        <v>19</v>
      </c>
      <c r="O359" s="154"/>
      <c r="P359" s="154"/>
      <c r="Q359" s="154"/>
      <c r="R359" s="154"/>
      <c r="S359" s="154"/>
      <c r="T359" s="154"/>
      <c r="U359" s="154"/>
      <c r="V359" s="154"/>
      <c r="W359" s="154"/>
      <c r="X359" s="154"/>
      <c r="Y359" s="154"/>
      <c r="Z359" s="154"/>
    </row>
    <row r="360">
      <c r="A360" s="175" t="s">
        <v>23</v>
      </c>
      <c r="B360" s="175" t="s">
        <v>6</v>
      </c>
      <c r="C360" s="147" t="s">
        <v>829</v>
      </c>
      <c r="D360" s="145" t="s">
        <v>242</v>
      </c>
      <c r="E360" s="146">
        <v>44151.0</v>
      </c>
      <c r="F360" s="147" t="s">
        <v>249</v>
      </c>
      <c r="G360" s="154"/>
      <c r="H360" s="154"/>
      <c r="I360" s="154"/>
      <c r="J360" s="217">
        <f t="shared" si="44"/>
        <v>0</v>
      </c>
      <c r="K360" s="218">
        <f t="shared" si="45"/>
        <v>0</v>
      </c>
      <c r="L360" s="151">
        <f t="shared" si="46"/>
        <v>0</v>
      </c>
      <c r="M360" s="152" t="str">
        <f t="shared" si="5"/>
        <v>griffgreen</v>
      </c>
      <c r="N360" s="154">
        <f>IFERROR(__xludf.DUMMYFUNCTION("""COMPUTED_VALUE"""),20.0)</f>
        <v>20</v>
      </c>
      <c r="O360" s="154"/>
      <c r="P360" s="154"/>
      <c r="Q360" s="154"/>
      <c r="R360" s="154"/>
      <c r="S360" s="154"/>
      <c r="T360" s="154"/>
      <c r="U360" s="154"/>
      <c r="V360" s="154"/>
      <c r="W360" s="154"/>
      <c r="X360" s="154"/>
      <c r="Y360" s="154"/>
      <c r="Z360" s="154"/>
    </row>
    <row r="361">
      <c r="A361" s="175" t="s">
        <v>21</v>
      </c>
      <c r="B361" s="175" t="s">
        <v>6</v>
      </c>
      <c r="C361" s="147" t="s">
        <v>829</v>
      </c>
      <c r="D361" s="145" t="s">
        <v>242</v>
      </c>
      <c r="E361" s="146">
        <v>44151.0</v>
      </c>
      <c r="F361" s="147" t="s">
        <v>249</v>
      </c>
      <c r="G361" s="154"/>
      <c r="H361" s="154"/>
      <c r="I361" s="154"/>
      <c r="J361" s="217">
        <f t="shared" si="44"/>
        <v>0</v>
      </c>
      <c r="K361" s="218">
        <f t="shared" si="45"/>
        <v>0</v>
      </c>
      <c r="L361" s="151">
        <f t="shared" si="46"/>
        <v>0</v>
      </c>
      <c r="M361" s="152" t="str">
        <f t="shared" si="5"/>
        <v>liviade</v>
      </c>
      <c r="N361" s="154">
        <f>IFERROR(__xludf.DUMMYFUNCTION("""COMPUTED_VALUE"""),15.0)</f>
        <v>15</v>
      </c>
      <c r="O361" s="154"/>
      <c r="P361" s="154"/>
      <c r="Q361" s="154"/>
      <c r="R361" s="154"/>
      <c r="S361" s="154"/>
      <c r="T361" s="154"/>
      <c r="U361" s="154"/>
      <c r="V361" s="154"/>
      <c r="W361" s="154"/>
      <c r="X361" s="154"/>
      <c r="Y361" s="154"/>
      <c r="Z361" s="154"/>
    </row>
    <row r="362">
      <c r="A362" s="175" t="s">
        <v>21</v>
      </c>
      <c r="B362" s="175" t="s">
        <v>265</v>
      </c>
      <c r="C362" s="147" t="s">
        <v>804</v>
      </c>
      <c r="D362" s="145" t="s">
        <v>242</v>
      </c>
      <c r="E362" s="146">
        <v>44152.0</v>
      </c>
      <c r="F362" s="147" t="s">
        <v>249</v>
      </c>
      <c r="G362" s="154"/>
      <c r="H362" s="154"/>
      <c r="I362" s="154"/>
      <c r="J362" s="217">
        <f t="shared" si="44"/>
        <v>0</v>
      </c>
      <c r="K362" s="218">
        <f t="shared" si="45"/>
        <v>0</v>
      </c>
      <c r="L362" s="151">
        <f t="shared" si="46"/>
        <v>0</v>
      </c>
      <c r="M362" s="152" t="str">
        <f t="shared" si="5"/>
        <v>liviade</v>
      </c>
      <c r="N362" s="154">
        <f>IFERROR(__xludf.DUMMYFUNCTION("""COMPUTED_VALUE"""),16.0)</f>
        <v>16</v>
      </c>
      <c r="O362" s="154"/>
      <c r="P362" s="154"/>
      <c r="Q362" s="154"/>
      <c r="R362" s="154"/>
      <c r="S362" s="154"/>
      <c r="T362" s="154"/>
      <c r="U362" s="154"/>
      <c r="V362" s="154"/>
      <c r="W362" s="154"/>
      <c r="X362" s="154"/>
      <c r="Y362" s="154"/>
      <c r="Z362" s="154"/>
    </row>
    <row r="363">
      <c r="A363" s="175" t="s">
        <v>23</v>
      </c>
      <c r="B363" s="175" t="s">
        <v>265</v>
      </c>
      <c r="C363" s="147" t="s">
        <v>804</v>
      </c>
      <c r="D363" s="145" t="s">
        <v>242</v>
      </c>
      <c r="E363" s="146">
        <v>44152.0</v>
      </c>
      <c r="F363" s="147" t="s">
        <v>249</v>
      </c>
      <c r="G363" s="154"/>
      <c r="H363" s="154"/>
      <c r="I363" s="154"/>
      <c r="J363" s="217">
        <f t="shared" si="44"/>
        <v>0</v>
      </c>
      <c r="K363" s="218">
        <f t="shared" si="45"/>
        <v>0</v>
      </c>
      <c r="L363" s="151">
        <f t="shared" si="46"/>
        <v>0</v>
      </c>
      <c r="M363" s="152" t="str">
        <f t="shared" si="5"/>
        <v>griffgreen</v>
      </c>
      <c r="N363" s="154">
        <f>IFERROR(__xludf.DUMMYFUNCTION("""COMPUTED_VALUE"""),21.0)</f>
        <v>21</v>
      </c>
      <c r="O363" s="154"/>
      <c r="P363" s="154"/>
      <c r="Q363" s="154"/>
      <c r="R363" s="154"/>
      <c r="S363" s="154"/>
      <c r="T363" s="154"/>
      <c r="U363" s="154"/>
      <c r="V363" s="154"/>
      <c r="W363" s="154"/>
      <c r="X363" s="154"/>
      <c r="Y363" s="154"/>
      <c r="Z363" s="154"/>
    </row>
    <row r="364">
      <c r="A364" s="175" t="s">
        <v>23</v>
      </c>
      <c r="B364" s="175" t="s">
        <v>6</v>
      </c>
      <c r="C364" s="147" t="s">
        <v>830</v>
      </c>
      <c r="D364" s="145" t="s">
        <v>242</v>
      </c>
      <c r="E364" s="146">
        <v>44152.0</v>
      </c>
      <c r="F364" s="147" t="s">
        <v>249</v>
      </c>
      <c r="G364" s="154"/>
      <c r="H364" s="154"/>
      <c r="I364" s="154"/>
      <c r="J364" s="217">
        <f t="shared" si="44"/>
        <v>0</v>
      </c>
      <c r="K364" s="218">
        <f t="shared" si="45"/>
        <v>0</v>
      </c>
      <c r="L364" s="151">
        <f t="shared" si="46"/>
        <v>0</v>
      </c>
      <c r="M364" s="152" t="str">
        <f t="shared" si="5"/>
        <v>griffgreen</v>
      </c>
      <c r="N364" s="154">
        <f>IFERROR(__xludf.DUMMYFUNCTION("""COMPUTED_VALUE"""),22.0)</f>
        <v>22</v>
      </c>
      <c r="O364" s="154"/>
      <c r="P364" s="154"/>
      <c r="Q364" s="154"/>
      <c r="R364" s="154"/>
      <c r="S364" s="154"/>
      <c r="T364" s="154"/>
      <c r="U364" s="154"/>
      <c r="V364" s="154"/>
      <c r="W364" s="154"/>
      <c r="X364" s="154"/>
      <c r="Y364" s="154"/>
      <c r="Z364" s="154"/>
    </row>
    <row r="365">
      <c r="A365" s="175" t="s">
        <v>21</v>
      </c>
      <c r="B365" s="175" t="s">
        <v>21</v>
      </c>
      <c r="C365" s="147" t="s">
        <v>906</v>
      </c>
      <c r="D365" s="145" t="s">
        <v>242</v>
      </c>
      <c r="E365" s="146">
        <v>44152.0</v>
      </c>
      <c r="F365" s="147" t="s">
        <v>249</v>
      </c>
      <c r="G365" s="154"/>
      <c r="H365" s="154"/>
      <c r="I365" s="154"/>
      <c r="J365" s="217">
        <f t="shared" si="44"/>
        <v>0</v>
      </c>
      <c r="K365" s="218">
        <f t="shared" si="45"/>
        <v>0</v>
      </c>
      <c r="L365" s="151">
        <f t="shared" si="46"/>
        <v>0</v>
      </c>
      <c r="M365" s="152" t="str">
        <f t="shared" si="5"/>
        <v>liviade</v>
      </c>
      <c r="N365" s="154">
        <f>IFERROR(__xludf.DUMMYFUNCTION("""COMPUTED_VALUE"""),17.0)</f>
        <v>17</v>
      </c>
      <c r="O365" s="154"/>
      <c r="P365" s="154"/>
      <c r="Q365" s="154"/>
      <c r="R365" s="154"/>
      <c r="S365" s="154"/>
      <c r="T365" s="154"/>
      <c r="U365" s="154"/>
      <c r="V365" s="154"/>
      <c r="W365" s="154"/>
      <c r="X365" s="154"/>
      <c r="Y365" s="154"/>
      <c r="Z365" s="154"/>
    </row>
    <row r="366">
      <c r="A366" s="175" t="s">
        <v>23</v>
      </c>
      <c r="B366" s="175" t="s">
        <v>21</v>
      </c>
      <c r="C366" s="147" t="s">
        <v>921</v>
      </c>
      <c r="D366" s="145" t="s">
        <v>242</v>
      </c>
      <c r="E366" s="146">
        <v>44152.0</v>
      </c>
      <c r="F366" s="147" t="s">
        <v>249</v>
      </c>
      <c r="G366" s="154"/>
      <c r="H366" s="154"/>
      <c r="I366" s="154"/>
      <c r="J366" s="217">
        <f t="shared" si="44"/>
        <v>0</v>
      </c>
      <c r="K366" s="218">
        <f t="shared" si="45"/>
        <v>0</v>
      </c>
      <c r="L366" s="151">
        <f t="shared" si="46"/>
        <v>0</v>
      </c>
      <c r="M366" s="152" t="str">
        <f t="shared" si="5"/>
        <v>griffgreen</v>
      </c>
      <c r="N366" s="154">
        <f>IFERROR(__xludf.DUMMYFUNCTION("""COMPUTED_VALUE"""),23.0)</f>
        <v>23</v>
      </c>
      <c r="O366" s="154"/>
      <c r="P366" s="154"/>
      <c r="Q366" s="154"/>
      <c r="R366" s="154"/>
      <c r="S366" s="154"/>
      <c r="T366" s="154"/>
      <c r="U366" s="154"/>
      <c r="V366" s="154"/>
      <c r="W366" s="154"/>
      <c r="X366" s="154"/>
      <c r="Y366" s="154"/>
      <c r="Z366" s="154"/>
    </row>
    <row r="367">
      <c r="A367" s="175" t="s">
        <v>23</v>
      </c>
      <c r="B367" s="175" t="s">
        <v>21</v>
      </c>
      <c r="C367" s="147" t="s">
        <v>800</v>
      </c>
      <c r="D367" s="145" t="s">
        <v>242</v>
      </c>
      <c r="E367" s="146">
        <v>44152.0</v>
      </c>
      <c r="F367" s="147" t="s">
        <v>249</v>
      </c>
      <c r="G367" s="154"/>
      <c r="H367" s="154"/>
      <c r="I367" s="154"/>
      <c r="J367" s="217">
        <f t="shared" si="44"/>
        <v>0</v>
      </c>
      <c r="K367" s="218">
        <f t="shared" si="45"/>
        <v>0</v>
      </c>
      <c r="L367" s="151">
        <f t="shared" si="46"/>
        <v>0</v>
      </c>
      <c r="M367" s="152" t="str">
        <f t="shared" si="5"/>
        <v>griffgreen</v>
      </c>
      <c r="N367" s="154">
        <f>IFERROR(__xludf.DUMMYFUNCTION("""COMPUTED_VALUE"""),24.0)</f>
        <v>24</v>
      </c>
      <c r="O367" s="154"/>
      <c r="P367" s="154"/>
      <c r="Q367" s="154"/>
      <c r="R367" s="154"/>
      <c r="S367" s="154"/>
      <c r="T367" s="154"/>
      <c r="U367" s="154"/>
      <c r="V367" s="154"/>
      <c r="W367" s="154"/>
      <c r="X367" s="154"/>
      <c r="Y367" s="154"/>
      <c r="Z367" s="154"/>
    </row>
    <row r="368">
      <c r="A368" s="175" t="s">
        <v>23</v>
      </c>
      <c r="B368" s="175" t="s">
        <v>21</v>
      </c>
      <c r="C368" s="147" t="s">
        <v>878</v>
      </c>
      <c r="D368" s="145" t="s">
        <v>242</v>
      </c>
      <c r="E368" s="146">
        <v>44152.0</v>
      </c>
      <c r="F368" s="147" t="s">
        <v>249</v>
      </c>
      <c r="G368" s="154"/>
      <c r="H368" s="154"/>
      <c r="I368" s="154"/>
      <c r="J368" s="217">
        <f t="shared" si="44"/>
        <v>0</v>
      </c>
      <c r="K368" s="218">
        <f t="shared" si="45"/>
        <v>0</v>
      </c>
      <c r="L368" s="151">
        <f t="shared" si="46"/>
        <v>0</v>
      </c>
      <c r="M368" s="152" t="str">
        <f t="shared" si="5"/>
        <v>griffgreen</v>
      </c>
      <c r="N368" s="154">
        <f>IFERROR(__xludf.DUMMYFUNCTION("""COMPUTED_VALUE"""),25.0)</f>
        <v>25</v>
      </c>
      <c r="O368" s="154"/>
      <c r="P368" s="154"/>
      <c r="Q368" s="154"/>
      <c r="R368" s="154"/>
      <c r="S368" s="154"/>
      <c r="T368" s="154"/>
      <c r="U368" s="154"/>
      <c r="V368" s="154"/>
      <c r="W368" s="154"/>
      <c r="X368" s="154"/>
      <c r="Y368" s="154"/>
      <c r="Z368" s="154"/>
    </row>
    <row r="369">
      <c r="A369" s="175" t="s">
        <v>21</v>
      </c>
      <c r="B369" s="175" t="s">
        <v>283</v>
      </c>
      <c r="C369" s="147" t="s">
        <v>922</v>
      </c>
      <c r="D369" s="145" t="s">
        <v>242</v>
      </c>
      <c r="E369" s="146">
        <v>44152.0</v>
      </c>
      <c r="F369" s="147" t="s">
        <v>249</v>
      </c>
      <c r="G369" s="154"/>
      <c r="H369" s="154"/>
      <c r="I369" s="154"/>
      <c r="J369" s="217">
        <f t="shared" si="44"/>
        <v>0</v>
      </c>
      <c r="K369" s="218">
        <f t="shared" si="45"/>
        <v>0</v>
      </c>
      <c r="L369" s="151">
        <f t="shared" si="46"/>
        <v>0</v>
      </c>
      <c r="M369" s="152" t="str">
        <f t="shared" si="5"/>
        <v>liviade</v>
      </c>
      <c r="N369" s="154">
        <f>IFERROR(__xludf.DUMMYFUNCTION("""COMPUTED_VALUE"""),18.0)</f>
        <v>18</v>
      </c>
      <c r="O369" s="154"/>
      <c r="P369" s="154"/>
      <c r="Q369" s="154"/>
      <c r="R369" s="154"/>
      <c r="S369" s="154"/>
      <c r="T369" s="154"/>
      <c r="U369" s="154"/>
      <c r="V369" s="154"/>
      <c r="W369" s="154"/>
      <c r="X369" s="154"/>
      <c r="Y369" s="154"/>
      <c r="Z369" s="154"/>
    </row>
    <row r="370">
      <c r="A370" s="175" t="s">
        <v>23</v>
      </c>
      <c r="B370" s="175" t="s">
        <v>405</v>
      </c>
      <c r="C370" s="147" t="s">
        <v>807</v>
      </c>
      <c r="D370" s="145" t="s">
        <v>242</v>
      </c>
      <c r="E370" s="146">
        <v>44153.0</v>
      </c>
      <c r="F370" s="147" t="s">
        <v>249</v>
      </c>
      <c r="G370" s="154"/>
      <c r="H370" s="154"/>
      <c r="I370" s="154"/>
      <c r="J370" s="217">
        <f t="shared" si="44"/>
        <v>0</v>
      </c>
      <c r="K370" s="218">
        <f t="shared" si="45"/>
        <v>0</v>
      </c>
      <c r="L370" s="151">
        <f t="shared" si="46"/>
        <v>0</v>
      </c>
      <c r="M370" s="152" t="str">
        <f t="shared" si="5"/>
        <v>griffgreen</v>
      </c>
      <c r="N370" s="154">
        <f>IFERROR(__xludf.DUMMYFUNCTION("""COMPUTED_VALUE"""),26.0)</f>
        <v>26</v>
      </c>
      <c r="O370" s="154"/>
      <c r="P370" s="154"/>
      <c r="Q370" s="154"/>
      <c r="R370" s="154"/>
      <c r="S370" s="154"/>
      <c r="T370" s="154"/>
      <c r="U370" s="154"/>
      <c r="V370" s="154"/>
      <c r="W370" s="154"/>
      <c r="X370" s="154"/>
      <c r="Y370" s="154"/>
      <c r="Z370" s="154"/>
    </row>
    <row r="371">
      <c r="A371" s="175" t="s">
        <v>23</v>
      </c>
      <c r="B371" s="175" t="s">
        <v>265</v>
      </c>
      <c r="C371" s="147" t="s">
        <v>801</v>
      </c>
      <c r="D371" s="145" t="s">
        <v>242</v>
      </c>
      <c r="E371" s="146">
        <v>44153.0</v>
      </c>
      <c r="F371" s="147" t="s">
        <v>249</v>
      </c>
      <c r="G371" s="154"/>
      <c r="H371" s="154"/>
      <c r="I371" s="154"/>
      <c r="J371" s="217">
        <f t="shared" si="44"/>
        <v>0</v>
      </c>
      <c r="K371" s="218">
        <f t="shared" si="45"/>
        <v>0</v>
      </c>
      <c r="L371" s="151">
        <f t="shared" si="46"/>
        <v>0</v>
      </c>
      <c r="M371" s="152" t="str">
        <f t="shared" si="5"/>
        <v>griffgreen</v>
      </c>
      <c r="N371" s="154">
        <f>IFERROR(__xludf.DUMMYFUNCTION("""COMPUTED_VALUE"""),27.0)</f>
        <v>27</v>
      </c>
      <c r="O371" s="154"/>
      <c r="P371" s="154"/>
      <c r="Q371" s="154"/>
      <c r="R371" s="154"/>
      <c r="S371" s="154"/>
      <c r="T371" s="154"/>
      <c r="U371" s="154"/>
      <c r="V371" s="154"/>
      <c r="W371" s="154"/>
      <c r="X371" s="154"/>
      <c r="Y371" s="154"/>
      <c r="Z371" s="154"/>
    </row>
    <row r="372">
      <c r="A372" s="175" t="s">
        <v>21</v>
      </c>
      <c r="B372" s="175" t="s">
        <v>265</v>
      </c>
      <c r="C372" s="147" t="s">
        <v>923</v>
      </c>
      <c r="D372" s="145" t="s">
        <v>242</v>
      </c>
      <c r="E372" s="146">
        <v>44153.0</v>
      </c>
      <c r="F372" s="147" t="s">
        <v>249</v>
      </c>
      <c r="G372" s="154"/>
      <c r="H372" s="154"/>
      <c r="I372" s="154"/>
      <c r="J372" s="217">
        <f t="shared" si="44"/>
        <v>0</v>
      </c>
      <c r="K372" s="218">
        <f t="shared" si="45"/>
        <v>0</v>
      </c>
      <c r="L372" s="151">
        <f t="shared" si="46"/>
        <v>0</v>
      </c>
      <c r="M372" s="152" t="str">
        <f t="shared" si="5"/>
        <v>liviade</v>
      </c>
      <c r="N372" s="154">
        <f>IFERROR(__xludf.DUMMYFUNCTION("""COMPUTED_VALUE"""),19.0)</f>
        <v>19</v>
      </c>
      <c r="O372" s="154"/>
      <c r="P372" s="154"/>
      <c r="Q372" s="154"/>
      <c r="R372" s="154"/>
      <c r="S372" s="154"/>
      <c r="T372" s="154"/>
      <c r="U372" s="154"/>
      <c r="V372" s="154"/>
      <c r="W372" s="154"/>
      <c r="X372" s="154"/>
      <c r="Y372" s="154"/>
      <c r="Z372" s="154"/>
    </row>
    <row r="373">
      <c r="A373" s="175" t="s">
        <v>21</v>
      </c>
      <c r="B373" s="175" t="s">
        <v>396</v>
      </c>
      <c r="C373" s="147" t="s">
        <v>809</v>
      </c>
      <c r="D373" s="145" t="s">
        <v>242</v>
      </c>
      <c r="E373" s="146">
        <v>44154.0</v>
      </c>
      <c r="F373" s="147" t="s">
        <v>249</v>
      </c>
      <c r="G373" s="154"/>
      <c r="H373" s="154"/>
      <c r="I373" s="154"/>
      <c r="J373" s="217">
        <f t="shared" si="44"/>
        <v>0</v>
      </c>
      <c r="K373" s="218">
        <f t="shared" si="45"/>
        <v>0</v>
      </c>
      <c r="L373" s="151">
        <f t="shared" si="46"/>
        <v>0</v>
      </c>
      <c r="M373" s="152" t="str">
        <f t="shared" si="5"/>
        <v>liviade</v>
      </c>
      <c r="N373" s="154">
        <f>IFERROR(__xludf.DUMMYFUNCTION("""COMPUTED_VALUE"""),20.0)</f>
        <v>20</v>
      </c>
      <c r="O373" s="154"/>
      <c r="P373" s="154"/>
      <c r="Q373" s="154"/>
      <c r="R373" s="154"/>
      <c r="S373" s="154"/>
      <c r="T373" s="154"/>
      <c r="U373" s="154"/>
      <c r="V373" s="154"/>
      <c r="W373" s="154"/>
      <c r="X373" s="154"/>
      <c r="Y373" s="154"/>
      <c r="Z373" s="154"/>
    </row>
    <row r="374">
      <c r="A374" s="175" t="s">
        <v>23</v>
      </c>
      <c r="B374" s="175" t="s">
        <v>396</v>
      </c>
      <c r="C374" s="147" t="s">
        <v>809</v>
      </c>
      <c r="D374" s="145" t="s">
        <v>242</v>
      </c>
      <c r="E374" s="146">
        <v>44154.0</v>
      </c>
      <c r="F374" s="147" t="s">
        <v>249</v>
      </c>
      <c r="G374" s="154"/>
      <c r="H374" s="154"/>
      <c r="I374" s="154"/>
      <c r="J374" s="217">
        <f t="shared" si="44"/>
        <v>0</v>
      </c>
      <c r="K374" s="218">
        <f t="shared" si="45"/>
        <v>0</v>
      </c>
      <c r="L374" s="151">
        <f t="shared" si="46"/>
        <v>0</v>
      </c>
      <c r="M374" s="152" t="str">
        <f t="shared" si="5"/>
        <v>griffgreen</v>
      </c>
      <c r="N374" s="154">
        <f>IFERROR(__xludf.DUMMYFUNCTION("""COMPUTED_VALUE"""),28.0)</f>
        <v>28</v>
      </c>
      <c r="O374" s="154"/>
      <c r="P374" s="154"/>
      <c r="Q374" s="154"/>
      <c r="R374" s="154"/>
      <c r="S374" s="154"/>
      <c r="T374" s="154"/>
      <c r="U374" s="154"/>
      <c r="V374" s="154"/>
      <c r="W374" s="154"/>
      <c r="X374" s="154"/>
      <c r="Y374" s="154"/>
      <c r="Z374" s="154"/>
    </row>
    <row r="375">
      <c r="A375" s="175" t="s">
        <v>23</v>
      </c>
      <c r="B375" s="175" t="s">
        <v>265</v>
      </c>
      <c r="C375" s="147" t="s">
        <v>793</v>
      </c>
      <c r="D375" s="145" t="s">
        <v>242</v>
      </c>
      <c r="E375" s="146">
        <v>44155.0</v>
      </c>
      <c r="F375" s="147" t="s">
        <v>249</v>
      </c>
      <c r="G375" s="154"/>
      <c r="H375" s="154"/>
      <c r="I375" s="154"/>
      <c r="J375" s="217">
        <f t="shared" si="44"/>
        <v>0</v>
      </c>
      <c r="K375" s="218">
        <f t="shared" si="45"/>
        <v>0</v>
      </c>
      <c r="L375" s="151">
        <f t="shared" si="46"/>
        <v>0</v>
      </c>
      <c r="M375" s="152" t="str">
        <f t="shared" si="5"/>
        <v>griffgreen</v>
      </c>
      <c r="N375" s="154">
        <f>IFERROR(__xludf.DUMMYFUNCTION("""COMPUTED_VALUE"""),29.0)</f>
        <v>29</v>
      </c>
      <c r="O375" s="154"/>
      <c r="P375" s="154"/>
      <c r="Q375" s="154"/>
      <c r="R375" s="154"/>
      <c r="S375" s="154"/>
      <c r="T375" s="154"/>
      <c r="U375" s="154"/>
      <c r="V375" s="154"/>
      <c r="W375" s="154"/>
      <c r="X375" s="154"/>
      <c r="Y375" s="154"/>
      <c r="Z375" s="154"/>
    </row>
    <row r="376">
      <c r="A376" s="175" t="s">
        <v>21</v>
      </c>
      <c r="B376" s="175" t="s">
        <v>265</v>
      </c>
      <c r="C376" s="147" t="s">
        <v>793</v>
      </c>
      <c r="D376" s="145" t="s">
        <v>242</v>
      </c>
      <c r="E376" s="146">
        <v>44155.0</v>
      </c>
      <c r="F376" s="147" t="s">
        <v>249</v>
      </c>
      <c r="G376" s="154"/>
      <c r="H376" s="154"/>
      <c r="I376" s="154"/>
      <c r="J376" s="217">
        <f t="shared" si="44"/>
        <v>0</v>
      </c>
      <c r="K376" s="218">
        <f t="shared" si="45"/>
        <v>0</v>
      </c>
      <c r="L376" s="151">
        <f t="shared" si="46"/>
        <v>0</v>
      </c>
      <c r="M376" s="152" t="str">
        <f t="shared" si="5"/>
        <v>liviade</v>
      </c>
      <c r="N376" s="154">
        <f>IFERROR(__xludf.DUMMYFUNCTION("""COMPUTED_VALUE"""),21.0)</f>
        <v>21</v>
      </c>
      <c r="O376" s="154"/>
      <c r="P376" s="154"/>
      <c r="Q376" s="154"/>
      <c r="R376" s="154"/>
      <c r="S376" s="154"/>
      <c r="T376" s="154"/>
      <c r="U376" s="154"/>
      <c r="V376" s="154"/>
      <c r="W376" s="154"/>
      <c r="X376" s="154"/>
      <c r="Y376" s="154"/>
      <c r="Z376" s="154"/>
    </row>
    <row r="377">
      <c r="A377" s="161"/>
      <c r="B377" s="160"/>
      <c r="C377" s="158"/>
      <c r="D377" s="163"/>
      <c r="E377" s="164"/>
      <c r="F377" s="157"/>
      <c r="G377" s="159"/>
      <c r="H377" s="159"/>
      <c r="I377" s="159"/>
      <c r="J377" s="217"/>
      <c r="K377" s="218"/>
      <c r="L377" s="151"/>
      <c r="M377" s="152"/>
      <c r="N377" s="153"/>
      <c r="O377" s="153"/>
      <c r="P377" s="153"/>
      <c r="Q377" s="153"/>
      <c r="R377" s="153"/>
      <c r="S377" s="153"/>
      <c r="T377" s="153"/>
      <c r="U377" s="153"/>
      <c r="V377" s="153"/>
      <c r="W377" s="153"/>
      <c r="X377" s="153"/>
      <c r="Y377" s="154"/>
      <c r="Z377" s="154"/>
    </row>
    <row r="378">
      <c r="A378" s="175"/>
      <c r="B378" s="175"/>
      <c r="C378" s="147"/>
      <c r="D378" s="145"/>
      <c r="E378" s="146"/>
      <c r="F378" s="147"/>
      <c r="G378" s="154"/>
      <c r="H378" s="148"/>
      <c r="I378" s="148"/>
      <c r="J378" s="217"/>
      <c r="K378" s="218"/>
      <c r="L378" s="151"/>
      <c r="M378" s="152"/>
      <c r="N378" s="154"/>
      <c r="O378" s="154"/>
      <c r="P378" s="154"/>
      <c r="Q378" s="154"/>
      <c r="R378" s="154"/>
      <c r="S378" s="154"/>
      <c r="T378" s="154"/>
      <c r="U378" s="154"/>
      <c r="V378" s="154"/>
      <c r="W378" s="154"/>
      <c r="X378" s="154"/>
      <c r="Y378" s="154"/>
      <c r="Z378" s="154"/>
    </row>
    <row r="379">
      <c r="A379" s="175"/>
      <c r="B379" s="175"/>
      <c r="C379" s="147"/>
      <c r="D379" s="145"/>
      <c r="E379" s="146"/>
      <c r="F379" s="147"/>
      <c r="G379" s="154"/>
      <c r="H379" s="148"/>
      <c r="I379" s="148"/>
      <c r="J379" s="217"/>
      <c r="K379" s="218"/>
      <c r="L379" s="151"/>
      <c r="M379" s="152"/>
      <c r="N379" s="154"/>
      <c r="O379" s="154"/>
      <c r="P379" s="154"/>
      <c r="Q379" s="154"/>
      <c r="R379" s="154"/>
      <c r="S379" s="154"/>
      <c r="T379" s="154"/>
      <c r="U379" s="154"/>
      <c r="V379" s="154"/>
      <c r="W379" s="154"/>
      <c r="X379" s="154"/>
      <c r="Y379" s="154"/>
      <c r="Z379" s="154"/>
    </row>
    <row r="380">
      <c r="A380" s="175"/>
      <c r="B380" s="175"/>
      <c r="C380" s="147"/>
      <c r="D380" s="145"/>
      <c r="E380" s="146"/>
      <c r="F380" s="147"/>
      <c r="G380" s="154"/>
      <c r="H380" s="148"/>
      <c r="I380" s="148"/>
      <c r="J380" s="217"/>
      <c r="K380" s="218"/>
      <c r="L380" s="151"/>
      <c r="M380" s="152"/>
      <c r="N380" s="154"/>
      <c r="O380" s="154"/>
      <c r="P380" s="154"/>
      <c r="Q380" s="154"/>
      <c r="R380" s="154"/>
      <c r="S380" s="154"/>
      <c r="T380" s="154"/>
      <c r="U380" s="154"/>
      <c r="V380" s="154"/>
      <c r="W380" s="154"/>
      <c r="X380" s="154"/>
      <c r="Y380" s="154"/>
      <c r="Z380" s="154"/>
    </row>
    <row r="381">
      <c r="A381" s="175"/>
      <c r="B381" s="175"/>
      <c r="C381" s="147"/>
      <c r="D381" s="145"/>
      <c r="E381" s="146"/>
      <c r="F381" s="147"/>
      <c r="G381" s="154"/>
      <c r="H381" s="148"/>
      <c r="I381" s="148"/>
      <c r="J381" s="217"/>
      <c r="K381" s="218"/>
      <c r="L381" s="151"/>
      <c r="M381" s="152"/>
      <c r="N381" s="154"/>
      <c r="O381" s="154"/>
      <c r="P381" s="154"/>
      <c r="Q381" s="154"/>
      <c r="R381" s="154"/>
      <c r="S381" s="154"/>
      <c r="T381" s="154"/>
      <c r="U381" s="154"/>
      <c r="V381" s="154"/>
      <c r="W381" s="154"/>
      <c r="X381" s="154"/>
      <c r="Y381" s="154"/>
      <c r="Z381" s="154"/>
    </row>
    <row r="382">
      <c r="A382" s="175"/>
      <c r="B382" s="175"/>
      <c r="C382" s="147"/>
      <c r="D382" s="145"/>
      <c r="E382" s="146"/>
      <c r="F382" s="147"/>
      <c r="G382" s="154"/>
      <c r="H382" s="148"/>
      <c r="I382" s="148"/>
      <c r="J382" s="217"/>
      <c r="K382" s="218"/>
      <c r="L382" s="151"/>
      <c r="M382" s="152"/>
      <c r="N382" s="154"/>
      <c r="O382" s="154"/>
      <c r="P382" s="154"/>
      <c r="Q382" s="154"/>
      <c r="R382" s="154"/>
      <c r="S382" s="154"/>
      <c r="T382" s="154"/>
      <c r="U382" s="154"/>
      <c r="V382" s="154"/>
      <c r="W382" s="154"/>
      <c r="X382" s="154"/>
      <c r="Y382" s="154"/>
      <c r="Z382" s="154"/>
    </row>
    <row r="383">
      <c r="A383" s="175"/>
      <c r="B383" s="175"/>
      <c r="C383" s="147"/>
      <c r="D383" s="145"/>
      <c r="E383" s="146"/>
      <c r="F383" s="147"/>
      <c r="G383" s="154"/>
      <c r="H383" s="148"/>
      <c r="I383" s="148"/>
      <c r="J383" s="217"/>
      <c r="K383" s="218"/>
      <c r="L383" s="151"/>
      <c r="M383" s="152"/>
      <c r="N383" s="154"/>
      <c r="O383" s="154"/>
      <c r="P383" s="154"/>
      <c r="Q383" s="154"/>
      <c r="R383" s="154"/>
      <c r="S383" s="154"/>
      <c r="T383" s="154"/>
      <c r="U383" s="154"/>
      <c r="V383" s="154"/>
      <c r="W383" s="154"/>
      <c r="X383" s="154"/>
      <c r="Y383" s="154"/>
      <c r="Z383" s="154"/>
    </row>
    <row r="384">
      <c r="A384" s="175"/>
      <c r="B384" s="175"/>
      <c r="C384" s="147"/>
      <c r="D384" s="145"/>
      <c r="E384" s="146"/>
      <c r="F384" s="147"/>
      <c r="G384" s="154"/>
      <c r="H384" s="148"/>
      <c r="I384" s="148"/>
      <c r="J384" s="217"/>
      <c r="K384" s="218"/>
      <c r="L384" s="151"/>
      <c r="M384" s="152"/>
      <c r="N384" s="154"/>
      <c r="O384" s="154"/>
      <c r="P384" s="154"/>
      <c r="Q384" s="154"/>
      <c r="R384" s="154"/>
      <c r="S384" s="154"/>
      <c r="T384" s="154"/>
      <c r="U384" s="154"/>
      <c r="V384" s="154"/>
      <c r="W384" s="154"/>
      <c r="X384" s="154"/>
      <c r="Y384" s="154"/>
      <c r="Z384" s="154"/>
    </row>
    <row r="385">
      <c r="A385" s="175"/>
      <c r="B385" s="175"/>
      <c r="C385" s="147"/>
      <c r="D385" s="145"/>
      <c r="E385" s="146"/>
      <c r="F385" s="147"/>
      <c r="G385" s="154"/>
      <c r="H385" s="148"/>
      <c r="I385" s="148"/>
      <c r="J385" s="217"/>
      <c r="K385" s="218"/>
      <c r="L385" s="151"/>
      <c r="M385" s="152"/>
      <c r="N385" s="154"/>
      <c r="O385" s="154"/>
      <c r="P385" s="154"/>
      <c r="Q385" s="154"/>
      <c r="R385" s="154"/>
      <c r="S385" s="154"/>
      <c r="T385" s="154"/>
      <c r="U385" s="154"/>
      <c r="V385" s="154"/>
      <c r="W385" s="154"/>
      <c r="X385" s="154"/>
      <c r="Y385" s="154"/>
      <c r="Z385" s="154"/>
    </row>
    <row r="386">
      <c r="A386" s="175"/>
      <c r="B386" s="175"/>
      <c r="C386" s="147"/>
      <c r="D386" s="145"/>
      <c r="E386" s="146"/>
      <c r="F386" s="147"/>
      <c r="G386" s="154"/>
      <c r="H386" s="148"/>
      <c r="I386" s="148"/>
      <c r="J386" s="217"/>
      <c r="K386" s="218"/>
      <c r="L386" s="151"/>
      <c r="M386" s="152"/>
      <c r="N386" s="154"/>
      <c r="O386" s="154"/>
      <c r="P386" s="154"/>
      <c r="Q386" s="154"/>
      <c r="R386" s="154"/>
      <c r="S386" s="154"/>
      <c r="T386" s="154"/>
      <c r="U386" s="154"/>
      <c r="V386" s="154"/>
      <c r="W386" s="154"/>
      <c r="X386" s="154"/>
      <c r="Y386" s="154"/>
      <c r="Z386" s="154"/>
    </row>
    <row r="387">
      <c r="A387" s="175"/>
      <c r="B387" s="175"/>
      <c r="C387" s="147"/>
      <c r="D387" s="145"/>
      <c r="E387" s="146"/>
      <c r="F387" s="147"/>
      <c r="G387" s="154"/>
      <c r="H387" s="148"/>
      <c r="I387" s="148"/>
      <c r="J387" s="217"/>
      <c r="K387" s="218"/>
      <c r="L387" s="151"/>
      <c r="M387" s="152"/>
      <c r="N387" s="154"/>
      <c r="O387" s="154"/>
      <c r="P387" s="154"/>
      <c r="Q387" s="154"/>
      <c r="R387" s="154"/>
      <c r="S387" s="154"/>
      <c r="T387" s="154"/>
      <c r="U387" s="154"/>
      <c r="V387" s="154"/>
      <c r="W387" s="154"/>
      <c r="X387" s="154"/>
      <c r="Y387" s="154"/>
      <c r="Z387" s="154"/>
    </row>
    <row r="388">
      <c r="A388" s="175"/>
      <c r="B388" s="175"/>
      <c r="C388" s="147"/>
      <c r="D388" s="145"/>
      <c r="E388" s="146"/>
      <c r="F388" s="147"/>
      <c r="G388" s="154"/>
      <c r="H388" s="148"/>
      <c r="I388" s="148"/>
      <c r="J388" s="217"/>
      <c r="K388" s="218"/>
      <c r="L388" s="151"/>
      <c r="M388" s="152"/>
      <c r="N388" s="154"/>
      <c r="O388" s="154"/>
      <c r="P388" s="154"/>
      <c r="Q388" s="154"/>
      <c r="R388" s="154"/>
      <c r="S388" s="154"/>
      <c r="T388" s="154"/>
      <c r="U388" s="154"/>
      <c r="V388" s="154"/>
      <c r="W388" s="154"/>
      <c r="X388" s="154"/>
      <c r="Y388" s="154"/>
      <c r="Z388" s="154"/>
    </row>
    <row r="389">
      <c r="A389" s="175"/>
      <c r="B389" s="175"/>
      <c r="C389" s="147"/>
      <c r="D389" s="145"/>
      <c r="E389" s="146"/>
      <c r="F389" s="147"/>
      <c r="G389" s="154"/>
      <c r="H389" s="148"/>
      <c r="I389" s="148"/>
      <c r="J389" s="217"/>
      <c r="K389" s="218"/>
      <c r="L389" s="151"/>
      <c r="M389" s="152"/>
      <c r="N389" s="154"/>
      <c r="O389" s="154"/>
      <c r="P389" s="154"/>
      <c r="Q389" s="154"/>
      <c r="R389" s="154"/>
      <c r="S389" s="154"/>
      <c r="T389" s="154"/>
      <c r="U389" s="154"/>
      <c r="V389" s="154"/>
      <c r="W389" s="154"/>
      <c r="X389" s="154"/>
      <c r="Y389" s="154"/>
      <c r="Z389" s="154"/>
    </row>
  </sheetData>
  <autoFilter ref="$A$3:$X$377">
    <sortState ref="A3:X377">
      <sortCondition descending="1" ref="L3:L377"/>
      <sortCondition descending="1" ref="K3:K377"/>
      <sortCondition descending="1" ref="E3:E377"/>
      <sortCondition descending="1" ref="A3:A377"/>
      <sortCondition descending="1" ref="N3:N377"/>
    </sortState>
  </autoFilter>
  <hyperlinks>
    <hyperlink r:id="rId1" ref="C2"/>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sheetData>
    <row r="1">
      <c r="A1" s="1" t="s">
        <v>780</v>
      </c>
      <c r="B1" s="2">
        <f>sum(B3:B935)</f>
        <v>404.5596023</v>
      </c>
    </row>
    <row r="2">
      <c r="A2" s="225" t="s">
        <v>1</v>
      </c>
      <c r="B2" s="226" t="s">
        <v>2</v>
      </c>
    </row>
    <row r="3">
      <c r="A3" s="98" t="s">
        <v>4</v>
      </c>
      <c r="B3" s="227">
        <v>38.828880347787624</v>
      </c>
    </row>
    <row r="4">
      <c r="A4" s="98" t="s">
        <v>5</v>
      </c>
      <c r="B4" s="227">
        <v>34.64636000453652</v>
      </c>
    </row>
    <row r="5">
      <c r="A5" s="98" t="s">
        <v>6</v>
      </c>
      <c r="B5" s="227">
        <v>20.7931519082755</v>
      </c>
    </row>
    <row r="6">
      <c r="A6" s="98" t="s">
        <v>19</v>
      </c>
      <c r="B6" s="227">
        <v>20.072993206441307</v>
      </c>
    </row>
    <row r="7">
      <c r="A7" s="98" t="s">
        <v>8</v>
      </c>
      <c r="B7" s="227">
        <v>17.139659261216675</v>
      </c>
    </row>
    <row r="8">
      <c r="A8" s="98" t="s">
        <v>13</v>
      </c>
      <c r="B8" s="227">
        <v>15.931458462826606</v>
      </c>
    </row>
    <row r="9">
      <c r="A9" s="98" t="s">
        <v>18</v>
      </c>
      <c r="B9" s="227">
        <v>15.644304725707629</v>
      </c>
    </row>
    <row r="10">
      <c r="A10" s="98" t="s">
        <v>11</v>
      </c>
      <c r="B10" s="227">
        <v>15.462931073860684</v>
      </c>
    </row>
    <row r="11">
      <c r="A11" s="98" t="s">
        <v>50</v>
      </c>
      <c r="B11" s="227">
        <v>15.46176207688428</v>
      </c>
    </row>
    <row r="12">
      <c r="A12" s="98" t="s">
        <v>39</v>
      </c>
      <c r="B12" s="227">
        <v>12.742199026324416</v>
      </c>
    </row>
    <row r="13">
      <c r="A13" s="98" t="s">
        <v>46</v>
      </c>
      <c r="B13" s="227">
        <v>11.228498780201816</v>
      </c>
    </row>
    <row r="14">
      <c r="A14" s="98" t="s">
        <v>7</v>
      </c>
      <c r="B14" s="227">
        <v>8.512060911074833</v>
      </c>
    </row>
    <row r="15">
      <c r="A15" s="98" t="s">
        <v>47</v>
      </c>
      <c r="B15" s="227">
        <v>8.371672858864285</v>
      </c>
    </row>
    <row r="16">
      <c r="A16" s="98" t="s">
        <v>9</v>
      </c>
      <c r="B16" s="227">
        <v>7.911733826716938</v>
      </c>
    </row>
    <row r="17">
      <c r="A17" s="98" t="s">
        <v>61</v>
      </c>
      <c r="B17" s="227">
        <v>7.810247919854193</v>
      </c>
    </row>
    <row r="18">
      <c r="A18" s="98" t="s">
        <v>60</v>
      </c>
      <c r="B18" s="227">
        <v>7.36110796864612</v>
      </c>
    </row>
    <row r="19">
      <c r="A19" s="98" t="s">
        <v>40</v>
      </c>
      <c r="B19" s="227">
        <v>7.325458274563309</v>
      </c>
    </row>
    <row r="20">
      <c r="A20" s="98" t="s">
        <v>72</v>
      </c>
      <c r="B20" s="227">
        <v>7.164641057450616</v>
      </c>
    </row>
    <row r="21">
      <c r="A21" s="98" t="s">
        <v>10</v>
      </c>
      <c r="B21" s="227">
        <v>6.744975940747288</v>
      </c>
    </row>
    <row r="22">
      <c r="A22" s="98" t="s">
        <v>36</v>
      </c>
      <c r="B22" s="227">
        <v>6.7370992681210895</v>
      </c>
    </row>
    <row r="23">
      <c r="A23" s="98" t="s">
        <v>48</v>
      </c>
      <c r="B23" s="227">
        <v>6.7370992681210895</v>
      </c>
    </row>
    <row r="24">
      <c r="A24" s="98" t="s">
        <v>54</v>
      </c>
      <c r="B24" s="227">
        <v>6.7370992681210895</v>
      </c>
    </row>
    <row r="25">
      <c r="A25" s="98" t="s">
        <v>14</v>
      </c>
      <c r="B25" s="227">
        <v>6.578365505296988</v>
      </c>
    </row>
    <row r="26">
      <c r="A26" s="98" t="s">
        <v>62</v>
      </c>
      <c r="B26" s="227">
        <v>6.576673287899694</v>
      </c>
    </row>
    <row r="27">
      <c r="A27" s="98" t="s">
        <v>30</v>
      </c>
      <c r="B27" s="227">
        <v>5.75997334786504</v>
      </c>
    </row>
    <row r="28">
      <c r="A28" s="98" t="s">
        <v>64</v>
      </c>
      <c r="B28" s="227">
        <v>5.215852392324209</v>
      </c>
    </row>
    <row r="29">
      <c r="A29" s="98" t="s">
        <v>70</v>
      </c>
      <c r="B29" s="227">
        <v>4.962137625167346</v>
      </c>
    </row>
    <row r="30">
      <c r="A30" s="98" t="s">
        <v>63</v>
      </c>
      <c r="B30" s="227">
        <v>4.962137625167346</v>
      </c>
    </row>
    <row r="31">
      <c r="A31" s="98" t="s">
        <v>12</v>
      </c>
      <c r="B31" s="227">
        <v>4.646234938537656</v>
      </c>
    </row>
    <row r="32">
      <c r="A32" s="98" t="s">
        <v>3</v>
      </c>
      <c r="B32" s="227">
        <v>4.533590517933252</v>
      </c>
    </row>
    <row r="33">
      <c r="A33" s="96" t="s">
        <v>21</v>
      </c>
      <c r="B33" s="227">
        <v>3.6298110308916876</v>
      </c>
    </row>
    <row r="34">
      <c r="A34" s="98" t="s">
        <v>27</v>
      </c>
      <c r="B34" s="227">
        <v>3.6298110308916876</v>
      </c>
    </row>
    <row r="35">
      <c r="A35" s="96" t="s">
        <v>23</v>
      </c>
      <c r="B35" s="227">
        <v>3.6298110308916876</v>
      </c>
    </row>
    <row r="36">
      <c r="A36" s="98" t="s">
        <v>38</v>
      </c>
      <c r="B36" s="227">
        <v>3.390147795939091</v>
      </c>
    </row>
    <row r="37">
      <c r="A37" s="98" t="s">
        <v>53</v>
      </c>
      <c r="B37" s="227">
        <v>3.0942784321694305</v>
      </c>
    </row>
    <row r="38">
      <c r="A38" s="98" t="s">
        <v>84</v>
      </c>
      <c r="B38" s="227">
        <v>2.9194096828524723</v>
      </c>
    </row>
    <row r="39">
      <c r="A39" s="98" t="s">
        <v>98</v>
      </c>
      <c r="B39" s="227">
        <v>2.506961152871506</v>
      </c>
    </row>
    <row r="40">
      <c r="A40" s="98" t="s">
        <v>26</v>
      </c>
      <c r="B40" s="227">
        <v>2.448671569765853</v>
      </c>
    </row>
    <row r="41">
      <c r="A41" s="98" t="s">
        <v>49</v>
      </c>
      <c r="B41" s="227">
        <v>2.247182055106645</v>
      </c>
    </row>
    <row r="42">
      <c r="A42" s="98" t="s">
        <v>43</v>
      </c>
      <c r="B42" s="227">
        <v>2.3579847438423815</v>
      </c>
    </row>
    <row r="43">
      <c r="A43" s="98" t="s">
        <v>65</v>
      </c>
      <c r="B43" s="227">
        <v>2.2456997560403633</v>
      </c>
    </row>
    <row r="44">
      <c r="A44" s="98" t="s">
        <v>113</v>
      </c>
      <c r="B44" s="227">
        <v>2.2456997560403633</v>
      </c>
    </row>
    <row r="45">
      <c r="A45" s="98" t="s">
        <v>29</v>
      </c>
      <c r="B45" s="227">
        <v>2.2456997560403633</v>
      </c>
    </row>
    <row r="46">
      <c r="A46" s="98" t="s">
        <v>95</v>
      </c>
      <c r="B46" s="227">
        <v>2.092820405493247</v>
      </c>
    </row>
    <row r="47">
      <c r="A47" s="98" t="s">
        <v>24</v>
      </c>
      <c r="B47" s="227">
        <v>1.8399864610654988</v>
      </c>
    </row>
    <row r="48">
      <c r="A48" s="98" t="s">
        <v>66</v>
      </c>
      <c r="B48" s="227">
        <v>1.7579142835635189</v>
      </c>
    </row>
    <row r="49">
      <c r="A49" s="98" t="s">
        <v>57</v>
      </c>
      <c r="B49" s="227">
        <v>1.8181579667108367</v>
      </c>
    </row>
    <row r="50">
      <c r="A50" s="98" t="s">
        <v>28</v>
      </c>
      <c r="B50" s="227">
        <v>1.6842748170302724</v>
      </c>
    </row>
    <row r="51">
      <c r="A51" s="98" t="s">
        <v>17</v>
      </c>
      <c r="B51" s="227">
        <v>1.427307598608417</v>
      </c>
    </row>
    <row r="52">
      <c r="A52" s="98" t="s">
        <v>96</v>
      </c>
      <c r="B52" s="227">
        <v>1.363418445562735</v>
      </c>
    </row>
    <row r="53">
      <c r="A53" s="98" t="s">
        <v>44</v>
      </c>
      <c r="B53" s="227">
        <v>1.2053317448635301</v>
      </c>
    </row>
    <row r="54">
      <c r="A54" s="98" t="s">
        <v>51</v>
      </c>
      <c r="B54" s="227">
        <v>1.1737117692594925</v>
      </c>
    </row>
    <row r="55">
      <c r="A55" s="98" t="s">
        <v>82</v>
      </c>
      <c r="B55" s="227">
        <v>1.0554367693733324</v>
      </c>
    </row>
    <row r="56">
      <c r="A56" s="98" t="s">
        <v>33</v>
      </c>
      <c r="B56" s="227">
        <v>1.093523530948608</v>
      </c>
    </row>
    <row r="57">
      <c r="A57" s="98" t="s">
        <v>56</v>
      </c>
      <c r="B57" s="227">
        <v>1.072106924588809</v>
      </c>
    </row>
    <row r="58">
      <c r="A58" s="98" t="s">
        <v>16</v>
      </c>
      <c r="B58" s="227">
        <v>0.8590963878776101</v>
      </c>
    </row>
    <row r="59">
      <c r="A59" s="98" t="s">
        <v>106</v>
      </c>
      <c r="B59" s="227">
        <v>0.8475369489847727</v>
      </c>
    </row>
    <row r="60">
      <c r="A60" s="98" t="s">
        <v>149</v>
      </c>
      <c r="B60" s="227">
        <v>0.7967939955534002</v>
      </c>
    </row>
    <row r="61">
      <c r="A61" s="98" t="s">
        <v>32</v>
      </c>
      <c r="B61" s="227">
        <v>0.673709926812109</v>
      </c>
    </row>
    <row r="62">
      <c r="A62" s="98" t="s">
        <v>116</v>
      </c>
      <c r="B62" s="227">
        <v>0.673709926812109</v>
      </c>
    </row>
    <row r="63">
      <c r="A63" s="98" t="s">
        <v>126</v>
      </c>
      <c r="B63" s="227">
        <v>0.673709926812109</v>
      </c>
    </row>
    <row r="64">
      <c r="A64" s="98" t="s">
        <v>148</v>
      </c>
      <c r="B64" s="227">
        <v>0.673709926812109</v>
      </c>
    </row>
    <row r="65">
      <c r="A65" s="98" t="s">
        <v>87</v>
      </c>
      <c r="B65" s="227">
        <v>0.60417953647669</v>
      </c>
    </row>
    <row r="66">
      <c r="A66" s="98" t="s">
        <v>83</v>
      </c>
      <c r="B66" s="227">
        <v>0.5635699777670009</v>
      </c>
    </row>
    <row r="67">
      <c r="A67" s="98" t="s">
        <v>52</v>
      </c>
      <c r="B67" s="227">
        <v>0.5722240199493639</v>
      </c>
    </row>
    <row r="68">
      <c r="A68" s="98" t="s">
        <v>58</v>
      </c>
      <c r="B68" s="227">
        <v>0.5084696096645813</v>
      </c>
    </row>
    <row r="69">
      <c r="A69" s="98" t="s">
        <v>76</v>
      </c>
      <c r="B69" s="227">
        <v>0.22508799110680044</v>
      </c>
    </row>
    <row r="70">
      <c r="A70" s="98" t="s">
        <v>189</v>
      </c>
      <c r="B70" s="227">
        <v>0.11228498780201816</v>
      </c>
    </row>
    <row r="71">
      <c r="B71" s="227"/>
    </row>
    <row r="72">
      <c r="B72" s="227"/>
    </row>
    <row r="73">
      <c r="B73" s="227"/>
    </row>
    <row r="74">
      <c r="B74" s="227"/>
    </row>
    <row r="75">
      <c r="B75" s="227"/>
    </row>
    <row r="76">
      <c r="B76" s="227"/>
    </row>
    <row r="77">
      <c r="B77" s="227"/>
    </row>
    <row r="78">
      <c r="B78" s="227"/>
    </row>
    <row r="79">
      <c r="B79" s="227"/>
    </row>
    <row r="80">
      <c r="B80" s="227"/>
    </row>
    <row r="81">
      <c r="B81" s="227"/>
    </row>
    <row r="82">
      <c r="B82" s="227"/>
    </row>
    <row r="83">
      <c r="B83" s="227"/>
    </row>
    <row r="84">
      <c r="B84" s="227"/>
    </row>
    <row r="85">
      <c r="B85" s="227"/>
    </row>
    <row r="86">
      <c r="B86" s="227"/>
    </row>
    <row r="87">
      <c r="B87" s="227"/>
    </row>
    <row r="88">
      <c r="B88" s="227"/>
    </row>
    <row r="89">
      <c r="B89" s="227"/>
    </row>
    <row r="90">
      <c r="B90" s="227"/>
    </row>
    <row r="91">
      <c r="B91" s="227"/>
    </row>
    <row r="92">
      <c r="B92" s="227"/>
    </row>
    <row r="93">
      <c r="B93" s="227"/>
    </row>
    <row r="94">
      <c r="B94" s="227"/>
    </row>
    <row r="95">
      <c r="B95" s="227"/>
    </row>
    <row r="96">
      <c r="B96" s="227"/>
    </row>
    <row r="97">
      <c r="B97" s="227"/>
    </row>
    <row r="98">
      <c r="B98" s="227"/>
    </row>
    <row r="99">
      <c r="B99" s="227"/>
    </row>
    <row r="100">
      <c r="B100" s="227"/>
    </row>
    <row r="101">
      <c r="B101" s="227"/>
    </row>
    <row r="102">
      <c r="B102" s="227"/>
    </row>
    <row r="103">
      <c r="B103" s="227"/>
    </row>
    <row r="104">
      <c r="B104" s="227"/>
    </row>
    <row r="105">
      <c r="B105" s="227"/>
    </row>
    <row r="106">
      <c r="B106" s="227"/>
    </row>
    <row r="107">
      <c r="B107" s="227"/>
    </row>
    <row r="108">
      <c r="B108" s="227"/>
    </row>
    <row r="109">
      <c r="B109" s="227"/>
    </row>
    <row r="110">
      <c r="B110" s="227"/>
    </row>
    <row r="111">
      <c r="B111" s="227"/>
    </row>
    <row r="112">
      <c r="B112" s="227"/>
    </row>
    <row r="113">
      <c r="B113" s="227"/>
    </row>
    <row r="114">
      <c r="B114" s="227"/>
    </row>
    <row r="115">
      <c r="B115" s="227"/>
    </row>
    <row r="116">
      <c r="B116" s="227"/>
    </row>
    <row r="117">
      <c r="B117" s="227"/>
    </row>
    <row r="118">
      <c r="B118" s="227"/>
    </row>
    <row r="119">
      <c r="B119" s="227"/>
    </row>
    <row r="120">
      <c r="B120" s="227"/>
    </row>
    <row r="121">
      <c r="B121" s="227"/>
    </row>
    <row r="122">
      <c r="B122" s="227"/>
    </row>
    <row r="123">
      <c r="B123" s="227"/>
    </row>
    <row r="124">
      <c r="B124" s="227"/>
    </row>
    <row r="125">
      <c r="B125" s="227"/>
    </row>
    <row r="126">
      <c r="B126" s="227"/>
    </row>
    <row r="127">
      <c r="B127" s="227"/>
    </row>
    <row r="128">
      <c r="B128" s="227"/>
    </row>
    <row r="129">
      <c r="B129" s="227"/>
    </row>
    <row r="130">
      <c r="B130" s="227"/>
    </row>
    <row r="131">
      <c r="B131" s="227"/>
    </row>
    <row r="132">
      <c r="B132" s="227"/>
    </row>
    <row r="133">
      <c r="B133" s="227"/>
    </row>
    <row r="134">
      <c r="B134" s="227"/>
    </row>
    <row r="135">
      <c r="B135" s="227"/>
    </row>
    <row r="136">
      <c r="B136" s="227"/>
    </row>
    <row r="137">
      <c r="B137" s="227"/>
    </row>
    <row r="138">
      <c r="B138" s="227"/>
    </row>
    <row r="139">
      <c r="B139" s="227"/>
    </row>
    <row r="140">
      <c r="B140" s="227"/>
    </row>
    <row r="141">
      <c r="B141" s="227"/>
    </row>
    <row r="142">
      <c r="B142" s="227"/>
    </row>
    <row r="143">
      <c r="B143" s="227"/>
    </row>
    <row r="144">
      <c r="B144" s="227"/>
    </row>
    <row r="145">
      <c r="B145" s="227"/>
    </row>
    <row r="146">
      <c r="B146" s="227"/>
    </row>
    <row r="147">
      <c r="B147" s="227"/>
    </row>
    <row r="148">
      <c r="B148" s="227"/>
    </row>
    <row r="149">
      <c r="B149" s="227"/>
    </row>
    <row r="150">
      <c r="B150" s="227"/>
    </row>
    <row r="151">
      <c r="B151" s="227"/>
    </row>
    <row r="152">
      <c r="B152" s="227"/>
    </row>
    <row r="153">
      <c r="B153" s="227"/>
    </row>
    <row r="154">
      <c r="B154" s="227"/>
    </row>
    <row r="155">
      <c r="B155" s="227"/>
    </row>
    <row r="156">
      <c r="B156" s="227"/>
    </row>
    <row r="157">
      <c r="B157" s="227"/>
    </row>
    <row r="158">
      <c r="B158" s="227"/>
    </row>
    <row r="159">
      <c r="B159" s="227"/>
    </row>
    <row r="160">
      <c r="B160" s="227"/>
    </row>
    <row r="161">
      <c r="B161" s="227"/>
    </row>
    <row r="162">
      <c r="B162" s="227"/>
    </row>
    <row r="163">
      <c r="B163" s="227"/>
    </row>
    <row r="164">
      <c r="B164" s="227"/>
    </row>
    <row r="165">
      <c r="B165" s="227"/>
    </row>
    <row r="166">
      <c r="B166" s="227"/>
    </row>
    <row r="167">
      <c r="B167" s="227"/>
    </row>
    <row r="168">
      <c r="B168" s="227"/>
    </row>
    <row r="169">
      <c r="B169" s="227"/>
    </row>
    <row r="170">
      <c r="B170" s="227"/>
    </row>
    <row r="171">
      <c r="B171" s="227"/>
    </row>
    <row r="172">
      <c r="B172" s="227"/>
    </row>
    <row r="173">
      <c r="B173" s="227"/>
    </row>
    <row r="174">
      <c r="B174" s="227"/>
    </row>
    <row r="175">
      <c r="B175" s="227"/>
    </row>
    <row r="176">
      <c r="B176" s="227"/>
    </row>
    <row r="177">
      <c r="B177" s="227"/>
    </row>
    <row r="178">
      <c r="B178" s="227"/>
    </row>
    <row r="179">
      <c r="B179" s="227"/>
    </row>
    <row r="180">
      <c r="B180" s="227"/>
    </row>
    <row r="181">
      <c r="B181" s="227"/>
    </row>
    <row r="182">
      <c r="B182" s="227"/>
    </row>
    <row r="183">
      <c r="B183" s="227"/>
    </row>
    <row r="184">
      <c r="B184" s="227"/>
    </row>
    <row r="185">
      <c r="B185" s="227"/>
    </row>
    <row r="186">
      <c r="B186" s="227"/>
    </row>
    <row r="187">
      <c r="B187" s="227"/>
    </row>
    <row r="188">
      <c r="B188" s="227"/>
    </row>
    <row r="189">
      <c r="B189" s="227"/>
    </row>
    <row r="190">
      <c r="B190" s="227"/>
    </row>
    <row r="191">
      <c r="B191" s="227"/>
    </row>
    <row r="192">
      <c r="B192" s="227"/>
    </row>
    <row r="193">
      <c r="B193" s="227"/>
    </row>
    <row r="194">
      <c r="B194" s="227"/>
    </row>
    <row r="195">
      <c r="B195" s="227"/>
    </row>
    <row r="196">
      <c r="B196" s="227"/>
    </row>
    <row r="197">
      <c r="B197" s="227"/>
    </row>
    <row r="198">
      <c r="B198" s="227"/>
    </row>
    <row r="199">
      <c r="B199" s="227"/>
    </row>
    <row r="200">
      <c r="B200" s="227"/>
    </row>
    <row r="201">
      <c r="B201" s="227"/>
    </row>
    <row r="202">
      <c r="B202" s="227"/>
    </row>
    <row r="203">
      <c r="B203" s="227"/>
    </row>
    <row r="204">
      <c r="B204" s="227"/>
    </row>
    <row r="205">
      <c r="B205" s="227"/>
    </row>
    <row r="206">
      <c r="B206" s="227"/>
    </row>
    <row r="207">
      <c r="B207" s="227"/>
    </row>
    <row r="208">
      <c r="B208" s="227"/>
    </row>
    <row r="209">
      <c r="B209" s="227"/>
    </row>
    <row r="210">
      <c r="B210" s="227"/>
    </row>
    <row r="211">
      <c r="B211" s="227"/>
    </row>
    <row r="212">
      <c r="B212" s="227"/>
    </row>
    <row r="213">
      <c r="B213" s="227"/>
    </row>
    <row r="214">
      <c r="B214" s="227"/>
    </row>
    <row r="215">
      <c r="B215" s="227"/>
    </row>
    <row r="216">
      <c r="B216" s="227"/>
    </row>
    <row r="217">
      <c r="B217" s="227"/>
    </row>
    <row r="218">
      <c r="B218" s="227"/>
    </row>
    <row r="219">
      <c r="B219" s="227"/>
    </row>
    <row r="220">
      <c r="B220" s="227"/>
    </row>
    <row r="221">
      <c r="B221" s="227"/>
    </row>
    <row r="222">
      <c r="B222" s="227"/>
    </row>
    <row r="223">
      <c r="B223" s="227"/>
    </row>
    <row r="224">
      <c r="B224" s="227"/>
    </row>
    <row r="225">
      <c r="B225" s="227"/>
    </row>
    <row r="226">
      <c r="B226" s="227"/>
    </row>
    <row r="227">
      <c r="B227" s="227"/>
    </row>
    <row r="228">
      <c r="B228" s="227"/>
    </row>
    <row r="229">
      <c r="B229" s="227"/>
    </row>
    <row r="230">
      <c r="B230" s="227"/>
    </row>
    <row r="231">
      <c r="B231" s="227"/>
    </row>
    <row r="232">
      <c r="B232" s="227"/>
    </row>
    <row r="233">
      <c r="B233" s="227"/>
    </row>
    <row r="234">
      <c r="B234" s="227"/>
    </row>
    <row r="235">
      <c r="B235" s="227"/>
    </row>
    <row r="236">
      <c r="B236" s="227"/>
    </row>
    <row r="237">
      <c r="B237" s="227"/>
    </row>
    <row r="238">
      <c r="B238" s="227"/>
    </row>
    <row r="239">
      <c r="B239" s="227"/>
    </row>
    <row r="240">
      <c r="B240" s="227"/>
    </row>
    <row r="241">
      <c r="B241" s="227"/>
    </row>
    <row r="242">
      <c r="B242" s="227"/>
    </row>
    <row r="243">
      <c r="B243" s="227"/>
    </row>
    <row r="244">
      <c r="B244" s="227"/>
    </row>
    <row r="245">
      <c r="B245" s="227"/>
    </row>
    <row r="246">
      <c r="B246" s="227"/>
    </row>
    <row r="247">
      <c r="B247" s="227"/>
    </row>
    <row r="248">
      <c r="B248" s="227"/>
    </row>
    <row r="249">
      <c r="B249" s="227"/>
    </row>
    <row r="250">
      <c r="B250" s="227"/>
    </row>
    <row r="251">
      <c r="B251" s="227"/>
    </row>
    <row r="252">
      <c r="B252" s="227"/>
    </row>
    <row r="253">
      <c r="B253" s="227"/>
    </row>
    <row r="254">
      <c r="B254" s="227"/>
    </row>
    <row r="255">
      <c r="B255" s="227"/>
    </row>
    <row r="256">
      <c r="B256" s="227"/>
    </row>
    <row r="257">
      <c r="B257" s="227"/>
    </row>
    <row r="258">
      <c r="B258" s="227"/>
    </row>
    <row r="259">
      <c r="B259" s="227"/>
    </row>
    <row r="260">
      <c r="B260" s="227"/>
    </row>
    <row r="261">
      <c r="B261" s="227"/>
    </row>
    <row r="262">
      <c r="B262" s="227"/>
    </row>
    <row r="263">
      <c r="B263" s="227"/>
    </row>
    <row r="264">
      <c r="B264" s="227"/>
    </row>
    <row r="265">
      <c r="B265" s="227"/>
    </row>
    <row r="266">
      <c r="B266" s="227"/>
    </row>
    <row r="267">
      <c r="B267" s="227"/>
    </row>
    <row r="268">
      <c r="B268" s="227"/>
    </row>
    <row r="269">
      <c r="B269" s="227"/>
    </row>
    <row r="270">
      <c r="B270" s="227"/>
    </row>
    <row r="271">
      <c r="B271" s="227"/>
    </row>
    <row r="272">
      <c r="B272" s="227"/>
    </row>
    <row r="273">
      <c r="B273" s="227"/>
    </row>
    <row r="274">
      <c r="B274" s="227"/>
    </row>
    <row r="275">
      <c r="B275" s="227"/>
    </row>
    <row r="276">
      <c r="B276" s="227"/>
    </row>
    <row r="277">
      <c r="B277" s="227"/>
    </row>
    <row r="278">
      <c r="B278" s="227"/>
    </row>
    <row r="279">
      <c r="B279" s="227"/>
    </row>
    <row r="280">
      <c r="B280" s="227"/>
    </row>
    <row r="281">
      <c r="B281" s="227"/>
    </row>
    <row r="282">
      <c r="B282" s="227"/>
    </row>
    <row r="283">
      <c r="B283" s="227"/>
    </row>
    <row r="284">
      <c r="B284" s="227"/>
    </row>
    <row r="285">
      <c r="B285" s="227"/>
    </row>
    <row r="286">
      <c r="B286" s="227"/>
    </row>
    <row r="287">
      <c r="B287" s="227"/>
    </row>
    <row r="288">
      <c r="B288" s="227"/>
    </row>
    <row r="289">
      <c r="B289" s="227"/>
    </row>
    <row r="290">
      <c r="B290" s="227"/>
    </row>
    <row r="291">
      <c r="B291" s="227"/>
    </row>
    <row r="292">
      <c r="B292" s="227"/>
    </row>
    <row r="293">
      <c r="B293" s="227"/>
    </row>
    <row r="294">
      <c r="B294" s="227"/>
    </row>
    <row r="295">
      <c r="B295" s="227"/>
    </row>
    <row r="296">
      <c r="B296" s="227"/>
    </row>
    <row r="297">
      <c r="B297" s="227"/>
    </row>
    <row r="298">
      <c r="B298" s="227"/>
    </row>
    <row r="299">
      <c r="B299" s="227"/>
    </row>
    <row r="300">
      <c r="B300" s="227"/>
    </row>
    <row r="301">
      <c r="B301" s="227"/>
    </row>
    <row r="302">
      <c r="B302" s="227"/>
    </row>
    <row r="303">
      <c r="B303" s="227"/>
    </row>
    <row r="304">
      <c r="B304" s="227"/>
    </row>
    <row r="305">
      <c r="B305" s="227"/>
    </row>
    <row r="306">
      <c r="B306" s="227"/>
    </row>
    <row r="307">
      <c r="B307" s="227"/>
    </row>
    <row r="308">
      <c r="B308" s="227"/>
    </row>
    <row r="309">
      <c r="B309" s="227"/>
    </row>
    <row r="310">
      <c r="B310" s="227"/>
    </row>
    <row r="311">
      <c r="B311" s="227"/>
    </row>
    <row r="312">
      <c r="B312" s="227"/>
    </row>
    <row r="313">
      <c r="B313" s="227"/>
    </row>
    <row r="314">
      <c r="B314" s="227"/>
    </row>
    <row r="315">
      <c r="B315" s="227"/>
    </row>
    <row r="316">
      <c r="B316" s="227"/>
    </row>
    <row r="317">
      <c r="B317" s="227"/>
    </row>
    <row r="318">
      <c r="B318" s="227"/>
    </row>
    <row r="319">
      <c r="B319" s="227"/>
    </row>
    <row r="320">
      <c r="B320" s="227"/>
    </row>
    <row r="321">
      <c r="B321" s="227"/>
    </row>
    <row r="322">
      <c r="B322" s="227"/>
    </row>
    <row r="323">
      <c r="B323" s="227"/>
    </row>
    <row r="324">
      <c r="B324" s="227"/>
    </row>
    <row r="325">
      <c r="B325" s="227"/>
    </row>
    <row r="326">
      <c r="B326" s="227"/>
    </row>
    <row r="327">
      <c r="B327" s="227"/>
    </row>
    <row r="328">
      <c r="B328" s="227"/>
    </row>
    <row r="329">
      <c r="B329" s="227"/>
    </row>
    <row r="330">
      <c r="B330" s="227"/>
    </row>
    <row r="331">
      <c r="B331" s="227"/>
    </row>
    <row r="332">
      <c r="B332" s="227"/>
    </row>
    <row r="333">
      <c r="B333" s="227"/>
    </row>
    <row r="334">
      <c r="B334" s="227"/>
    </row>
    <row r="335">
      <c r="B335" s="227"/>
    </row>
    <row r="336">
      <c r="B336" s="227"/>
    </row>
    <row r="337">
      <c r="B337" s="227"/>
    </row>
    <row r="338">
      <c r="B338" s="227"/>
    </row>
    <row r="339">
      <c r="B339" s="227"/>
    </row>
    <row r="340">
      <c r="B340" s="227"/>
    </row>
    <row r="341">
      <c r="B341" s="227"/>
    </row>
    <row r="342">
      <c r="B342" s="227"/>
    </row>
    <row r="343">
      <c r="B343" s="227"/>
    </row>
    <row r="344">
      <c r="B344" s="227"/>
    </row>
    <row r="345">
      <c r="B345" s="227"/>
    </row>
    <row r="346">
      <c r="B346" s="227"/>
    </row>
    <row r="347">
      <c r="B347" s="227"/>
    </row>
    <row r="348">
      <c r="B348" s="227"/>
    </row>
    <row r="349">
      <c r="B349" s="227"/>
    </row>
    <row r="350">
      <c r="B350" s="227"/>
    </row>
    <row r="351">
      <c r="B351" s="227"/>
    </row>
    <row r="352">
      <c r="B352" s="227"/>
    </row>
    <row r="353">
      <c r="B353" s="227"/>
    </row>
    <row r="354">
      <c r="B354" s="227"/>
    </row>
    <row r="355">
      <c r="B355" s="227"/>
    </row>
    <row r="356">
      <c r="B356" s="227"/>
    </row>
    <row r="357">
      <c r="B357" s="227"/>
    </row>
    <row r="358">
      <c r="B358" s="227"/>
    </row>
    <row r="359">
      <c r="B359" s="227"/>
    </row>
    <row r="360">
      <c r="B360" s="227"/>
    </row>
    <row r="361">
      <c r="B361" s="227"/>
    </row>
    <row r="362">
      <c r="B362" s="227"/>
    </row>
    <row r="363">
      <c r="B363" s="227"/>
    </row>
    <row r="364">
      <c r="B364" s="227"/>
    </row>
    <row r="365">
      <c r="B365" s="227"/>
    </row>
    <row r="366">
      <c r="B366" s="227"/>
    </row>
    <row r="367">
      <c r="B367" s="227"/>
    </row>
    <row r="368">
      <c r="B368" s="227"/>
    </row>
    <row r="369">
      <c r="B369" s="227"/>
    </row>
    <row r="370">
      <c r="B370" s="227"/>
    </row>
    <row r="371">
      <c r="B371" s="227"/>
    </row>
    <row r="372">
      <c r="B372" s="227"/>
    </row>
    <row r="373">
      <c r="B373" s="227"/>
    </row>
    <row r="374">
      <c r="B374" s="227"/>
    </row>
    <row r="375">
      <c r="B375" s="227"/>
    </row>
    <row r="376">
      <c r="B376" s="227"/>
    </row>
    <row r="377">
      <c r="B377" s="227"/>
    </row>
    <row r="378">
      <c r="B378" s="227"/>
    </row>
    <row r="379">
      <c r="B379" s="227"/>
    </row>
    <row r="380">
      <c r="B380" s="227"/>
    </row>
    <row r="381">
      <c r="B381" s="227"/>
    </row>
    <row r="382">
      <c r="B382" s="227"/>
    </row>
    <row r="383">
      <c r="B383" s="227"/>
    </row>
    <row r="384">
      <c r="B384" s="227"/>
    </row>
    <row r="385">
      <c r="B385" s="227"/>
    </row>
    <row r="386">
      <c r="B386" s="227"/>
    </row>
    <row r="387">
      <c r="B387" s="227"/>
    </row>
    <row r="388">
      <c r="B388" s="227"/>
    </row>
    <row r="389">
      <c r="B389" s="227"/>
    </row>
    <row r="390">
      <c r="B390" s="227"/>
    </row>
    <row r="391">
      <c r="B391" s="227"/>
    </row>
    <row r="392">
      <c r="B392" s="227"/>
    </row>
    <row r="393">
      <c r="B393" s="227"/>
    </row>
    <row r="394">
      <c r="B394" s="227"/>
    </row>
    <row r="395">
      <c r="B395" s="227"/>
    </row>
    <row r="396">
      <c r="B396" s="227"/>
    </row>
    <row r="397">
      <c r="B397" s="227"/>
    </row>
    <row r="398">
      <c r="B398" s="227"/>
    </row>
    <row r="399">
      <c r="B399" s="227"/>
    </row>
    <row r="400">
      <c r="B400" s="227"/>
    </row>
    <row r="401">
      <c r="B401" s="227"/>
    </row>
    <row r="402">
      <c r="B402" s="227"/>
    </row>
    <row r="403">
      <c r="B403" s="227"/>
    </row>
    <row r="404">
      <c r="B404" s="227"/>
    </row>
    <row r="405">
      <c r="B405" s="227"/>
    </row>
    <row r="406">
      <c r="B406" s="227"/>
    </row>
    <row r="407">
      <c r="B407" s="227"/>
    </row>
    <row r="408">
      <c r="B408" s="227"/>
    </row>
    <row r="409">
      <c r="B409" s="227"/>
    </row>
    <row r="410">
      <c r="B410" s="227"/>
    </row>
    <row r="411">
      <c r="B411" s="227"/>
    </row>
    <row r="412">
      <c r="B412" s="227"/>
    </row>
    <row r="413">
      <c r="B413" s="227"/>
    </row>
    <row r="414">
      <c r="B414" s="227"/>
    </row>
    <row r="415">
      <c r="B415" s="227"/>
    </row>
    <row r="416">
      <c r="B416" s="227"/>
    </row>
    <row r="417">
      <c r="B417" s="227"/>
    </row>
    <row r="418">
      <c r="B418" s="227"/>
    </row>
    <row r="419">
      <c r="B419" s="227"/>
    </row>
    <row r="420">
      <c r="B420" s="227"/>
    </row>
    <row r="421">
      <c r="B421" s="227"/>
    </row>
    <row r="422">
      <c r="B422" s="227"/>
    </row>
    <row r="423">
      <c r="B423" s="227"/>
    </row>
    <row r="424">
      <c r="B424" s="227"/>
    </row>
    <row r="425">
      <c r="B425" s="227"/>
    </row>
    <row r="426">
      <c r="B426" s="227"/>
    </row>
    <row r="427">
      <c r="B427" s="227"/>
    </row>
    <row r="428">
      <c r="B428" s="227"/>
    </row>
    <row r="429">
      <c r="B429" s="227"/>
    </row>
    <row r="430">
      <c r="B430" s="227"/>
    </row>
    <row r="431">
      <c r="B431" s="227"/>
    </row>
    <row r="432">
      <c r="B432" s="227"/>
    </row>
    <row r="433">
      <c r="B433" s="227"/>
    </row>
    <row r="434">
      <c r="B434" s="227"/>
    </row>
    <row r="435">
      <c r="B435" s="227"/>
    </row>
    <row r="436">
      <c r="B436" s="227"/>
    </row>
    <row r="437">
      <c r="B437" s="227"/>
    </row>
    <row r="438">
      <c r="B438" s="227"/>
    </row>
    <row r="439">
      <c r="B439" s="227"/>
    </row>
    <row r="440">
      <c r="B440" s="227"/>
    </row>
    <row r="441">
      <c r="B441" s="227"/>
    </row>
    <row r="442">
      <c r="B442" s="227"/>
    </row>
    <row r="443">
      <c r="B443" s="227"/>
    </row>
    <row r="444">
      <c r="B444" s="227"/>
    </row>
    <row r="445">
      <c r="B445" s="227"/>
    </row>
    <row r="446">
      <c r="B446" s="227"/>
    </row>
    <row r="447">
      <c r="B447" s="227"/>
    </row>
    <row r="448">
      <c r="B448" s="227"/>
    </row>
    <row r="449">
      <c r="B449" s="227"/>
    </row>
    <row r="450">
      <c r="B450" s="227"/>
    </row>
    <row r="451">
      <c r="B451" s="227"/>
    </row>
    <row r="452">
      <c r="B452" s="227"/>
    </row>
    <row r="453">
      <c r="B453" s="227"/>
    </row>
    <row r="454">
      <c r="B454" s="227"/>
    </row>
    <row r="455">
      <c r="B455" s="227"/>
    </row>
    <row r="456">
      <c r="B456" s="227"/>
    </row>
    <row r="457">
      <c r="B457" s="227"/>
    </row>
    <row r="458">
      <c r="B458" s="227"/>
    </row>
    <row r="459">
      <c r="B459" s="227"/>
    </row>
    <row r="460">
      <c r="B460" s="227"/>
    </row>
    <row r="461">
      <c r="B461" s="227"/>
    </row>
    <row r="462">
      <c r="B462" s="227"/>
    </row>
    <row r="463">
      <c r="B463" s="227"/>
    </row>
    <row r="464">
      <c r="B464" s="227"/>
    </row>
    <row r="465">
      <c r="B465" s="227"/>
    </row>
    <row r="466">
      <c r="B466" s="227"/>
    </row>
    <row r="467">
      <c r="B467" s="227"/>
    </row>
    <row r="468">
      <c r="B468" s="227"/>
    </row>
    <row r="469">
      <c r="B469" s="227"/>
    </row>
    <row r="470">
      <c r="B470" s="227"/>
    </row>
    <row r="471">
      <c r="B471" s="227"/>
    </row>
    <row r="472">
      <c r="B472" s="227"/>
    </row>
    <row r="473">
      <c r="B473" s="227"/>
    </row>
    <row r="474">
      <c r="B474" s="227"/>
    </row>
    <row r="475">
      <c r="B475" s="227"/>
    </row>
    <row r="476">
      <c r="B476" s="227"/>
    </row>
    <row r="477">
      <c r="B477" s="227"/>
    </row>
    <row r="478">
      <c r="B478" s="227"/>
    </row>
    <row r="479">
      <c r="B479" s="227"/>
    </row>
    <row r="480">
      <c r="B480" s="227"/>
    </row>
    <row r="481">
      <c r="B481" s="227"/>
    </row>
    <row r="482">
      <c r="B482" s="227"/>
    </row>
    <row r="483">
      <c r="B483" s="227"/>
    </row>
    <row r="484">
      <c r="B484" s="227"/>
    </row>
    <row r="485">
      <c r="B485" s="227"/>
    </row>
    <row r="486">
      <c r="B486" s="227"/>
    </row>
    <row r="487">
      <c r="B487" s="227"/>
    </row>
    <row r="488">
      <c r="B488" s="227"/>
    </row>
    <row r="489">
      <c r="B489" s="227"/>
    </row>
    <row r="490">
      <c r="B490" s="227"/>
    </row>
    <row r="491">
      <c r="B491" s="227"/>
    </row>
    <row r="492">
      <c r="B492" s="227"/>
    </row>
    <row r="493">
      <c r="B493" s="227"/>
    </row>
    <row r="494">
      <c r="B494" s="227"/>
    </row>
    <row r="495">
      <c r="B495" s="227"/>
    </row>
    <row r="496">
      <c r="B496" s="227"/>
    </row>
    <row r="497">
      <c r="B497" s="227"/>
    </row>
    <row r="498">
      <c r="B498" s="227"/>
    </row>
    <row r="499">
      <c r="B499" s="227"/>
    </row>
    <row r="500">
      <c r="B500" s="227"/>
    </row>
    <row r="501">
      <c r="B501" s="227"/>
    </row>
    <row r="502">
      <c r="B502" s="227"/>
    </row>
    <row r="503">
      <c r="B503" s="227"/>
    </row>
    <row r="504">
      <c r="B504" s="227"/>
    </row>
    <row r="505">
      <c r="B505" s="227"/>
    </row>
    <row r="506">
      <c r="B506" s="227"/>
    </row>
    <row r="507">
      <c r="B507" s="227"/>
    </row>
    <row r="508">
      <c r="B508" s="227"/>
    </row>
    <row r="509">
      <c r="B509" s="227"/>
    </row>
    <row r="510">
      <c r="B510" s="227"/>
    </row>
    <row r="511">
      <c r="B511" s="227"/>
    </row>
    <row r="512">
      <c r="B512" s="227"/>
    </row>
    <row r="513">
      <c r="B513" s="227"/>
    </row>
    <row r="514">
      <c r="B514" s="227"/>
    </row>
    <row r="515">
      <c r="B515" s="227"/>
    </row>
    <row r="516">
      <c r="B516" s="227"/>
    </row>
    <row r="517">
      <c r="B517" s="227"/>
    </row>
    <row r="518">
      <c r="B518" s="227"/>
    </row>
    <row r="519">
      <c r="B519" s="227"/>
    </row>
    <row r="520">
      <c r="B520" s="227"/>
    </row>
    <row r="521">
      <c r="B521" s="227"/>
    </row>
    <row r="522">
      <c r="B522" s="227"/>
    </row>
    <row r="523">
      <c r="B523" s="227"/>
    </row>
    <row r="524">
      <c r="B524" s="227"/>
    </row>
    <row r="525">
      <c r="B525" s="227"/>
    </row>
    <row r="526">
      <c r="B526" s="227"/>
    </row>
    <row r="527">
      <c r="B527" s="227"/>
    </row>
    <row r="528">
      <c r="B528" s="227"/>
    </row>
    <row r="529">
      <c r="B529" s="227"/>
    </row>
    <row r="530">
      <c r="B530" s="227"/>
    </row>
    <row r="531">
      <c r="B531" s="227"/>
    </row>
    <row r="532">
      <c r="B532" s="227"/>
    </row>
    <row r="533">
      <c r="B533" s="227"/>
    </row>
    <row r="534">
      <c r="B534" s="227"/>
    </row>
    <row r="535">
      <c r="B535" s="227"/>
    </row>
    <row r="536">
      <c r="B536" s="227"/>
    </row>
    <row r="537">
      <c r="B537" s="227"/>
    </row>
    <row r="538">
      <c r="B538" s="227"/>
    </row>
    <row r="539">
      <c r="B539" s="227"/>
    </row>
    <row r="540">
      <c r="B540" s="227"/>
    </row>
    <row r="541">
      <c r="B541" s="227"/>
    </row>
    <row r="542">
      <c r="B542" s="227"/>
    </row>
    <row r="543">
      <c r="B543" s="227"/>
    </row>
    <row r="544">
      <c r="B544" s="227"/>
    </row>
    <row r="545">
      <c r="B545" s="227"/>
    </row>
    <row r="546">
      <c r="B546" s="227"/>
    </row>
    <row r="547">
      <c r="B547" s="227"/>
    </row>
    <row r="548">
      <c r="B548" s="227"/>
    </row>
    <row r="549">
      <c r="B549" s="227"/>
    </row>
    <row r="550">
      <c r="B550" s="227"/>
    </row>
    <row r="551">
      <c r="B551" s="227"/>
    </row>
    <row r="552">
      <c r="B552" s="227"/>
    </row>
    <row r="553">
      <c r="B553" s="227"/>
    </row>
    <row r="554">
      <c r="B554" s="227"/>
    </row>
    <row r="555">
      <c r="B555" s="227"/>
    </row>
    <row r="556">
      <c r="B556" s="227"/>
    </row>
    <row r="557">
      <c r="B557" s="227"/>
    </row>
    <row r="558">
      <c r="B558" s="227"/>
    </row>
    <row r="559">
      <c r="B559" s="227"/>
    </row>
    <row r="560">
      <c r="B560" s="227"/>
    </row>
    <row r="561">
      <c r="B561" s="227"/>
    </row>
    <row r="562">
      <c r="B562" s="227"/>
    </row>
    <row r="563">
      <c r="B563" s="227"/>
    </row>
    <row r="564">
      <c r="B564" s="227"/>
    </row>
    <row r="565">
      <c r="B565" s="227"/>
    </row>
    <row r="566">
      <c r="B566" s="227"/>
    </row>
    <row r="567">
      <c r="B567" s="227"/>
    </row>
    <row r="568">
      <c r="B568" s="227"/>
    </row>
    <row r="569">
      <c r="B569" s="227"/>
    </row>
    <row r="570">
      <c r="B570" s="227"/>
    </row>
    <row r="571">
      <c r="B571" s="227"/>
    </row>
    <row r="572">
      <c r="B572" s="227"/>
    </row>
    <row r="573">
      <c r="B573" s="227"/>
    </row>
    <row r="574">
      <c r="B574" s="227"/>
    </row>
    <row r="575">
      <c r="B575" s="227"/>
    </row>
    <row r="576">
      <c r="B576" s="227"/>
    </row>
    <row r="577">
      <c r="B577" s="227"/>
    </row>
    <row r="578">
      <c r="B578" s="227"/>
    </row>
    <row r="579">
      <c r="B579" s="227"/>
    </row>
    <row r="580">
      <c r="B580" s="227"/>
    </row>
    <row r="581">
      <c r="B581" s="227"/>
    </row>
    <row r="582">
      <c r="B582" s="227"/>
    </row>
    <row r="583">
      <c r="B583" s="227"/>
    </row>
    <row r="584">
      <c r="B584" s="227"/>
    </row>
    <row r="585">
      <c r="B585" s="227"/>
    </row>
    <row r="586">
      <c r="B586" s="227"/>
    </row>
    <row r="587">
      <c r="B587" s="227"/>
    </row>
    <row r="588">
      <c r="B588" s="227"/>
    </row>
    <row r="589">
      <c r="B589" s="227"/>
    </row>
    <row r="590">
      <c r="B590" s="227"/>
    </row>
    <row r="591">
      <c r="B591" s="227"/>
    </row>
    <row r="592">
      <c r="B592" s="227"/>
    </row>
    <row r="593">
      <c r="B593" s="227"/>
    </row>
    <row r="594">
      <c r="B594" s="227"/>
    </row>
    <row r="595">
      <c r="B595" s="227"/>
    </row>
    <row r="596">
      <c r="B596" s="227"/>
    </row>
    <row r="597">
      <c r="B597" s="227"/>
    </row>
    <row r="598">
      <c r="B598" s="227"/>
    </row>
    <row r="599">
      <c r="B599" s="227"/>
    </row>
    <row r="600">
      <c r="B600" s="227"/>
    </row>
    <row r="601">
      <c r="B601" s="227"/>
    </row>
    <row r="602">
      <c r="B602" s="227"/>
    </row>
    <row r="603">
      <c r="B603" s="227"/>
    </row>
    <row r="604">
      <c r="B604" s="227"/>
    </row>
    <row r="605">
      <c r="B605" s="227"/>
    </row>
    <row r="606">
      <c r="B606" s="227"/>
    </row>
    <row r="607">
      <c r="B607" s="227"/>
    </row>
    <row r="608">
      <c r="B608" s="227"/>
    </row>
    <row r="609">
      <c r="B609" s="227"/>
    </row>
    <row r="610">
      <c r="B610" s="227"/>
    </row>
    <row r="611">
      <c r="B611" s="227"/>
    </row>
    <row r="612">
      <c r="B612" s="227"/>
    </row>
    <row r="613">
      <c r="B613" s="227"/>
    </row>
    <row r="614">
      <c r="B614" s="227"/>
    </row>
    <row r="615">
      <c r="B615" s="227"/>
    </row>
    <row r="616">
      <c r="B616" s="227"/>
    </row>
    <row r="617">
      <c r="B617" s="227"/>
    </row>
    <row r="618">
      <c r="B618" s="227"/>
    </row>
    <row r="619">
      <c r="B619" s="227"/>
    </row>
    <row r="620">
      <c r="B620" s="227"/>
    </row>
    <row r="621">
      <c r="B621" s="227"/>
    </row>
    <row r="622">
      <c r="B622" s="227"/>
    </row>
    <row r="623">
      <c r="B623" s="227"/>
    </row>
    <row r="624">
      <c r="B624" s="227"/>
    </row>
    <row r="625">
      <c r="B625" s="227"/>
    </row>
    <row r="626">
      <c r="B626" s="227"/>
    </row>
    <row r="627">
      <c r="B627" s="227"/>
    </row>
    <row r="628">
      <c r="B628" s="227"/>
    </row>
    <row r="629">
      <c r="B629" s="227"/>
    </row>
    <row r="630">
      <c r="B630" s="227"/>
    </row>
    <row r="631">
      <c r="B631" s="227"/>
    </row>
    <row r="632">
      <c r="B632" s="227"/>
    </row>
    <row r="633">
      <c r="B633" s="227"/>
    </row>
    <row r="634">
      <c r="B634" s="227"/>
    </row>
    <row r="635">
      <c r="B635" s="227"/>
    </row>
    <row r="636">
      <c r="B636" s="227"/>
    </row>
    <row r="637">
      <c r="B637" s="227"/>
    </row>
    <row r="638">
      <c r="B638" s="227"/>
    </row>
    <row r="639">
      <c r="B639" s="227"/>
    </row>
    <row r="640">
      <c r="B640" s="227"/>
    </row>
    <row r="641">
      <c r="B641" s="227"/>
    </row>
    <row r="642">
      <c r="B642" s="227"/>
    </row>
    <row r="643">
      <c r="B643" s="227"/>
    </row>
    <row r="644">
      <c r="B644" s="227"/>
    </row>
    <row r="645">
      <c r="B645" s="227"/>
    </row>
    <row r="646">
      <c r="B646" s="227"/>
    </row>
    <row r="647">
      <c r="B647" s="227"/>
    </row>
    <row r="648">
      <c r="B648" s="227"/>
    </row>
    <row r="649">
      <c r="B649" s="227"/>
    </row>
    <row r="650">
      <c r="B650" s="227"/>
    </row>
    <row r="651">
      <c r="B651" s="227"/>
    </row>
    <row r="652">
      <c r="B652" s="227"/>
    </row>
    <row r="653">
      <c r="B653" s="227"/>
    </row>
    <row r="654">
      <c r="B654" s="227"/>
    </row>
    <row r="655">
      <c r="B655" s="227"/>
    </row>
    <row r="656">
      <c r="B656" s="227"/>
    </row>
    <row r="657">
      <c r="B657" s="227"/>
    </row>
    <row r="658">
      <c r="B658" s="227"/>
    </row>
    <row r="659">
      <c r="B659" s="227"/>
    </row>
    <row r="660">
      <c r="B660" s="227"/>
    </row>
    <row r="661">
      <c r="B661" s="227"/>
    </row>
    <row r="662">
      <c r="B662" s="227"/>
    </row>
    <row r="663">
      <c r="B663" s="227"/>
    </row>
    <row r="664">
      <c r="B664" s="227"/>
    </row>
    <row r="665">
      <c r="B665" s="227"/>
    </row>
    <row r="666">
      <c r="B666" s="227"/>
    </row>
    <row r="667">
      <c r="B667" s="227"/>
    </row>
    <row r="668">
      <c r="B668" s="227"/>
    </row>
    <row r="669">
      <c r="B669" s="227"/>
    </row>
    <row r="670">
      <c r="B670" s="227"/>
    </row>
    <row r="671">
      <c r="B671" s="227"/>
    </row>
    <row r="672">
      <c r="B672" s="227"/>
    </row>
    <row r="673">
      <c r="B673" s="227"/>
    </row>
    <row r="674">
      <c r="B674" s="227"/>
    </row>
    <row r="675">
      <c r="B675" s="227"/>
    </row>
    <row r="676">
      <c r="B676" s="227"/>
    </row>
    <row r="677">
      <c r="B677" s="227"/>
    </row>
    <row r="678">
      <c r="B678" s="227"/>
    </row>
    <row r="679">
      <c r="B679" s="227"/>
    </row>
    <row r="680">
      <c r="B680" s="227"/>
    </row>
    <row r="681">
      <c r="B681" s="227"/>
    </row>
    <row r="682">
      <c r="B682" s="227"/>
    </row>
    <row r="683">
      <c r="B683" s="227"/>
    </row>
    <row r="684">
      <c r="B684" s="227"/>
    </row>
    <row r="685">
      <c r="B685" s="227"/>
    </row>
    <row r="686">
      <c r="B686" s="227"/>
    </row>
    <row r="687">
      <c r="B687" s="227"/>
    </row>
    <row r="688">
      <c r="B688" s="227"/>
    </row>
    <row r="689">
      <c r="B689" s="227"/>
    </row>
    <row r="690">
      <c r="B690" s="227"/>
    </row>
    <row r="691">
      <c r="B691" s="227"/>
    </row>
    <row r="692">
      <c r="B692" s="227"/>
    </row>
    <row r="693">
      <c r="B693" s="227"/>
    </row>
    <row r="694">
      <c r="B694" s="227"/>
    </row>
    <row r="695">
      <c r="B695" s="227"/>
    </row>
    <row r="696">
      <c r="B696" s="227"/>
    </row>
    <row r="697">
      <c r="B697" s="227"/>
    </row>
    <row r="698">
      <c r="B698" s="227"/>
    </row>
    <row r="699">
      <c r="B699" s="227"/>
    </row>
    <row r="700">
      <c r="B700" s="227"/>
    </row>
    <row r="701">
      <c r="B701" s="227"/>
    </row>
    <row r="702">
      <c r="B702" s="227"/>
    </row>
    <row r="703">
      <c r="B703" s="227"/>
    </row>
    <row r="704">
      <c r="B704" s="227"/>
    </row>
    <row r="705">
      <c r="B705" s="227"/>
    </row>
    <row r="706">
      <c r="B706" s="227"/>
    </row>
    <row r="707">
      <c r="B707" s="227"/>
    </row>
    <row r="708">
      <c r="B708" s="227"/>
    </row>
    <row r="709">
      <c r="B709" s="227"/>
    </row>
    <row r="710">
      <c r="B710" s="227"/>
    </row>
    <row r="711">
      <c r="B711" s="227"/>
    </row>
    <row r="712">
      <c r="B712" s="227"/>
    </row>
    <row r="713">
      <c r="B713" s="227"/>
    </row>
    <row r="714">
      <c r="B714" s="227"/>
    </row>
    <row r="715">
      <c r="B715" s="227"/>
    </row>
    <row r="716">
      <c r="B716" s="227"/>
    </row>
    <row r="717">
      <c r="B717" s="227"/>
    </row>
    <row r="718">
      <c r="B718" s="227"/>
    </row>
    <row r="719">
      <c r="B719" s="227"/>
    </row>
    <row r="720">
      <c r="B720" s="227"/>
    </row>
    <row r="721">
      <c r="B721" s="227"/>
    </row>
    <row r="722">
      <c r="B722" s="227"/>
    </row>
    <row r="723">
      <c r="B723" s="227"/>
    </row>
    <row r="724">
      <c r="B724" s="227"/>
    </row>
    <row r="725">
      <c r="B725" s="227"/>
    </row>
    <row r="726">
      <c r="B726" s="227"/>
    </row>
    <row r="727">
      <c r="B727" s="227"/>
    </row>
    <row r="728">
      <c r="B728" s="227"/>
    </row>
    <row r="729">
      <c r="B729" s="227"/>
    </row>
    <row r="730">
      <c r="B730" s="227"/>
    </row>
    <row r="731">
      <c r="B731" s="227"/>
    </row>
    <row r="732">
      <c r="B732" s="227"/>
    </row>
    <row r="733">
      <c r="B733" s="227"/>
    </row>
    <row r="734">
      <c r="B734" s="227"/>
    </row>
    <row r="735">
      <c r="B735" s="227"/>
    </row>
    <row r="736">
      <c r="B736" s="227"/>
    </row>
    <row r="737">
      <c r="B737" s="227"/>
    </row>
    <row r="738">
      <c r="B738" s="227"/>
    </row>
    <row r="739">
      <c r="B739" s="227"/>
    </row>
    <row r="740">
      <c r="B740" s="227"/>
    </row>
    <row r="741">
      <c r="B741" s="227"/>
    </row>
    <row r="742">
      <c r="B742" s="227"/>
    </row>
    <row r="743">
      <c r="B743" s="227"/>
    </row>
    <row r="744">
      <c r="B744" s="227"/>
    </row>
    <row r="745">
      <c r="B745" s="227"/>
    </row>
    <row r="746">
      <c r="B746" s="227"/>
    </row>
    <row r="747">
      <c r="B747" s="227"/>
    </row>
    <row r="748">
      <c r="B748" s="227"/>
    </row>
    <row r="749">
      <c r="B749" s="227"/>
    </row>
    <row r="750">
      <c r="B750" s="227"/>
    </row>
    <row r="751">
      <c r="B751" s="227"/>
    </row>
    <row r="752">
      <c r="B752" s="227"/>
    </row>
    <row r="753">
      <c r="B753" s="227"/>
    </row>
    <row r="754">
      <c r="B754" s="227"/>
    </row>
    <row r="755">
      <c r="B755" s="227"/>
    </row>
    <row r="756">
      <c r="B756" s="227"/>
    </row>
    <row r="757">
      <c r="B757" s="227"/>
    </row>
    <row r="758">
      <c r="B758" s="227"/>
    </row>
    <row r="759">
      <c r="B759" s="227"/>
    </row>
    <row r="760">
      <c r="B760" s="227"/>
    </row>
    <row r="761">
      <c r="B761" s="227"/>
    </row>
    <row r="762">
      <c r="B762" s="227"/>
    </row>
    <row r="763">
      <c r="B763" s="227"/>
    </row>
    <row r="764">
      <c r="B764" s="227"/>
    </row>
    <row r="765">
      <c r="B765" s="227"/>
    </row>
    <row r="766">
      <c r="B766" s="227"/>
    </row>
    <row r="767">
      <c r="B767" s="227"/>
    </row>
    <row r="768">
      <c r="B768" s="227"/>
    </row>
    <row r="769">
      <c r="B769" s="227"/>
    </row>
    <row r="770">
      <c r="B770" s="227"/>
    </row>
    <row r="771">
      <c r="B771" s="227"/>
    </row>
    <row r="772">
      <c r="B772" s="227"/>
    </row>
    <row r="773">
      <c r="B773" s="227"/>
    </row>
    <row r="774">
      <c r="B774" s="227"/>
    </row>
    <row r="775">
      <c r="B775" s="227"/>
    </row>
    <row r="776">
      <c r="B776" s="227"/>
    </row>
    <row r="777">
      <c r="B777" s="227"/>
    </row>
    <row r="778">
      <c r="B778" s="227"/>
    </row>
    <row r="779">
      <c r="B779" s="227"/>
    </row>
    <row r="780">
      <c r="B780" s="227"/>
    </row>
    <row r="781">
      <c r="B781" s="227"/>
    </row>
    <row r="782">
      <c r="B782" s="227"/>
    </row>
    <row r="783">
      <c r="B783" s="227"/>
    </row>
    <row r="784">
      <c r="B784" s="227"/>
    </row>
    <row r="785">
      <c r="B785" s="227"/>
    </row>
    <row r="786">
      <c r="B786" s="227"/>
    </row>
    <row r="787">
      <c r="B787" s="227"/>
    </row>
    <row r="788">
      <c r="B788" s="227"/>
    </row>
    <row r="789">
      <c r="B789" s="227"/>
    </row>
    <row r="790">
      <c r="B790" s="227"/>
    </row>
    <row r="791">
      <c r="B791" s="227"/>
    </row>
    <row r="792">
      <c r="B792" s="227"/>
    </row>
    <row r="793">
      <c r="B793" s="227"/>
    </row>
    <row r="794">
      <c r="B794" s="227"/>
    </row>
    <row r="795">
      <c r="B795" s="227"/>
    </row>
    <row r="796">
      <c r="B796" s="227"/>
    </row>
    <row r="797">
      <c r="B797" s="227"/>
    </row>
    <row r="798">
      <c r="B798" s="227"/>
    </row>
    <row r="799">
      <c r="B799" s="227"/>
    </row>
    <row r="800">
      <c r="B800" s="227"/>
    </row>
    <row r="801">
      <c r="B801" s="227"/>
    </row>
    <row r="802">
      <c r="B802" s="227"/>
    </row>
    <row r="803">
      <c r="B803" s="227"/>
    </row>
    <row r="804">
      <c r="B804" s="227"/>
    </row>
    <row r="805">
      <c r="B805" s="227"/>
    </row>
    <row r="806">
      <c r="B806" s="227"/>
    </row>
    <row r="807">
      <c r="B807" s="227"/>
    </row>
    <row r="808">
      <c r="B808" s="227"/>
    </row>
    <row r="809">
      <c r="B809" s="227"/>
    </row>
    <row r="810">
      <c r="B810" s="227"/>
    </row>
    <row r="811">
      <c r="B811" s="227"/>
    </row>
    <row r="812">
      <c r="B812" s="227"/>
    </row>
    <row r="813">
      <c r="B813" s="227"/>
    </row>
    <row r="814">
      <c r="B814" s="227"/>
    </row>
    <row r="815">
      <c r="B815" s="227"/>
    </row>
    <row r="816">
      <c r="B816" s="227"/>
    </row>
    <row r="817">
      <c r="B817" s="227"/>
    </row>
    <row r="818">
      <c r="B818" s="227"/>
    </row>
    <row r="819">
      <c r="B819" s="227"/>
    </row>
    <row r="820">
      <c r="B820" s="227"/>
    </row>
    <row r="821">
      <c r="B821" s="227"/>
    </row>
    <row r="822">
      <c r="B822" s="227"/>
    </row>
    <row r="823">
      <c r="B823" s="227"/>
    </row>
    <row r="824">
      <c r="B824" s="227"/>
    </row>
    <row r="825">
      <c r="B825" s="227"/>
    </row>
    <row r="826">
      <c r="B826" s="227"/>
    </row>
    <row r="827">
      <c r="B827" s="227"/>
    </row>
    <row r="828">
      <c r="B828" s="227"/>
    </row>
    <row r="829">
      <c r="B829" s="227"/>
    </row>
    <row r="830">
      <c r="B830" s="227"/>
    </row>
    <row r="831">
      <c r="B831" s="227"/>
    </row>
    <row r="832">
      <c r="B832" s="227"/>
    </row>
    <row r="833">
      <c r="B833" s="227"/>
    </row>
    <row r="834">
      <c r="B834" s="227"/>
    </row>
    <row r="835">
      <c r="B835" s="227"/>
    </row>
    <row r="836">
      <c r="B836" s="227"/>
    </row>
    <row r="837">
      <c r="B837" s="227"/>
    </row>
    <row r="838">
      <c r="B838" s="227"/>
    </row>
    <row r="839">
      <c r="B839" s="227"/>
    </row>
    <row r="840">
      <c r="B840" s="227"/>
    </row>
    <row r="841">
      <c r="B841" s="227"/>
    </row>
    <row r="842">
      <c r="B842" s="227"/>
    </row>
    <row r="843">
      <c r="B843" s="227"/>
    </row>
    <row r="844">
      <c r="B844" s="227"/>
    </row>
    <row r="845">
      <c r="B845" s="227"/>
    </row>
    <row r="846">
      <c r="B846" s="227"/>
    </row>
    <row r="847">
      <c r="B847" s="227"/>
    </row>
    <row r="848">
      <c r="B848" s="227"/>
    </row>
    <row r="849">
      <c r="B849" s="227"/>
    </row>
    <row r="850">
      <c r="B850" s="227"/>
    </row>
    <row r="851">
      <c r="B851" s="227"/>
    </row>
    <row r="852">
      <c r="B852" s="227"/>
    </row>
    <row r="853">
      <c r="B853" s="227"/>
    </row>
    <row r="854">
      <c r="B854" s="227"/>
    </row>
    <row r="855">
      <c r="B855" s="227"/>
    </row>
    <row r="856">
      <c r="B856" s="227"/>
    </row>
    <row r="857">
      <c r="B857" s="227"/>
    </row>
    <row r="858">
      <c r="B858" s="227"/>
    </row>
    <row r="859">
      <c r="B859" s="227"/>
    </row>
    <row r="860">
      <c r="B860" s="227"/>
    </row>
    <row r="861">
      <c r="B861" s="227"/>
    </row>
    <row r="862">
      <c r="B862" s="227"/>
    </row>
    <row r="863">
      <c r="B863" s="227"/>
    </row>
    <row r="864">
      <c r="B864" s="227"/>
    </row>
    <row r="865">
      <c r="B865" s="227"/>
    </row>
    <row r="866">
      <c r="B866" s="227"/>
    </row>
    <row r="867">
      <c r="B867" s="227"/>
    </row>
    <row r="868">
      <c r="B868" s="227"/>
    </row>
    <row r="869">
      <c r="B869" s="227"/>
    </row>
    <row r="870">
      <c r="B870" s="227"/>
    </row>
    <row r="871">
      <c r="B871" s="227"/>
    </row>
    <row r="872">
      <c r="B872" s="227"/>
    </row>
    <row r="873">
      <c r="B873" s="227"/>
    </row>
    <row r="874">
      <c r="B874" s="227"/>
    </row>
    <row r="875">
      <c r="B875" s="227"/>
    </row>
    <row r="876">
      <c r="B876" s="227"/>
    </row>
    <row r="877">
      <c r="B877" s="227"/>
    </row>
    <row r="878">
      <c r="B878" s="227"/>
    </row>
    <row r="879">
      <c r="B879" s="227"/>
    </row>
    <row r="880">
      <c r="B880" s="227"/>
    </row>
    <row r="881">
      <c r="B881" s="227"/>
    </row>
    <row r="882">
      <c r="B882" s="227"/>
    </row>
    <row r="883">
      <c r="B883" s="227"/>
    </row>
    <row r="884">
      <c r="B884" s="227"/>
    </row>
    <row r="885">
      <c r="B885" s="227"/>
    </row>
    <row r="886">
      <c r="B886" s="227"/>
    </row>
    <row r="887">
      <c r="B887" s="227"/>
    </row>
    <row r="888">
      <c r="B888" s="227"/>
    </row>
    <row r="889">
      <c r="B889" s="227"/>
    </row>
    <row r="890">
      <c r="B890" s="227"/>
    </row>
    <row r="891">
      <c r="B891" s="227"/>
    </row>
    <row r="892">
      <c r="B892" s="227"/>
    </row>
    <row r="893">
      <c r="B893" s="227"/>
    </row>
    <row r="894">
      <c r="B894" s="227"/>
    </row>
    <row r="895">
      <c r="B895" s="227"/>
    </row>
    <row r="896">
      <c r="B896" s="227"/>
    </row>
    <row r="897">
      <c r="B897" s="227"/>
    </row>
    <row r="898">
      <c r="B898" s="227"/>
    </row>
    <row r="899">
      <c r="B899" s="227"/>
    </row>
    <row r="900">
      <c r="B900" s="227"/>
    </row>
    <row r="901">
      <c r="B901" s="227"/>
    </row>
    <row r="902">
      <c r="B902" s="227"/>
    </row>
    <row r="903">
      <c r="B903" s="227"/>
    </row>
    <row r="904">
      <c r="B904" s="227"/>
    </row>
    <row r="905">
      <c r="B905" s="227"/>
    </row>
    <row r="906">
      <c r="B906" s="227"/>
    </row>
    <row r="907">
      <c r="B907" s="227"/>
    </row>
    <row r="908">
      <c r="B908" s="227"/>
    </row>
    <row r="909">
      <c r="B909" s="227"/>
    </row>
    <row r="910">
      <c r="B910" s="227"/>
    </row>
    <row r="911">
      <c r="B911" s="227"/>
    </row>
    <row r="912">
      <c r="B912" s="227"/>
    </row>
    <row r="913">
      <c r="B913" s="227"/>
    </row>
    <row r="914">
      <c r="B914" s="227"/>
    </row>
    <row r="915">
      <c r="B915" s="227"/>
    </row>
    <row r="916">
      <c r="B916" s="227"/>
    </row>
    <row r="917">
      <c r="B917" s="227"/>
    </row>
    <row r="918">
      <c r="B918" s="227"/>
    </row>
    <row r="919">
      <c r="B919" s="227"/>
    </row>
    <row r="920">
      <c r="B920" s="227"/>
    </row>
    <row r="921">
      <c r="B921" s="227"/>
    </row>
    <row r="922">
      <c r="B922" s="227"/>
    </row>
    <row r="923">
      <c r="B923" s="227"/>
    </row>
    <row r="924">
      <c r="B924" s="227"/>
    </row>
    <row r="925">
      <c r="B925" s="227"/>
    </row>
    <row r="926">
      <c r="B926" s="227"/>
    </row>
    <row r="927">
      <c r="B927" s="227"/>
    </row>
    <row r="928">
      <c r="B928" s="227"/>
    </row>
    <row r="929">
      <c r="B929" s="227"/>
    </row>
    <row r="930">
      <c r="B930" s="227"/>
    </row>
    <row r="931">
      <c r="B931" s="227"/>
    </row>
    <row r="932">
      <c r="B932" s="227"/>
    </row>
    <row r="933">
      <c r="B933" s="227"/>
    </row>
    <row r="934">
      <c r="B934" s="227"/>
    </row>
    <row r="935">
      <c r="B935" s="227"/>
    </row>
  </sheetData>
  <autoFilter ref="$A$2:$Y$94">
    <sortState ref="A2:Y94">
      <sortCondition descending="1" ref="B2:B94"/>
    </sortState>
  </autoFil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0"/>
    <col customWidth="1" min="2" max="2" width="13.57"/>
    <col customWidth="1" min="3" max="3" width="50.57"/>
    <col customWidth="1" min="4" max="4" width="3.57"/>
    <col customWidth="1" min="5" max="5" width="6.57"/>
    <col customWidth="1" min="6" max="6" width="10.14"/>
    <col customWidth="1" min="7" max="7" width="8.43"/>
    <col customWidth="1" min="8" max="8" width="8.71"/>
    <col customWidth="1" min="9" max="9" width="8.86"/>
    <col customWidth="1" min="13" max="13" width="16.0"/>
  </cols>
  <sheetData>
    <row r="1">
      <c r="A1" s="110"/>
      <c r="B1" s="111"/>
      <c r="C1" s="112"/>
      <c r="D1" s="113"/>
      <c r="E1" s="114"/>
      <c r="F1" s="186"/>
      <c r="G1" s="115" t="s">
        <v>222</v>
      </c>
      <c r="H1" s="116">
        <v>345.0</v>
      </c>
      <c r="I1" s="116">
        <v>430.0</v>
      </c>
      <c r="J1" s="200">
        <f>AVERAGE(H1:I1)</f>
        <v>387.5</v>
      </c>
      <c r="K1" s="201" t="s">
        <v>222</v>
      </c>
      <c r="L1" s="202"/>
      <c r="M1" s="110"/>
      <c r="N1" s="122"/>
      <c r="O1" s="122"/>
      <c r="P1" s="122"/>
      <c r="Q1" s="122"/>
      <c r="R1" s="122"/>
      <c r="S1" s="122"/>
      <c r="T1" s="122"/>
      <c r="U1" s="122"/>
      <c r="V1" s="122"/>
    </row>
    <row r="2">
      <c r="A2" s="123"/>
      <c r="B2" s="124" t="s">
        <v>226</v>
      </c>
      <c r="C2" s="125" t="s">
        <v>227</v>
      </c>
      <c r="D2" s="126"/>
      <c r="E2" s="114"/>
      <c r="F2" s="186"/>
      <c r="G2" s="127" t="s">
        <v>228</v>
      </c>
      <c r="H2" s="116">
        <f t="shared" ref="H2:J2" si="1">sum(H5:H513)</f>
        <v>15639</v>
      </c>
      <c r="I2" s="116">
        <f t="shared" si="1"/>
        <v>15915</v>
      </c>
      <c r="J2" s="203">
        <f t="shared" si="1"/>
        <v>1</v>
      </c>
      <c r="K2" s="204">
        <f>sum(K4:K544)</f>
        <v>271.576275</v>
      </c>
      <c r="L2" s="205" t="s">
        <v>222</v>
      </c>
      <c r="M2" s="123"/>
      <c r="N2" s="131" t="s">
        <v>229</v>
      </c>
      <c r="O2" s="122"/>
      <c r="P2" s="122"/>
      <c r="Q2" s="122"/>
      <c r="R2" s="122"/>
      <c r="S2" s="122"/>
      <c r="T2" s="122"/>
      <c r="U2" s="122"/>
      <c r="V2" s="122"/>
    </row>
    <row r="3">
      <c r="A3" s="207" t="s">
        <v>230</v>
      </c>
      <c r="B3" s="207" t="s">
        <v>231</v>
      </c>
      <c r="C3" s="133" t="s">
        <v>232</v>
      </c>
      <c r="D3" s="208"/>
      <c r="E3" s="209" t="s">
        <v>233</v>
      </c>
      <c r="F3" s="210" t="s">
        <v>234</v>
      </c>
      <c r="G3" s="211" t="s">
        <v>781</v>
      </c>
      <c r="H3" s="212" t="s">
        <v>235</v>
      </c>
      <c r="I3" s="211" t="s">
        <v>782</v>
      </c>
      <c r="J3" s="213" t="s">
        <v>238</v>
      </c>
      <c r="K3" s="214" t="s">
        <v>554</v>
      </c>
      <c r="L3" s="215" t="s">
        <v>555</v>
      </c>
      <c r="M3" s="207" t="s">
        <v>230</v>
      </c>
      <c r="N3" s="216" t="s">
        <v>783</v>
      </c>
      <c r="O3" s="213"/>
    </row>
    <row r="4">
      <c r="A4" s="161" t="s">
        <v>10</v>
      </c>
      <c r="B4" s="161" t="s">
        <v>21</v>
      </c>
      <c r="C4" s="158" t="s">
        <v>924</v>
      </c>
      <c r="D4" s="163"/>
      <c r="E4" s="164"/>
      <c r="F4" s="157"/>
      <c r="G4" s="159"/>
      <c r="H4" s="159"/>
      <c r="I4" s="159"/>
      <c r="J4" s="220"/>
      <c r="K4" s="221">
        <f>39.907*(0.325-1)</f>
        <v>-26.937225</v>
      </c>
      <c r="L4" s="151">
        <f t="shared" ref="L4:L332" si="2">dsum($A$3:$K$529,"Cred per Praise",{$A$3;A4})</f>
        <v>13.35353141</v>
      </c>
      <c r="M4" s="152" t="str">
        <f t="shared" ref="M4:M332" si="3">A4</f>
        <v>jessicazartler</v>
      </c>
      <c r="N4" s="153"/>
      <c r="O4" s="153"/>
      <c r="P4" s="153"/>
      <c r="Q4" s="153"/>
      <c r="R4" s="153"/>
      <c r="S4" s="153"/>
      <c r="T4" s="153"/>
      <c r="U4" s="153"/>
      <c r="V4" s="153"/>
      <c r="W4" s="153"/>
      <c r="X4" s="153"/>
      <c r="Y4" s="153"/>
      <c r="Z4" s="153"/>
    </row>
    <row r="5">
      <c r="A5" s="161" t="s">
        <v>12</v>
      </c>
      <c r="B5" s="161" t="s">
        <v>255</v>
      </c>
      <c r="C5" s="158" t="s">
        <v>463</v>
      </c>
      <c r="D5" s="163"/>
      <c r="E5" s="164"/>
      <c r="F5" s="157"/>
      <c r="G5" s="159"/>
      <c r="H5" s="159"/>
      <c r="I5" s="159"/>
      <c r="J5" s="220"/>
      <c r="K5" s="221">
        <f>16.184*-0.5</f>
        <v>-8.092</v>
      </c>
      <c r="L5" s="151">
        <f t="shared" si="2"/>
        <v>8.249880955</v>
      </c>
      <c r="M5" s="152" t="str">
        <f t="shared" si="3"/>
        <v>juankbell</v>
      </c>
      <c r="N5" s="153"/>
      <c r="O5" s="153"/>
      <c r="P5" s="153"/>
      <c r="Q5" s="153"/>
      <c r="R5" s="153"/>
      <c r="S5" s="153"/>
      <c r="T5" s="153"/>
      <c r="U5" s="153"/>
      <c r="V5" s="153"/>
      <c r="W5" s="153"/>
      <c r="X5" s="153"/>
      <c r="Y5" s="154"/>
      <c r="Z5" s="154"/>
    </row>
    <row r="6">
      <c r="A6" s="160" t="s">
        <v>3</v>
      </c>
      <c r="B6" s="161" t="s">
        <v>21</v>
      </c>
      <c r="C6" s="158" t="s">
        <v>314</v>
      </c>
      <c r="D6" s="163"/>
      <c r="E6" s="164"/>
      <c r="F6" s="157"/>
      <c r="G6" s="159"/>
      <c r="H6" s="159"/>
      <c r="I6" s="159"/>
      <c r="J6" s="220"/>
      <c r="K6" s="222">
        <f>41.481*-0.85</f>
        <v>-35.25885</v>
      </c>
      <c r="L6" s="151">
        <f t="shared" si="2"/>
        <v>6.617755611</v>
      </c>
      <c r="M6" s="152" t="str">
        <f t="shared" si="3"/>
        <v>sembrestels</v>
      </c>
      <c r="N6" s="131"/>
      <c r="O6" s="153"/>
      <c r="P6" s="153"/>
      <c r="Q6" s="153"/>
      <c r="R6" s="153"/>
      <c r="S6" s="153"/>
      <c r="T6" s="153"/>
      <c r="U6" s="153"/>
      <c r="V6" s="153"/>
      <c r="W6" s="153"/>
      <c r="X6" s="153"/>
      <c r="Y6" s="154"/>
      <c r="Z6" s="154"/>
    </row>
    <row r="7">
      <c r="A7" s="161" t="s">
        <v>51</v>
      </c>
      <c r="B7" s="161" t="s">
        <v>255</v>
      </c>
      <c r="C7" s="158" t="s">
        <v>905</v>
      </c>
      <c r="D7" s="163"/>
      <c r="E7" s="164"/>
      <c r="F7" s="157"/>
      <c r="G7" s="159"/>
      <c r="H7" s="159"/>
      <c r="I7" s="159"/>
      <c r="J7" s="220"/>
      <c r="K7" s="221">
        <f>-4.26*0.85</f>
        <v>-3.621</v>
      </c>
      <c r="L7" s="151">
        <f t="shared" si="2"/>
        <v>6.205253923</v>
      </c>
      <c r="M7" s="152" t="str">
        <f t="shared" si="3"/>
        <v>rubenrussel7</v>
      </c>
      <c r="N7" s="153"/>
      <c r="O7" s="153"/>
      <c r="P7" s="153"/>
      <c r="Q7" s="153"/>
      <c r="R7" s="153"/>
      <c r="S7" s="153"/>
      <c r="T7" s="153"/>
      <c r="U7" s="153"/>
      <c r="V7" s="153"/>
      <c r="W7" s="153"/>
      <c r="X7" s="153"/>
      <c r="Y7" s="154"/>
      <c r="Z7" s="154"/>
    </row>
    <row r="8">
      <c r="A8" s="161" t="s">
        <v>24</v>
      </c>
      <c r="B8" s="161" t="s">
        <v>21</v>
      </c>
      <c r="C8" s="223" t="s">
        <v>314</v>
      </c>
      <c r="D8" s="163"/>
      <c r="E8" s="164"/>
      <c r="F8" s="157"/>
      <c r="G8" s="159"/>
      <c r="H8" s="159"/>
      <c r="I8" s="159"/>
      <c r="J8" s="220"/>
      <c r="K8" s="222">
        <f>15.69*-0.85</f>
        <v>-13.3365</v>
      </c>
      <c r="L8" s="151">
        <f t="shared" si="2"/>
        <v>2.501230976</v>
      </c>
      <c r="M8" s="152" t="str">
        <f t="shared" si="3"/>
        <v>paulo_c2d</v>
      </c>
      <c r="N8" s="153"/>
      <c r="O8" s="153"/>
      <c r="P8" s="153"/>
      <c r="Q8" s="153"/>
      <c r="R8" s="153"/>
      <c r="S8" s="153"/>
      <c r="T8" s="153"/>
      <c r="U8" s="153"/>
      <c r="V8" s="153"/>
      <c r="W8" s="153"/>
      <c r="X8" s="153"/>
      <c r="Y8" s="154"/>
      <c r="Z8" s="154"/>
    </row>
    <row r="9">
      <c r="A9" s="160" t="s">
        <v>44</v>
      </c>
      <c r="B9" s="160" t="s">
        <v>255</v>
      </c>
      <c r="C9" s="158" t="s">
        <v>333</v>
      </c>
      <c r="D9" s="163"/>
      <c r="E9" s="164"/>
      <c r="F9" s="157"/>
      <c r="G9" s="159"/>
      <c r="H9" s="159"/>
      <c r="I9" s="159"/>
      <c r="J9" s="220"/>
      <c r="K9" s="222">
        <f>9.358*-0.85</f>
        <v>-7.9543</v>
      </c>
      <c r="L9" s="151">
        <f t="shared" si="2"/>
        <v>1.487395943</v>
      </c>
      <c r="M9" s="152" t="str">
        <f t="shared" si="3"/>
        <v>markop</v>
      </c>
      <c r="N9" s="153"/>
      <c r="O9" s="153"/>
      <c r="P9" s="153"/>
      <c r="Q9" s="153"/>
      <c r="R9" s="153"/>
      <c r="S9" s="153"/>
      <c r="T9" s="153"/>
      <c r="U9" s="153"/>
      <c r="V9" s="153"/>
      <c r="W9" s="153"/>
      <c r="X9" s="153"/>
      <c r="Y9" s="154"/>
      <c r="Z9" s="154"/>
    </row>
    <row r="10">
      <c r="A10" s="161" t="s">
        <v>66</v>
      </c>
      <c r="B10" s="161" t="s">
        <v>21</v>
      </c>
      <c r="C10" s="158" t="s">
        <v>925</v>
      </c>
      <c r="D10" s="163"/>
      <c r="E10" s="164"/>
      <c r="F10" s="157"/>
      <c r="G10" s="159"/>
      <c r="H10" s="159"/>
      <c r="I10" s="159"/>
      <c r="J10" s="220"/>
      <c r="K10" s="222">
        <f>9.126*-0.85</f>
        <v>-7.7571</v>
      </c>
      <c r="L10" s="151">
        <f t="shared" si="2"/>
        <v>1.457228693</v>
      </c>
      <c r="M10" s="152" t="str">
        <f t="shared" si="3"/>
        <v>vivszaid</v>
      </c>
      <c r="N10" s="153"/>
      <c r="O10" s="154"/>
      <c r="P10" s="154"/>
      <c r="Q10" s="154"/>
      <c r="R10" s="154"/>
      <c r="S10" s="154"/>
      <c r="T10" s="154"/>
      <c r="U10" s="154"/>
      <c r="V10" s="154"/>
      <c r="W10" s="154"/>
      <c r="X10" s="154"/>
      <c r="Y10" s="154"/>
      <c r="Z10" s="154"/>
    </row>
    <row r="11">
      <c r="A11" s="161" t="s">
        <v>69</v>
      </c>
      <c r="B11" s="160"/>
      <c r="C11" s="158" t="s">
        <v>926</v>
      </c>
      <c r="D11" s="163"/>
      <c r="E11" s="164"/>
      <c r="F11" s="157"/>
      <c r="G11" s="159"/>
      <c r="H11" s="159"/>
      <c r="I11" s="159"/>
      <c r="J11" s="220"/>
      <c r="K11" s="221">
        <f>2.125*-0.5</f>
        <v>-1.0625</v>
      </c>
      <c r="L11" s="151">
        <f t="shared" si="2"/>
        <v>1.079775432</v>
      </c>
      <c r="M11" s="152" t="str">
        <f t="shared" si="3"/>
        <v>geleeroyale</v>
      </c>
      <c r="N11" s="153"/>
      <c r="O11" s="153"/>
      <c r="P11" s="153"/>
      <c r="Q11" s="153"/>
      <c r="R11" s="153"/>
      <c r="S11" s="153"/>
      <c r="T11" s="153"/>
      <c r="U11" s="153"/>
      <c r="V11" s="153"/>
      <c r="W11" s="153"/>
      <c r="X11" s="153"/>
      <c r="Y11" s="154"/>
      <c r="Z11" s="154"/>
    </row>
    <row r="12">
      <c r="A12" s="178" t="s">
        <v>96</v>
      </c>
      <c r="B12" s="161" t="s">
        <v>21</v>
      </c>
      <c r="C12" s="158" t="s">
        <v>314</v>
      </c>
      <c r="D12" s="163"/>
      <c r="E12" s="164"/>
      <c r="F12" s="157"/>
      <c r="G12" s="159"/>
      <c r="H12" s="159"/>
      <c r="I12" s="159"/>
      <c r="J12" s="220"/>
      <c r="K12" s="221"/>
      <c r="L12" s="151">
        <f t="shared" si="2"/>
        <v>0.6129994801</v>
      </c>
      <c r="M12" s="152" t="str">
        <f t="shared" si="3"/>
        <v>anthonyoliai</v>
      </c>
      <c r="N12" s="153"/>
      <c r="O12" s="154"/>
      <c r="P12" s="154"/>
      <c r="Q12" s="154"/>
      <c r="R12" s="154"/>
      <c r="S12" s="154"/>
      <c r="T12" s="154"/>
      <c r="U12" s="154"/>
      <c r="V12" s="154"/>
      <c r="W12" s="154"/>
      <c r="X12" s="154"/>
      <c r="Y12" s="154"/>
      <c r="Z12" s="154"/>
    </row>
    <row r="13">
      <c r="A13" s="161" t="s">
        <v>76</v>
      </c>
      <c r="B13" s="161" t="s">
        <v>255</v>
      </c>
      <c r="C13" s="158" t="s">
        <v>325</v>
      </c>
      <c r="D13" s="163"/>
      <c r="E13" s="164"/>
      <c r="F13" s="157"/>
      <c r="G13" s="159"/>
      <c r="H13" s="159"/>
      <c r="I13" s="159"/>
      <c r="J13" s="220"/>
      <c r="K13" s="221">
        <f>6.59*-0.85</f>
        <v>-5.6015</v>
      </c>
      <c r="L13" s="151">
        <f t="shared" si="2"/>
        <v>0.714328294</v>
      </c>
      <c r="M13" s="152" t="str">
        <f t="shared" si="3"/>
        <v>iviangita</v>
      </c>
      <c r="N13" s="153"/>
      <c r="O13" s="153"/>
      <c r="P13" s="153"/>
      <c r="Q13" s="153"/>
      <c r="R13" s="153"/>
      <c r="S13" s="153"/>
      <c r="T13" s="153"/>
      <c r="U13" s="153"/>
      <c r="V13" s="153"/>
      <c r="W13" s="153"/>
      <c r="X13" s="153"/>
      <c r="Y13" s="154"/>
      <c r="Z13" s="154"/>
    </row>
    <row r="14">
      <c r="A14" s="160" t="s">
        <v>83</v>
      </c>
      <c r="B14" s="160" t="s">
        <v>255</v>
      </c>
      <c r="C14" s="158" t="s">
        <v>325</v>
      </c>
      <c r="D14" s="163"/>
      <c r="E14" s="164"/>
      <c r="F14" s="157"/>
      <c r="G14" s="159"/>
      <c r="H14" s="159"/>
      <c r="I14" s="159"/>
      <c r="J14" s="220"/>
      <c r="K14" s="221">
        <f>2.797*-0.85</f>
        <v>-2.37745</v>
      </c>
      <c r="L14" s="151">
        <f t="shared" si="2"/>
        <v>0.4451406572</v>
      </c>
      <c r="M14" s="152" t="str">
        <f t="shared" si="3"/>
        <v>gfriis</v>
      </c>
      <c r="N14" s="153"/>
      <c r="O14" s="153"/>
      <c r="P14" s="153"/>
      <c r="Q14" s="153"/>
      <c r="R14" s="153"/>
      <c r="S14" s="153"/>
      <c r="T14" s="153"/>
      <c r="U14" s="153"/>
      <c r="V14" s="153"/>
      <c r="W14" s="153"/>
      <c r="X14" s="153"/>
      <c r="Y14" s="154"/>
      <c r="Z14" s="154"/>
    </row>
    <row r="15">
      <c r="A15" s="160" t="s">
        <v>16</v>
      </c>
      <c r="B15" s="160" t="s">
        <v>255</v>
      </c>
      <c r="C15" s="158" t="s">
        <v>325</v>
      </c>
      <c r="D15" s="163"/>
      <c r="E15" s="164"/>
      <c r="F15" s="157"/>
      <c r="G15" s="159"/>
      <c r="H15" s="159"/>
      <c r="I15" s="159"/>
      <c r="J15" s="220"/>
      <c r="K15" s="221">
        <f>2.794*-0.85</f>
        <v>-2.3749</v>
      </c>
      <c r="L15" s="151">
        <f t="shared" si="2"/>
        <v>0.443393659</v>
      </c>
      <c r="M15" s="152" t="str">
        <f t="shared" si="3"/>
        <v>jeffemmett</v>
      </c>
      <c r="N15" s="153"/>
      <c r="O15" s="153"/>
      <c r="P15" s="153"/>
      <c r="Q15" s="153"/>
      <c r="R15" s="153"/>
      <c r="S15" s="153"/>
      <c r="T15" s="153"/>
      <c r="U15" s="153"/>
      <c r="V15" s="153"/>
      <c r="W15" s="153"/>
      <c r="X15" s="153"/>
      <c r="Y15" s="154"/>
      <c r="Z15" s="154"/>
    </row>
    <row r="16">
      <c r="A16" s="161" t="s">
        <v>87</v>
      </c>
      <c r="B16" s="161" t="s">
        <v>255</v>
      </c>
      <c r="C16" s="157"/>
      <c r="D16" s="163"/>
      <c r="E16" s="173"/>
      <c r="F16" s="157"/>
      <c r="G16" s="159"/>
      <c r="H16" s="159"/>
      <c r="I16" s="159"/>
      <c r="J16" s="220"/>
      <c r="K16" s="221">
        <f>1.824*-0.85</f>
        <v>-1.5504</v>
      </c>
      <c r="L16" s="151">
        <f t="shared" si="2"/>
        <v>0.2907469393</v>
      </c>
      <c r="M16" s="152" t="str">
        <f t="shared" si="3"/>
        <v>krisjones</v>
      </c>
      <c r="N16" s="153"/>
      <c r="O16" s="153"/>
      <c r="P16" s="153"/>
      <c r="Q16" s="153"/>
      <c r="R16" s="153"/>
      <c r="S16" s="153"/>
      <c r="T16" s="153"/>
      <c r="U16" s="153"/>
      <c r="V16" s="153"/>
      <c r="W16" s="153"/>
      <c r="X16" s="153"/>
      <c r="Y16" s="154"/>
      <c r="Z16" s="154"/>
    </row>
    <row r="17">
      <c r="A17" s="175" t="s">
        <v>4</v>
      </c>
      <c r="B17" s="175" t="s">
        <v>265</v>
      </c>
      <c r="C17" s="147" t="s">
        <v>927</v>
      </c>
      <c r="D17" s="145" t="s">
        <v>242</v>
      </c>
      <c r="E17" s="146">
        <v>44131.0</v>
      </c>
      <c r="F17" s="147" t="s">
        <v>249</v>
      </c>
      <c r="G17" s="148">
        <v>1.0</v>
      </c>
      <c r="H17" s="148">
        <v>30.0</v>
      </c>
      <c r="I17" s="148">
        <v>40.0</v>
      </c>
      <c r="J17" s="217">
        <f t="shared" ref="J17:J332" si="4">(H17/$H$2+I17/$I$2)/2</f>
        <v>0.002215816702</v>
      </c>
      <c r="K17" s="218">
        <f t="shared" ref="K17:K332" si="5">J17*$J$1</f>
        <v>0.8586289719</v>
      </c>
      <c r="L17" s="151">
        <f t="shared" si="2"/>
        <v>34.65846609</v>
      </c>
      <c r="M17" s="152" t="str">
        <f t="shared" si="3"/>
        <v>santigs67</v>
      </c>
      <c r="N17" s="154">
        <f>IFERROR(__xludf.DUMMYFUNCTION("query(iferror(sort({row(A17:A544)-row(A17)+2-match(sort(A17:A544),sort(A17:A544),0),SORT(ROW(A17:A544)+2-row(A17)+2,A17:A544,1)},2,1),),""Select Col1"")"),1.0)</f>
        <v>1</v>
      </c>
      <c r="O17" s="154"/>
      <c r="P17" s="154"/>
      <c r="Q17" s="154"/>
      <c r="R17" s="154"/>
      <c r="S17" s="154"/>
      <c r="T17" s="154"/>
      <c r="U17" s="154"/>
      <c r="V17" s="154"/>
      <c r="W17" s="154"/>
      <c r="X17" s="154"/>
      <c r="Y17" s="153"/>
      <c r="Z17" s="153"/>
    </row>
    <row r="18">
      <c r="A18" s="175" t="s">
        <v>5</v>
      </c>
      <c r="B18" s="175" t="s">
        <v>265</v>
      </c>
      <c r="C18" s="147" t="s">
        <v>928</v>
      </c>
      <c r="D18" s="145" t="s">
        <v>242</v>
      </c>
      <c r="E18" s="146">
        <v>44129.0</v>
      </c>
      <c r="F18" s="147" t="s">
        <v>249</v>
      </c>
      <c r="G18" s="148">
        <v>1.0</v>
      </c>
      <c r="H18" s="148">
        <v>100.0</v>
      </c>
      <c r="I18" s="148">
        <v>100.0</v>
      </c>
      <c r="J18" s="217">
        <f t="shared" si="4"/>
        <v>0.006338825596</v>
      </c>
      <c r="K18" s="218">
        <f t="shared" si="5"/>
        <v>2.456294918</v>
      </c>
      <c r="L18" s="151">
        <f t="shared" si="2"/>
        <v>18.0440994</v>
      </c>
      <c r="M18" s="152" t="str">
        <f t="shared" si="3"/>
        <v>zeptimusq</v>
      </c>
      <c r="N18" s="154">
        <f>IFERROR(__xludf.DUMMYFUNCTION("""COMPUTED_VALUE"""),1.0)</f>
        <v>1</v>
      </c>
      <c r="O18" s="154"/>
      <c r="P18" s="154"/>
      <c r="Q18" s="154"/>
      <c r="R18" s="154"/>
      <c r="S18" s="154"/>
      <c r="T18" s="154"/>
      <c r="U18" s="154"/>
      <c r="V18" s="154"/>
      <c r="W18" s="154"/>
      <c r="X18" s="154"/>
      <c r="Y18" s="154"/>
      <c r="Z18" s="154"/>
    </row>
    <row r="19">
      <c r="A19" s="175" t="s">
        <v>3</v>
      </c>
      <c r="B19" s="175" t="s">
        <v>255</v>
      </c>
      <c r="C19" s="147" t="s">
        <v>929</v>
      </c>
      <c r="D19" s="145" t="s">
        <v>242</v>
      </c>
      <c r="E19" s="146">
        <v>44132.0</v>
      </c>
      <c r="F19" s="147" t="s">
        <v>249</v>
      </c>
      <c r="G19" s="148">
        <v>1.0</v>
      </c>
      <c r="H19" s="148">
        <v>1000.0</v>
      </c>
      <c r="I19" s="148">
        <v>1000.0</v>
      </c>
      <c r="J19" s="217">
        <f t="shared" si="4"/>
        <v>0.06338825596</v>
      </c>
      <c r="K19" s="218">
        <f t="shared" si="5"/>
        <v>24.56294918</v>
      </c>
      <c r="L19" s="151">
        <f t="shared" si="2"/>
        <v>6.617755611</v>
      </c>
      <c r="M19" s="152" t="str">
        <f t="shared" si="3"/>
        <v>sembrestels</v>
      </c>
      <c r="N19" s="154">
        <f>IFERROR(__xludf.DUMMYFUNCTION("""COMPUTED_VALUE"""),1.0)</f>
        <v>1</v>
      </c>
      <c r="O19" s="154"/>
      <c r="P19" s="154"/>
      <c r="Q19" s="154"/>
      <c r="R19" s="154"/>
      <c r="S19" s="154"/>
      <c r="T19" s="154"/>
      <c r="U19" s="154"/>
      <c r="V19" s="154"/>
      <c r="W19" s="154"/>
      <c r="X19" s="154"/>
      <c r="Y19" s="154"/>
      <c r="Z19" s="154"/>
    </row>
    <row r="20">
      <c r="A20" s="175" t="s">
        <v>3</v>
      </c>
      <c r="B20" s="175" t="s">
        <v>255</v>
      </c>
      <c r="C20" s="147" t="s">
        <v>256</v>
      </c>
      <c r="D20" s="145" t="s">
        <v>242</v>
      </c>
      <c r="E20" s="146">
        <v>44132.0</v>
      </c>
      <c r="F20" s="147" t="s">
        <v>257</v>
      </c>
      <c r="G20" s="148">
        <v>3.0</v>
      </c>
      <c r="H20" s="148">
        <v>10.0</v>
      </c>
      <c r="I20" s="148">
        <v>10.0</v>
      </c>
      <c r="J20" s="217">
        <f t="shared" si="4"/>
        <v>0.0006338825596</v>
      </c>
      <c r="K20" s="218">
        <f t="shared" si="5"/>
        <v>0.2456294918</v>
      </c>
      <c r="L20" s="151">
        <f t="shared" si="2"/>
        <v>6.617755611</v>
      </c>
      <c r="M20" s="152" t="str">
        <f t="shared" si="3"/>
        <v>sembrestels</v>
      </c>
      <c r="N20" s="154">
        <f>IFERROR(__xludf.DUMMYFUNCTION("""COMPUTED_VALUE"""),2.0)</f>
        <v>2</v>
      </c>
      <c r="O20" s="154"/>
      <c r="P20" s="154"/>
      <c r="Q20" s="154"/>
      <c r="R20" s="154"/>
      <c r="S20" s="154"/>
      <c r="T20" s="154"/>
      <c r="U20" s="154"/>
      <c r="V20" s="154"/>
      <c r="W20" s="154"/>
      <c r="X20" s="154"/>
      <c r="Y20" s="154"/>
      <c r="Z20" s="154"/>
    </row>
    <row r="21">
      <c r="A21" s="175" t="s">
        <v>3</v>
      </c>
      <c r="B21" s="175" t="s">
        <v>21</v>
      </c>
      <c r="C21" s="147" t="s">
        <v>930</v>
      </c>
      <c r="D21" s="145" t="s">
        <v>242</v>
      </c>
      <c r="E21" s="146">
        <v>44132.0</v>
      </c>
      <c r="F21" s="147" t="s">
        <v>249</v>
      </c>
      <c r="G21" s="148">
        <v>1.0</v>
      </c>
      <c r="H21" s="148">
        <v>100.0</v>
      </c>
      <c r="I21" s="148">
        <v>80.0</v>
      </c>
      <c r="J21" s="217">
        <f t="shared" si="4"/>
        <v>0.00571048755</v>
      </c>
      <c r="K21" s="218">
        <f t="shared" si="5"/>
        <v>2.212813926</v>
      </c>
      <c r="L21" s="151">
        <f t="shared" si="2"/>
        <v>6.617755611</v>
      </c>
      <c r="M21" s="152" t="str">
        <f t="shared" si="3"/>
        <v>sembrestels</v>
      </c>
      <c r="N21" s="154">
        <f>IFERROR(__xludf.DUMMYFUNCTION("""COMPUTED_VALUE"""),3.0)</f>
        <v>3</v>
      </c>
      <c r="O21" s="154"/>
      <c r="P21" s="154"/>
      <c r="Q21" s="154"/>
      <c r="R21" s="154"/>
      <c r="S21" s="154"/>
      <c r="T21" s="154"/>
      <c r="U21" s="154"/>
      <c r="V21" s="154"/>
      <c r="W21" s="154"/>
      <c r="X21" s="154"/>
      <c r="Y21" s="154"/>
      <c r="Z21" s="154"/>
    </row>
    <row r="22">
      <c r="A22" s="175" t="s">
        <v>3</v>
      </c>
      <c r="B22" s="175" t="s">
        <v>6</v>
      </c>
      <c r="C22" s="147" t="s">
        <v>931</v>
      </c>
      <c r="D22" s="145" t="s">
        <v>242</v>
      </c>
      <c r="E22" s="146">
        <v>44133.0</v>
      </c>
      <c r="F22" s="147" t="s">
        <v>249</v>
      </c>
      <c r="G22" s="148">
        <v>1.0</v>
      </c>
      <c r="H22" s="148">
        <v>40.0</v>
      </c>
      <c r="I22" s="148">
        <v>40.0</v>
      </c>
      <c r="J22" s="217">
        <f t="shared" si="4"/>
        <v>0.002535530238</v>
      </c>
      <c r="K22" s="218">
        <f t="shared" si="5"/>
        <v>0.9825179674</v>
      </c>
      <c r="L22" s="151">
        <f t="shared" si="2"/>
        <v>6.617755611</v>
      </c>
      <c r="M22" s="152" t="str">
        <f t="shared" si="3"/>
        <v>sembrestels</v>
      </c>
      <c r="N22" s="154">
        <f>IFERROR(__xludf.DUMMYFUNCTION("""COMPUTED_VALUE"""),4.0)</f>
        <v>4</v>
      </c>
      <c r="O22" s="154"/>
      <c r="P22" s="154"/>
      <c r="Q22" s="154"/>
      <c r="R22" s="154"/>
      <c r="S22" s="154"/>
      <c r="T22" s="154"/>
      <c r="U22" s="154"/>
      <c r="V22" s="154"/>
      <c r="W22" s="154"/>
      <c r="X22" s="154"/>
      <c r="Y22" s="154"/>
      <c r="Z22" s="154"/>
    </row>
    <row r="23">
      <c r="A23" s="175" t="s">
        <v>3</v>
      </c>
      <c r="B23" s="175" t="s">
        <v>265</v>
      </c>
      <c r="C23" s="147" t="s">
        <v>932</v>
      </c>
      <c r="D23" s="145" t="s">
        <v>242</v>
      </c>
      <c r="E23" s="146">
        <v>44133.0</v>
      </c>
      <c r="F23" s="147" t="s">
        <v>249</v>
      </c>
      <c r="G23" s="148">
        <v>1.0</v>
      </c>
      <c r="H23" s="148">
        <v>30.0</v>
      </c>
      <c r="I23" s="148">
        <v>30.0</v>
      </c>
      <c r="J23" s="217">
        <f t="shared" si="4"/>
        <v>0.001901647679</v>
      </c>
      <c r="K23" s="218">
        <f t="shared" si="5"/>
        <v>0.7368884755</v>
      </c>
      <c r="L23" s="151">
        <f t="shared" si="2"/>
        <v>6.617755611</v>
      </c>
      <c r="M23" s="152" t="str">
        <f t="shared" si="3"/>
        <v>sembrestels</v>
      </c>
      <c r="N23" s="154">
        <f>IFERROR(__xludf.DUMMYFUNCTION("""COMPUTED_VALUE"""),5.0)</f>
        <v>5</v>
      </c>
      <c r="O23" s="154"/>
      <c r="P23" s="154"/>
      <c r="Q23" s="154"/>
      <c r="R23" s="154"/>
      <c r="S23" s="154"/>
      <c r="T23" s="154"/>
      <c r="U23" s="154"/>
      <c r="V23" s="154"/>
      <c r="W23" s="154"/>
      <c r="X23" s="154"/>
      <c r="Y23" s="154"/>
      <c r="Z23" s="154"/>
    </row>
    <row r="24">
      <c r="A24" s="175" t="s">
        <v>3</v>
      </c>
      <c r="B24" s="175" t="s">
        <v>255</v>
      </c>
      <c r="C24" s="147" t="s">
        <v>933</v>
      </c>
      <c r="D24" s="145" t="s">
        <v>242</v>
      </c>
      <c r="E24" s="146">
        <v>44134.0</v>
      </c>
      <c r="F24" s="147" t="s">
        <v>249</v>
      </c>
      <c r="G24" s="148">
        <v>1.0</v>
      </c>
      <c r="H24" s="148">
        <v>30.0</v>
      </c>
      <c r="I24" s="148">
        <v>40.0</v>
      </c>
      <c r="J24" s="217">
        <f t="shared" si="4"/>
        <v>0.002215816702</v>
      </c>
      <c r="K24" s="218">
        <f t="shared" si="5"/>
        <v>0.8586289719</v>
      </c>
      <c r="L24" s="151">
        <f t="shared" si="2"/>
        <v>6.617755611</v>
      </c>
      <c r="M24" s="152" t="str">
        <f t="shared" si="3"/>
        <v>sembrestels</v>
      </c>
      <c r="N24" s="154">
        <f>IFERROR(__xludf.DUMMYFUNCTION("""COMPUTED_VALUE"""),6.0)</f>
        <v>6</v>
      </c>
      <c r="O24" s="154"/>
      <c r="P24" s="154"/>
      <c r="Q24" s="154"/>
      <c r="R24" s="154"/>
      <c r="S24" s="154"/>
      <c r="T24" s="154"/>
      <c r="U24" s="154"/>
      <c r="V24" s="154"/>
      <c r="W24" s="154"/>
      <c r="X24" s="154"/>
      <c r="Y24" s="154"/>
      <c r="Z24" s="154"/>
    </row>
    <row r="25">
      <c r="A25" s="175" t="s">
        <v>3</v>
      </c>
      <c r="B25" s="175" t="s">
        <v>21</v>
      </c>
      <c r="C25" s="147" t="s">
        <v>934</v>
      </c>
      <c r="D25" s="145" t="s">
        <v>242</v>
      </c>
      <c r="E25" s="146">
        <v>44134.0</v>
      </c>
      <c r="F25" s="147" t="s">
        <v>249</v>
      </c>
      <c r="G25" s="148">
        <v>1.0</v>
      </c>
      <c r="H25" s="148">
        <v>30.0</v>
      </c>
      <c r="I25" s="148">
        <v>40.0</v>
      </c>
      <c r="J25" s="217">
        <f t="shared" si="4"/>
        <v>0.002215816702</v>
      </c>
      <c r="K25" s="218">
        <f t="shared" si="5"/>
        <v>0.8586289719</v>
      </c>
      <c r="L25" s="151">
        <f t="shared" si="2"/>
        <v>6.617755611</v>
      </c>
      <c r="M25" s="152" t="str">
        <f t="shared" si="3"/>
        <v>sembrestels</v>
      </c>
      <c r="N25" s="154">
        <f>IFERROR(__xludf.DUMMYFUNCTION("""COMPUTED_VALUE"""),7.0)</f>
        <v>7</v>
      </c>
      <c r="O25" s="154"/>
      <c r="P25" s="154"/>
      <c r="Q25" s="154"/>
      <c r="R25" s="154"/>
      <c r="S25" s="154"/>
      <c r="T25" s="154"/>
      <c r="U25" s="154"/>
      <c r="V25" s="154"/>
      <c r="W25" s="154"/>
      <c r="X25" s="154"/>
      <c r="Y25" s="154"/>
      <c r="Z25" s="154"/>
    </row>
    <row r="26">
      <c r="A26" s="175" t="s">
        <v>3</v>
      </c>
      <c r="B26" s="175" t="s">
        <v>255</v>
      </c>
      <c r="C26" s="147" t="s">
        <v>935</v>
      </c>
      <c r="D26" s="145" t="s">
        <v>242</v>
      </c>
      <c r="E26" s="146">
        <v>44135.0</v>
      </c>
      <c r="F26" s="147" t="s">
        <v>249</v>
      </c>
      <c r="G26" s="148">
        <v>1.0</v>
      </c>
      <c r="H26" s="148">
        <v>200.0</v>
      </c>
      <c r="I26" s="148">
        <v>200.0</v>
      </c>
      <c r="J26" s="217">
        <f t="shared" si="4"/>
        <v>0.01267765119</v>
      </c>
      <c r="K26" s="218">
        <f t="shared" si="5"/>
        <v>4.912589837</v>
      </c>
      <c r="L26" s="151">
        <f t="shared" si="2"/>
        <v>6.617755611</v>
      </c>
      <c r="M26" s="152" t="str">
        <f t="shared" si="3"/>
        <v>sembrestels</v>
      </c>
      <c r="N26" s="154">
        <f>IFERROR(__xludf.DUMMYFUNCTION("""COMPUTED_VALUE"""),8.0)</f>
        <v>8</v>
      </c>
      <c r="O26" s="154"/>
      <c r="P26" s="154"/>
      <c r="Q26" s="154"/>
      <c r="R26" s="154"/>
      <c r="S26" s="154"/>
      <c r="T26" s="154"/>
      <c r="U26" s="154"/>
      <c r="V26" s="154"/>
      <c r="W26" s="154"/>
      <c r="X26" s="154"/>
      <c r="Y26" s="154"/>
      <c r="Z26" s="154"/>
    </row>
    <row r="27">
      <c r="A27" s="175" t="s">
        <v>3</v>
      </c>
      <c r="B27" s="175" t="s">
        <v>21</v>
      </c>
      <c r="C27" s="147" t="s">
        <v>936</v>
      </c>
      <c r="D27" s="145" t="s">
        <v>242</v>
      </c>
      <c r="E27" s="166">
        <v>44137.0</v>
      </c>
      <c r="F27" s="147" t="s">
        <v>249</v>
      </c>
      <c r="G27" s="148">
        <v>1.0</v>
      </c>
      <c r="H27" s="148">
        <v>30.0</v>
      </c>
      <c r="I27" s="148">
        <v>70.0</v>
      </c>
      <c r="J27" s="217">
        <f t="shared" si="4"/>
        <v>0.003158323771</v>
      </c>
      <c r="K27" s="218">
        <f t="shared" si="5"/>
        <v>1.223850461</v>
      </c>
      <c r="L27" s="151">
        <f t="shared" si="2"/>
        <v>6.617755611</v>
      </c>
      <c r="M27" s="152" t="str">
        <f t="shared" si="3"/>
        <v>sembrestels</v>
      </c>
      <c r="N27" s="154">
        <f>IFERROR(__xludf.DUMMYFUNCTION("""COMPUTED_VALUE"""),9.0)</f>
        <v>9</v>
      </c>
      <c r="O27" s="154"/>
      <c r="P27" s="154"/>
      <c r="Q27" s="154"/>
      <c r="R27" s="154"/>
      <c r="S27" s="154"/>
      <c r="T27" s="154"/>
      <c r="U27" s="154"/>
      <c r="V27" s="154"/>
      <c r="W27" s="154"/>
      <c r="X27" s="154"/>
      <c r="Y27" s="154"/>
      <c r="Z27" s="154"/>
    </row>
    <row r="28">
      <c r="A28" s="175" t="s">
        <v>3</v>
      </c>
      <c r="B28" s="175" t="s">
        <v>255</v>
      </c>
      <c r="C28" s="147" t="s">
        <v>256</v>
      </c>
      <c r="D28" s="145" t="s">
        <v>242</v>
      </c>
      <c r="E28" s="166">
        <v>44139.0</v>
      </c>
      <c r="F28" s="147" t="s">
        <v>257</v>
      </c>
      <c r="G28" s="148">
        <v>3.0</v>
      </c>
      <c r="H28" s="148">
        <v>20.0</v>
      </c>
      <c r="I28" s="148">
        <v>20.0</v>
      </c>
      <c r="J28" s="217">
        <f t="shared" si="4"/>
        <v>0.001267765119</v>
      </c>
      <c r="K28" s="218">
        <f t="shared" si="5"/>
        <v>0.4912589837</v>
      </c>
      <c r="L28" s="151">
        <f t="shared" si="2"/>
        <v>6.617755611</v>
      </c>
      <c r="M28" s="152" t="str">
        <f t="shared" si="3"/>
        <v>sembrestels</v>
      </c>
      <c r="N28" s="154">
        <f>IFERROR(__xludf.DUMMYFUNCTION("""COMPUTED_VALUE"""),10.0)</f>
        <v>10</v>
      </c>
      <c r="O28" s="154"/>
      <c r="P28" s="154"/>
      <c r="Q28" s="154"/>
      <c r="R28" s="154"/>
      <c r="S28" s="154"/>
      <c r="T28" s="154"/>
      <c r="U28" s="154"/>
      <c r="V28" s="154"/>
      <c r="W28" s="154"/>
      <c r="X28" s="154"/>
      <c r="Y28" s="154"/>
      <c r="Z28" s="154"/>
    </row>
    <row r="29">
      <c r="A29" s="175" t="s">
        <v>3</v>
      </c>
      <c r="B29" s="175" t="s">
        <v>6</v>
      </c>
      <c r="C29" s="147" t="s">
        <v>937</v>
      </c>
      <c r="D29" s="145" t="s">
        <v>242</v>
      </c>
      <c r="E29" s="166">
        <v>44141.0</v>
      </c>
      <c r="F29" s="147" t="s">
        <v>249</v>
      </c>
      <c r="G29" s="148">
        <v>1.0</v>
      </c>
      <c r="H29" s="148">
        <v>50.0</v>
      </c>
      <c r="I29" s="148">
        <v>40.0</v>
      </c>
      <c r="J29" s="217">
        <f t="shared" si="4"/>
        <v>0.002855243775</v>
      </c>
      <c r="K29" s="218">
        <f t="shared" si="5"/>
        <v>1.106406963</v>
      </c>
      <c r="L29" s="151">
        <f t="shared" si="2"/>
        <v>6.617755611</v>
      </c>
      <c r="M29" s="152" t="str">
        <f t="shared" si="3"/>
        <v>sembrestels</v>
      </c>
      <c r="N29" s="154">
        <f>IFERROR(__xludf.DUMMYFUNCTION("""COMPUTED_VALUE"""),11.0)</f>
        <v>11</v>
      </c>
      <c r="O29" s="154"/>
      <c r="P29" s="154"/>
      <c r="Q29" s="154"/>
      <c r="R29" s="154"/>
      <c r="S29" s="154"/>
      <c r="T29" s="154"/>
      <c r="U29" s="154"/>
      <c r="V29" s="154"/>
      <c r="W29" s="154"/>
      <c r="X29" s="154"/>
      <c r="Y29" s="154"/>
      <c r="Z29" s="154"/>
    </row>
    <row r="30">
      <c r="A30" s="175" t="s">
        <v>6</v>
      </c>
      <c r="B30" s="175" t="s">
        <v>265</v>
      </c>
      <c r="C30" s="147" t="s">
        <v>938</v>
      </c>
      <c r="D30" s="145" t="s">
        <v>242</v>
      </c>
      <c r="E30" s="146">
        <v>44127.0</v>
      </c>
      <c r="F30" s="147" t="s">
        <v>249</v>
      </c>
      <c r="G30" s="148">
        <v>1.0</v>
      </c>
      <c r="H30" s="148">
        <v>40.0</v>
      </c>
      <c r="I30" s="148">
        <v>40.0</v>
      </c>
      <c r="J30" s="217">
        <f t="shared" si="4"/>
        <v>0.002535530238</v>
      </c>
      <c r="K30" s="218">
        <f t="shared" si="5"/>
        <v>0.9825179674</v>
      </c>
      <c r="L30" s="151">
        <f t="shared" si="2"/>
        <v>17.56895416</v>
      </c>
      <c r="M30" s="152" t="str">
        <f t="shared" si="3"/>
        <v>cranders71</v>
      </c>
      <c r="N30" s="152">
        <f>IFERROR(__xludf.DUMMYFUNCTION("""COMPUTED_VALUE"""),1.0)</f>
        <v>1</v>
      </c>
      <c r="O30" s="154"/>
      <c r="P30" s="154"/>
      <c r="Q30" s="154"/>
      <c r="R30" s="154"/>
      <c r="S30" s="154"/>
      <c r="T30" s="154"/>
      <c r="U30" s="154"/>
      <c r="V30" s="154"/>
      <c r="W30" s="154"/>
      <c r="X30" s="154"/>
      <c r="Y30" s="154"/>
      <c r="Z30" s="154"/>
    </row>
    <row r="31">
      <c r="A31" s="175" t="s">
        <v>14</v>
      </c>
      <c r="B31" s="175" t="s">
        <v>255</v>
      </c>
      <c r="C31" s="147" t="s">
        <v>939</v>
      </c>
      <c r="D31" s="145" t="s">
        <v>242</v>
      </c>
      <c r="E31" s="146">
        <v>44127.0</v>
      </c>
      <c r="F31" s="147" t="s">
        <v>260</v>
      </c>
      <c r="G31" s="148">
        <v>1.0</v>
      </c>
      <c r="H31" s="148">
        <v>130.0</v>
      </c>
      <c r="I31" s="148">
        <v>150.0</v>
      </c>
      <c r="J31" s="217">
        <f t="shared" si="4"/>
        <v>0.008868811321</v>
      </c>
      <c r="K31" s="218">
        <f t="shared" si="5"/>
        <v>3.436664387</v>
      </c>
      <c r="L31" s="151">
        <f t="shared" si="2"/>
        <v>14.71735877</v>
      </c>
      <c r="M31" s="152" t="str">
        <f t="shared" si="3"/>
        <v>manualzuru</v>
      </c>
      <c r="N31" s="154">
        <f>IFERROR(__xludf.DUMMYFUNCTION("""COMPUTED_VALUE"""),1.0)</f>
        <v>1</v>
      </c>
      <c r="O31" s="154"/>
      <c r="P31" s="154"/>
      <c r="Q31" s="154"/>
      <c r="R31" s="154"/>
      <c r="S31" s="154"/>
      <c r="T31" s="154"/>
      <c r="U31" s="154"/>
      <c r="V31" s="154"/>
      <c r="W31" s="154"/>
      <c r="X31" s="154"/>
      <c r="Y31" s="154"/>
      <c r="Z31" s="154"/>
    </row>
    <row r="32">
      <c r="A32" s="175" t="s">
        <v>10</v>
      </c>
      <c r="B32" s="175" t="s">
        <v>21</v>
      </c>
      <c r="C32" s="147" t="s">
        <v>940</v>
      </c>
      <c r="D32" s="145" t="s">
        <v>242</v>
      </c>
      <c r="E32" s="146">
        <v>44131.0</v>
      </c>
      <c r="F32" s="147" t="s">
        <v>249</v>
      </c>
      <c r="G32" s="148">
        <v>1.0</v>
      </c>
      <c r="H32" s="148">
        <v>50.0</v>
      </c>
      <c r="I32" s="148">
        <v>40.0</v>
      </c>
      <c r="J32" s="217">
        <f t="shared" si="4"/>
        <v>0.002855243775</v>
      </c>
      <c r="K32" s="218">
        <f t="shared" si="5"/>
        <v>1.106406963</v>
      </c>
      <c r="L32" s="151">
        <f t="shared" si="2"/>
        <v>13.35353141</v>
      </c>
      <c r="M32" s="152" t="str">
        <f t="shared" si="3"/>
        <v>jessicazartler</v>
      </c>
      <c r="N32" s="154">
        <f>IFERROR(__xludf.DUMMYFUNCTION("""COMPUTED_VALUE"""),1.0)</f>
        <v>1</v>
      </c>
      <c r="O32" s="154"/>
      <c r="P32" s="154"/>
      <c r="Q32" s="154"/>
      <c r="R32" s="154"/>
      <c r="S32" s="154"/>
      <c r="T32" s="154"/>
      <c r="U32" s="154"/>
      <c r="V32" s="154"/>
      <c r="W32" s="154"/>
      <c r="X32" s="154"/>
      <c r="Y32" s="154"/>
      <c r="Z32" s="154"/>
    </row>
    <row r="33">
      <c r="A33" s="175" t="s">
        <v>10</v>
      </c>
      <c r="B33" s="175" t="s">
        <v>255</v>
      </c>
      <c r="C33" s="147" t="s">
        <v>941</v>
      </c>
      <c r="D33" s="145" t="s">
        <v>242</v>
      </c>
      <c r="E33" s="146">
        <v>44132.0</v>
      </c>
      <c r="F33" s="147" t="s">
        <v>249</v>
      </c>
      <c r="G33" s="148">
        <v>1.0</v>
      </c>
      <c r="H33" s="148">
        <v>40.0</v>
      </c>
      <c r="I33" s="148">
        <v>40.0</v>
      </c>
      <c r="J33" s="217">
        <f t="shared" si="4"/>
        <v>0.002535530238</v>
      </c>
      <c r="K33" s="218">
        <f t="shared" si="5"/>
        <v>0.9825179674</v>
      </c>
      <c r="L33" s="151">
        <f t="shared" si="2"/>
        <v>13.35353141</v>
      </c>
      <c r="M33" s="152" t="str">
        <f t="shared" si="3"/>
        <v>jessicazartler</v>
      </c>
      <c r="N33" s="154">
        <f>IFERROR(__xludf.DUMMYFUNCTION("""COMPUTED_VALUE"""),2.0)</f>
        <v>2</v>
      </c>
      <c r="O33" s="154"/>
      <c r="P33" s="154"/>
      <c r="Q33" s="154"/>
      <c r="R33" s="154"/>
      <c r="S33" s="154"/>
      <c r="T33" s="154"/>
      <c r="U33" s="154"/>
      <c r="V33" s="154"/>
      <c r="W33" s="154"/>
      <c r="X33" s="154"/>
      <c r="Y33" s="154"/>
      <c r="Z33" s="154"/>
    </row>
    <row r="34">
      <c r="A34" s="175" t="s">
        <v>10</v>
      </c>
      <c r="B34" s="175" t="s">
        <v>21</v>
      </c>
      <c r="C34" s="147" t="s">
        <v>930</v>
      </c>
      <c r="D34" s="145" t="s">
        <v>242</v>
      </c>
      <c r="E34" s="146">
        <v>44132.0</v>
      </c>
      <c r="F34" s="147" t="s">
        <v>249</v>
      </c>
      <c r="G34" s="148">
        <v>1.0</v>
      </c>
      <c r="H34" s="148">
        <v>20.0</v>
      </c>
      <c r="I34" s="148">
        <v>30.0</v>
      </c>
      <c r="J34" s="217">
        <f t="shared" si="4"/>
        <v>0.001581934142</v>
      </c>
      <c r="K34" s="218">
        <f t="shared" si="5"/>
        <v>0.6129994801</v>
      </c>
      <c r="L34" s="151">
        <f t="shared" si="2"/>
        <v>13.35353141</v>
      </c>
      <c r="M34" s="152" t="str">
        <f t="shared" si="3"/>
        <v>jessicazartler</v>
      </c>
      <c r="N34" s="154">
        <f>IFERROR(__xludf.DUMMYFUNCTION("""COMPUTED_VALUE"""),3.0)</f>
        <v>3</v>
      </c>
      <c r="O34" s="154"/>
      <c r="P34" s="154"/>
      <c r="Q34" s="154"/>
      <c r="R34" s="154"/>
      <c r="S34" s="154"/>
      <c r="T34" s="154"/>
      <c r="U34" s="154"/>
      <c r="V34" s="154"/>
      <c r="W34" s="154"/>
      <c r="X34" s="154"/>
      <c r="Y34" s="154"/>
      <c r="Z34" s="154"/>
    </row>
    <row r="35">
      <c r="A35" s="175" t="s">
        <v>10</v>
      </c>
      <c r="B35" s="175" t="s">
        <v>21</v>
      </c>
      <c r="C35" s="147" t="s">
        <v>942</v>
      </c>
      <c r="D35" s="145" t="s">
        <v>242</v>
      </c>
      <c r="E35" s="146">
        <v>44132.0</v>
      </c>
      <c r="F35" s="147" t="s">
        <v>249</v>
      </c>
      <c r="G35" s="148">
        <v>1.0</v>
      </c>
      <c r="H35" s="148">
        <v>300.0</v>
      </c>
      <c r="I35" s="148">
        <v>300.0</v>
      </c>
      <c r="J35" s="217">
        <f t="shared" si="4"/>
        <v>0.01901647679</v>
      </c>
      <c r="K35" s="218">
        <f t="shared" si="5"/>
        <v>7.368884755</v>
      </c>
      <c r="L35" s="151">
        <f t="shared" si="2"/>
        <v>13.35353141</v>
      </c>
      <c r="M35" s="152" t="str">
        <f t="shared" si="3"/>
        <v>jessicazartler</v>
      </c>
      <c r="N35" s="154">
        <f>IFERROR(__xludf.DUMMYFUNCTION("""COMPUTED_VALUE"""),4.0)</f>
        <v>4</v>
      </c>
      <c r="O35" s="154"/>
      <c r="P35" s="154"/>
      <c r="Q35" s="154"/>
      <c r="R35" s="154"/>
      <c r="S35" s="154"/>
      <c r="T35" s="154"/>
      <c r="U35" s="154"/>
      <c r="V35" s="154"/>
      <c r="W35" s="154"/>
      <c r="X35" s="154"/>
      <c r="Y35" s="154"/>
      <c r="Z35" s="154"/>
    </row>
    <row r="36">
      <c r="A36" s="175" t="s">
        <v>10</v>
      </c>
      <c r="B36" s="175" t="s">
        <v>6</v>
      </c>
      <c r="C36" s="147" t="s">
        <v>943</v>
      </c>
      <c r="D36" s="145" t="s">
        <v>242</v>
      </c>
      <c r="E36" s="146">
        <v>44133.0</v>
      </c>
      <c r="F36" s="147" t="s">
        <v>249</v>
      </c>
      <c r="G36" s="148">
        <v>3.0</v>
      </c>
      <c r="H36" s="148">
        <v>10.0</v>
      </c>
      <c r="I36" s="148">
        <v>30.0</v>
      </c>
      <c r="J36" s="217">
        <f t="shared" si="4"/>
        <v>0.001262220605</v>
      </c>
      <c r="K36" s="218">
        <f t="shared" si="5"/>
        <v>0.4891104846</v>
      </c>
      <c r="L36" s="151">
        <f t="shared" si="2"/>
        <v>13.35353141</v>
      </c>
      <c r="M36" s="152" t="str">
        <f t="shared" si="3"/>
        <v>jessicazartler</v>
      </c>
      <c r="N36" s="154">
        <f>IFERROR(__xludf.DUMMYFUNCTION("""COMPUTED_VALUE"""),5.0)</f>
        <v>5</v>
      </c>
      <c r="O36" s="154"/>
      <c r="P36" s="154"/>
      <c r="Q36" s="154"/>
      <c r="R36" s="154"/>
      <c r="S36" s="154"/>
      <c r="T36" s="154"/>
      <c r="U36" s="154"/>
      <c r="V36" s="154"/>
      <c r="W36" s="154"/>
      <c r="X36" s="154"/>
      <c r="Y36" s="154"/>
      <c r="Z36" s="154"/>
    </row>
    <row r="37">
      <c r="A37" s="175" t="s">
        <v>10</v>
      </c>
      <c r="B37" s="175" t="s">
        <v>6</v>
      </c>
      <c r="C37" s="147" t="s">
        <v>931</v>
      </c>
      <c r="D37" s="145" t="s">
        <v>242</v>
      </c>
      <c r="E37" s="146">
        <v>44133.0</v>
      </c>
      <c r="F37" s="147" t="s">
        <v>249</v>
      </c>
      <c r="G37" s="148">
        <v>1.0</v>
      </c>
      <c r="H37" s="148">
        <v>20.0</v>
      </c>
      <c r="I37" s="148">
        <v>40.0</v>
      </c>
      <c r="J37" s="217">
        <f t="shared" si="4"/>
        <v>0.001896103165</v>
      </c>
      <c r="K37" s="218">
        <f t="shared" si="5"/>
        <v>0.7347399765</v>
      </c>
      <c r="L37" s="151">
        <f t="shared" si="2"/>
        <v>13.35353141</v>
      </c>
      <c r="M37" s="152" t="str">
        <f t="shared" si="3"/>
        <v>jessicazartler</v>
      </c>
      <c r="N37" s="154">
        <f>IFERROR(__xludf.DUMMYFUNCTION("""COMPUTED_VALUE"""),6.0)</f>
        <v>6</v>
      </c>
      <c r="O37" s="154"/>
      <c r="P37" s="154"/>
      <c r="Q37" s="154"/>
      <c r="R37" s="154"/>
      <c r="S37" s="154"/>
      <c r="T37" s="154"/>
      <c r="U37" s="154"/>
      <c r="V37" s="154"/>
      <c r="W37" s="154"/>
      <c r="X37" s="154"/>
      <c r="Y37" s="154"/>
      <c r="Z37" s="154"/>
    </row>
    <row r="38">
      <c r="A38" s="175" t="s">
        <v>10</v>
      </c>
      <c r="B38" s="175" t="s">
        <v>255</v>
      </c>
      <c r="C38" s="147" t="s">
        <v>933</v>
      </c>
      <c r="D38" s="145" t="s">
        <v>242</v>
      </c>
      <c r="E38" s="146">
        <v>44134.0</v>
      </c>
      <c r="F38" s="147" t="s">
        <v>249</v>
      </c>
      <c r="G38" s="148">
        <v>1.0</v>
      </c>
      <c r="H38" s="148">
        <v>30.0</v>
      </c>
      <c r="I38" s="148">
        <v>40.0</v>
      </c>
      <c r="J38" s="217">
        <f t="shared" si="4"/>
        <v>0.002215816702</v>
      </c>
      <c r="K38" s="218">
        <f t="shared" si="5"/>
        <v>0.8586289719</v>
      </c>
      <c r="L38" s="151">
        <f t="shared" si="2"/>
        <v>13.35353141</v>
      </c>
      <c r="M38" s="152" t="str">
        <f t="shared" si="3"/>
        <v>jessicazartler</v>
      </c>
      <c r="N38" s="154">
        <f>IFERROR(__xludf.DUMMYFUNCTION("""COMPUTED_VALUE"""),7.0)</f>
        <v>7</v>
      </c>
      <c r="O38" s="154"/>
      <c r="P38" s="154"/>
      <c r="Q38" s="154"/>
      <c r="R38" s="154"/>
      <c r="S38" s="154"/>
      <c r="T38" s="154"/>
      <c r="U38" s="154"/>
      <c r="V38" s="154"/>
      <c r="W38" s="154"/>
      <c r="X38" s="154"/>
      <c r="Y38" s="154"/>
      <c r="Z38" s="154"/>
    </row>
    <row r="39">
      <c r="A39" s="175" t="s">
        <v>10</v>
      </c>
      <c r="B39" s="175" t="s">
        <v>21</v>
      </c>
      <c r="C39" s="147" t="s">
        <v>944</v>
      </c>
      <c r="D39" s="145" t="s">
        <v>242</v>
      </c>
      <c r="E39" s="146">
        <v>44134.0</v>
      </c>
      <c r="F39" s="147" t="s">
        <v>249</v>
      </c>
      <c r="G39" s="148">
        <v>1.0</v>
      </c>
      <c r="H39" s="148">
        <v>200.0</v>
      </c>
      <c r="I39" s="219">
        <v>300.0</v>
      </c>
      <c r="J39" s="217">
        <f t="shared" si="4"/>
        <v>0.01581934142</v>
      </c>
      <c r="K39" s="218">
        <f t="shared" si="5"/>
        <v>6.129994801</v>
      </c>
      <c r="L39" s="151">
        <f t="shared" si="2"/>
        <v>13.35353141</v>
      </c>
      <c r="M39" s="152" t="str">
        <f t="shared" si="3"/>
        <v>jessicazartler</v>
      </c>
      <c r="N39" s="154">
        <f>IFERROR(__xludf.DUMMYFUNCTION("""COMPUTED_VALUE"""),8.0)</f>
        <v>8</v>
      </c>
      <c r="O39" s="154"/>
      <c r="P39" s="154"/>
      <c r="Q39" s="154"/>
      <c r="R39" s="154"/>
      <c r="S39" s="154"/>
      <c r="T39" s="154"/>
      <c r="U39" s="154"/>
      <c r="V39" s="154"/>
      <c r="W39" s="154"/>
      <c r="X39" s="154"/>
      <c r="Y39" s="154"/>
      <c r="Z39" s="154"/>
    </row>
    <row r="40">
      <c r="A40" s="175" t="s">
        <v>10</v>
      </c>
      <c r="B40" s="175" t="s">
        <v>6</v>
      </c>
      <c r="C40" s="147" t="s">
        <v>945</v>
      </c>
      <c r="D40" s="145" t="s">
        <v>242</v>
      </c>
      <c r="E40" s="146">
        <v>44134.0</v>
      </c>
      <c r="F40" s="147" t="s">
        <v>249</v>
      </c>
      <c r="G40" s="148">
        <v>1.0</v>
      </c>
      <c r="H40" s="148">
        <v>100.0</v>
      </c>
      <c r="I40" s="148">
        <v>100.0</v>
      </c>
      <c r="J40" s="217">
        <f t="shared" si="4"/>
        <v>0.006338825596</v>
      </c>
      <c r="K40" s="218">
        <f t="shared" si="5"/>
        <v>2.456294918</v>
      </c>
      <c r="L40" s="151">
        <f t="shared" si="2"/>
        <v>13.35353141</v>
      </c>
      <c r="M40" s="152" t="str">
        <f t="shared" si="3"/>
        <v>jessicazartler</v>
      </c>
      <c r="N40" s="154">
        <f>IFERROR(__xludf.DUMMYFUNCTION("""COMPUTED_VALUE"""),9.0)</f>
        <v>9</v>
      </c>
      <c r="O40" s="154"/>
      <c r="P40" s="154"/>
      <c r="Q40" s="154"/>
      <c r="R40" s="154"/>
      <c r="S40" s="154"/>
      <c r="T40" s="154"/>
      <c r="U40" s="154"/>
      <c r="V40" s="154"/>
      <c r="W40" s="154"/>
      <c r="X40" s="154"/>
      <c r="Y40" s="154"/>
      <c r="Z40" s="154"/>
    </row>
    <row r="41">
      <c r="A41" s="175" t="s">
        <v>10</v>
      </c>
      <c r="B41" s="175" t="s">
        <v>3</v>
      </c>
      <c r="C41" s="147" t="s">
        <v>946</v>
      </c>
      <c r="D41" s="145" t="s">
        <v>242</v>
      </c>
      <c r="E41" s="146">
        <v>44134.0</v>
      </c>
      <c r="F41" s="147" t="s">
        <v>249</v>
      </c>
      <c r="G41" s="148" t="s">
        <v>947</v>
      </c>
      <c r="H41" s="148">
        <v>0.0</v>
      </c>
      <c r="I41" s="148">
        <v>0.0</v>
      </c>
      <c r="J41" s="217">
        <f t="shared" si="4"/>
        <v>0</v>
      </c>
      <c r="K41" s="218">
        <f t="shared" si="5"/>
        <v>0</v>
      </c>
      <c r="L41" s="151">
        <f t="shared" si="2"/>
        <v>13.35353141</v>
      </c>
      <c r="M41" s="152" t="str">
        <f t="shared" si="3"/>
        <v>jessicazartler</v>
      </c>
      <c r="N41" s="154">
        <f>IFERROR(__xludf.DUMMYFUNCTION("""COMPUTED_VALUE"""),10.0)</f>
        <v>10</v>
      </c>
      <c r="O41" s="154"/>
      <c r="P41" s="154"/>
      <c r="Q41" s="154"/>
      <c r="R41" s="154"/>
      <c r="S41" s="154"/>
      <c r="T41" s="154"/>
      <c r="U41" s="154"/>
      <c r="V41" s="154"/>
      <c r="W41" s="154"/>
      <c r="X41" s="154"/>
      <c r="Y41" s="154"/>
      <c r="Z41" s="154"/>
    </row>
    <row r="42">
      <c r="A42" s="175" t="s">
        <v>10</v>
      </c>
      <c r="B42" s="175" t="s">
        <v>255</v>
      </c>
      <c r="C42" s="147" t="s">
        <v>948</v>
      </c>
      <c r="D42" s="145" t="s">
        <v>242</v>
      </c>
      <c r="E42" s="146">
        <v>44135.0</v>
      </c>
      <c r="F42" s="147" t="s">
        <v>249</v>
      </c>
      <c r="G42" s="148">
        <v>1.0</v>
      </c>
      <c r="H42" s="148">
        <v>200.0</v>
      </c>
      <c r="I42" s="148">
        <v>150.0</v>
      </c>
      <c r="J42" s="217">
        <f t="shared" si="4"/>
        <v>0.01110680608</v>
      </c>
      <c r="K42" s="218">
        <f t="shared" si="5"/>
        <v>4.303887355</v>
      </c>
      <c r="L42" s="151">
        <f t="shared" si="2"/>
        <v>13.35353141</v>
      </c>
      <c r="M42" s="152" t="str">
        <f t="shared" si="3"/>
        <v>jessicazartler</v>
      </c>
      <c r="N42" s="154">
        <f>IFERROR(__xludf.DUMMYFUNCTION("""COMPUTED_VALUE"""),11.0)</f>
        <v>11</v>
      </c>
      <c r="O42" s="154"/>
      <c r="P42" s="154"/>
      <c r="Q42" s="154"/>
      <c r="R42" s="154"/>
      <c r="S42" s="154"/>
      <c r="T42" s="154"/>
      <c r="U42" s="154"/>
      <c r="V42" s="154"/>
      <c r="W42" s="154"/>
      <c r="X42" s="154"/>
      <c r="Y42" s="154"/>
      <c r="Z42" s="154"/>
    </row>
    <row r="43">
      <c r="A43" s="175" t="s">
        <v>10</v>
      </c>
      <c r="B43" s="175" t="s">
        <v>21</v>
      </c>
      <c r="C43" s="147" t="s">
        <v>949</v>
      </c>
      <c r="D43" s="145" t="s">
        <v>242</v>
      </c>
      <c r="E43" s="166">
        <v>44138.0</v>
      </c>
      <c r="F43" s="147" t="s">
        <v>249</v>
      </c>
      <c r="G43" s="148">
        <v>1.0</v>
      </c>
      <c r="H43" s="148">
        <v>20.0</v>
      </c>
      <c r="I43" s="148">
        <v>100.0</v>
      </c>
      <c r="J43" s="217">
        <f t="shared" si="4"/>
        <v>0.003781117303</v>
      </c>
      <c r="K43" s="218">
        <f t="shared" si="5"/>
        <v>1.465182955</v>
      </c>
      <c r="L43" s="151">
        <f t="shared" si="2"/>
        <v>13.35353141</v>
      </c>
      <c r="M43" s="152" t="str">
        <f t="shared" si="3"/>
        <v>jessicazartler</v>
      </c>
      <c r="N43" s="154">
        <f>IFERROR(__xludf.DUMMYFUNCTION("""COMPUTED_VALUE"""),12.0)</f>
        <v>12</v>
      </c>
      <c r="O43" s="154"/>
      <c r="P43" s="154"/>
      <c r="Q43" s="154"/>
      <c r="R43" s="154"/>
      <c r="S43" s="154"/>
      <c r="T43" s="154"/>
      <c r="U43" s="154"/>
      <c r="V43" s="154"/>
      <c r="W43" s="154"/>
      <c r="X43" s="154"/>
      <c r="Y43" s="154"/>
      <c r="Z43" s="154"/>
    </row>
    <row r="44">
      <c r="A44" s="175" t="s">
        <v>10</v>
      </c>
      <c r="B44" s="175" t="s">
        <v>6</v>
      </c>
      <c r="C44" s="147" t="s">
        <v>950</v>
      </c>
      <c r="D44" s="145" t="s">
        <v>242</v>
      </c>
      <c r="E44" s="166">
        <v>44138.0</v>
      </c>
      <c r="F44" s="147" t="s">
        <v>249</v>
      </c>
      <c r="G44" s="148">
        <v>1.0</v>
      </c>
      <c r="H44" s="148">
        <v>60.0</v>
      </c>
      <c r="I44" s="148">
        <v>30.0</v>
      </c>
      <c r="J44" s="217">
        <f t="shared" si="4"/>
        <v>0.002860788289</v>
      </c>
      <c r="K44" s="218">
        <f t="shared" si="5"/>
        <v>1.108555462</v>
      </c>
      <c r="L44" s="151">
        <f t="shared" si="2"/>
        <v>13.35353141</v>
      </c>
      <c r="M44" s="152" t="str">
        <f t="shared" si="3"/>
        <v>jessicazartler</v>
      </c>
      <c r="N44" s="154">
        <f>IFERROR(__xludf.DUMMYFUNCTION("""COMPUTED_VALUE"""),13.0)</f>
        <v>13</v>
      </c>
      <c r="O44" s="154"/>
      <c r="P44" s="154"/>
      <c r="Q44" s="154"/>
      <c r="R44" s="154"/>
      <c r="S44" s="154"/>
      <c r="T44" s="154"/>
      <c r="U44" s="154"/>
      <c r="V44" s="154"/>
      <c r="W44" s="154"/>
      <c r="X44" s="154"/>
      <c r="Y44" s="154"/>
      <c r="Z44" s="154"/>
    </row>
    <row r="45">
      <c r="A45" s="175" t="s">
        <v>10</v>
      </c>
      <c r="B45" s="175" t="s">
        <v>6</v>
      </c>
      <c r="C45" s="147" t="s">
        <v>951</v>
      </c>
      <c r="D45" s="145" t="s">
        <v>242</v>
      </c>
      <c r="E45" s="166">
        <v>44138.0</v>
      </c>
      <c r="F45" s="147" t="s">
        <v>249</v>
      </c>
      <c r="G45" s="148">
        <v>1.0</v>
      </c>
      <c r="H45" s="148">
        <v>100.0</v>
      </c>
      <c r="I45" s="148">
        <v>40.0</v>
      </c>
      <c r="J45" s="217">
        <f t="shared" si="4"/>
        <v>0.004453811458</v>
      </c>
      <c r="K45" s="218">
        <f t="shared" si="5"/>
        <v>1.72585194</v>
      </c>
      <c r="L45" s="151">
        <f t="shared" si="2"/>
        <v>13.35353141</v>
      </c>
      <c r="M45" s="152" t="str">
        <f t="shared" si="3"/>
        <v>jessicazartler</v>
      </c>
      <c r="N45" s="154">
        <f>IFERROR(__xludf.DUMMYFUNCTION("""COMPUTED_VALUE"""),14.0)</f>
        <v>14</v>
      </c>
      <c r="O45" s="154"/>
      <c r="P45" s="154"/>
      <c r="Q45" s="154"/>
      <c r="R45" s="154"/>
      <c r="S45" s="154"/>
      <c r="T45" s="154"/>
      <c r="U45" s="154"/>
      <c r="V45" s="154"/>
      <c r="W45" s="154"/>
      <c r="X45" s="154"/>
      <c r="Y45" s="154"/>
      <c r="Z45" s="154"/>
    </row>
    <row r="46">
      <c r="A46" s="175" t="s">
        <v>10</v>
      </c>
      <c r="B46" s="175" t="s">
        <v>6</v>
      </c>
      <c r="C46" s="147" t="s">
        <v>952</v>
      </c>
      <c r="D46" s="145" t="s">
        <v>242</v>
      </c>
      <c r="E46" s="166">
        <v>44138.0</v>
      </c>
      <c r="F46" s="147" t="s">
        <v>249</v>
      </c>
      <c r="G46" s="148">
        <v>1.0</v>
      </c>
      <c r="H46" s="148">
        <v>30.0</v>
      </c>
      <c r="I46" s="148">
        <v>40.0</v>
      </c>
      <c r="J46" s="217">
        <f t="shared" si="4"/>
        <v>0.002215816702</v>
      </c>
      <c r="K46" s="218">
        <f t="shared" si="5"/>
        <v>0.8586289719</v>
      </c>
      <c r="L46" s="151">
        <f t="shared" si="2"/>
        <v>13.35353141</v>
      </c>
      <c r="M46" s="152" t="str">
        <f t="shared" si="3"/>
        <v>jessicazartler</v>
      </c>
      <c r="N46" s="154">
        <f>IFERROR(__xludf.DUMMYFUNCTION("""COMPUTED_VALUE"""),15.0)</f>
        <v>15</v>
      </c>
      <c r="O46" s="154"/>
      <c r="P46" s="154"/>
      <c r="Q46" s="154"/>
      <c r="R46" s="154"/>
      <c r="S46" s="154"/>
      <c r="T46" s="154"/>
      <c r="U46" s="154"/>
      <c r="V46" s="154"/>
      <c r="W46" s="154"/>
      <c r="X46" s="154"/>
      <c r="Y46" s="154"/>
      <c r="Z46" s="154"/>
    </row>
    <row r="47">
      <c r="A47" s="175" t="s">
        <v>10</v>
      </c>
      <c r="B47" s="175" t="s">
        <v>699</v>
      </c>
      <c r="C47" s="147" t="s">
        <v>953</v>
      </c>
      <c r="D47" s="145" t="s">
        <v>242</v>
      </c>
      <c r="E47" s="166">
        <v>44138.0</v>
      </c>
      <c r="F47" s="147" t="s">
        <v>249</v>
      </c>
      <c r="G47" s="148">
        <v>1.0</v>
      </c>
      <c r="H47" s="148">
        <v>100.0</v>
      </c>
      <c r="I47" s="148">
        <v>100.0</v>
      </c>
      <c r="J47" s="217">
        <f t="shared" si="4"/>
        <v>0.006338825596</v>
      </c>
      <c r="K47" s="218">
        <f t="shared" si="5"/>
        <v>2.456294918</v>
      </c>
      <c r="L47" s="151">
        <f t="shared" si="2"/>
        <v>13.35353141</v>
      </c>
      <c r="M47" s="152" t="str">
        <f t="shared" si="3"/>
        <v>jessicazartler</v>
      </c>
      <c r="N47" s="154">
        <f>IFERROR(__xludf.DUMMYFUNCTION("""COMPUTED_VALUE"""),16.0)</f>
        <v>16</v>
      </c>
      <c r="O47" s="154"/>
      <c r="P47" s="154"/>
      <c r="Q47" s="154"/>
      <c r="R47" s="154"/>
      <c r="S47" s="154"/>
      <c r="T47" s="154"/>
      <c r="U47" s="154"/>
      <c r="V47" s="154"/>
      <c r="W47" s="154"/>
      <c r="X47" s="154"/>
      <c r="Y47" s="154"/>
      <c r="Z47" s="154"/>
    </row>
    <row r="48">
      <c r="A48" s="175" t="s">
        <v>10</v>
      </c>
      <c r="B48" s="175" t="s">
        <v>255</v>
      </c>
      <c r="C48" s="147" t="s">
        <v>954</v>
      </c>
      <c r="D48" s="145" t="s">
        <v>242</v>
      </c>
      <c r="E48" s="166">
        <v>44138.0</v>
      </c>
      <c r="F48" s="147" t="s">
        <v>249</v>
      </c>
      <c r="G48" s="148">
        <v>1.0</v>
      </c>
      <c r="H48" s="148">
        <v>100.0</v>
      </c>
      <c r="I48" s="148">
        <v>40.0</v>
      </c>
      <c r="J48" s="217">
        <f t="shared" si="4"/>
        <v>0.004453811458</v>
      </c>
      <c r="K48" s="218">
        <f t="shared" si="5"/>
        <v>1.72585194</v>
      </c>
      <c r="L48" s="151">
        <f t="shared" si="2"/>
        <v>13.35353141</v>
      </c>
      <c r="M48" s="152" t="str">
        <f t="shared" si="3"/>
        <v>jessicazartler</v>
      </c>
      <c r="N48" s="154">
        <f>IFERROR(__xludf.DUMMYFUNCTION("""COMPUTED_VALUE"""),17.0)</f>
        <v>17</v>
      </c>
      <c r="O48" s="154"/>
      <c r="P48" s="154"/>
      <c r="Q48" s="154"/>
      <c r="R48" s="154"/>
      <c r="S48" s="154"/>
      <c r="T48" s="154"/>
      <c r="U48" s="154"/>
      <c r="V48" s="154"/>
      <c r="W48" s="154"/>
      <c r="X48" s="154"/>
      <c r="Y48" s="154"/>
      <c r="Z48" s="154"/>
    </row>
    <row r="49">
      <c r="A49" s="175" t="s">
        <v>10</v>
      </c>
      <c r="B49" s="175" t="s">
        <v>16</v>
      </c>
      <c r="C49" s="147" t="s">
        <v>955</v>
      </c>
      <c r="D49" s="145" t="s">
        <v>242</v>
      </c>
      <c r="E49" s="166">
        <v>44140.0</v>
      </c>
      <c r="F49" s="147" t="s">
        <v>512</v>
      </c>
      <c r="G49" s="148">
        <v>3.0</v>
      </c>
      <c r="H49" s="148">
        <v>100.0</v>
      </c>
      <c r="I49" s="148">
        <v>20.0</v>
      </c>
      <c r="J49" s="217">
        <f t="shared" si="4"/>
        <v>0.003825473413</v>
      </c>
      <c r="K49" s="218">
        <f t="shared" si="5"/>
        <v>1.482370947</v>
      </c>
      <c r="L49" s="151">
        <f t="shared" si="2"/>
        <v>13.35353141</v>
      </c>
      <c r="M49" s="152" t="str">
        <f t="shared" si="3"/>
        <v>jessicazartler</v>
      </c>
      <c r="N49" s="154">
        <f>IFERROR(__xludf.DUMMYFUNCTION("""COMPUTED_VALUE"""),18.0)</f>
        <v>18</v>
      </c>
      <c r="O49" s="154"/>
      <c r="P49" s="154"/>
      <c r="Q49" s="154"/>
      <c r="R49" s="154"/>
      <c r="S49" s="154"/>
      <c r="T49" s="154"/>
      <c r="U49" s="154"/>
      <c r="V49" s="154"/>
      <c r="W49" s="154"/>
      <c r="X49" s="154"/>
      <c r="Y49" s="154"/>
      <c r="Z49" s="154"/>
    </row>
    <row r="50">
      <c r="A50" s="175" t="s">
        <v>10</v>
      </c>
      <c r="B50" s="175" t="s">
        <v>255</v>
      </c>
      <c r="C50" s="147" t="s">
        <v>956</v>
      </c>
      <c r="D50" s="145" t="s">
        <v>242</v>
      </c>
      <c r="E50" s="166">
        <v>44140.0</v>
      </c>
      <c r="F50" s="147" t="s">
        <v>260</v>
      </c>
      <c r="G50" s="148">
        <v>3.0</v>
      </c>
      <c r="H50" s="148">
        <v>5.0</v>
      </c>
      <c r="I50" s="148">
        <v>5.0</v>
      </c>
      <c r="J50" s="217">
        <f t="shared" si="4"/>
        <v>0.0003169412798</v>
      </c>
      <c r="K50" s="218">
        <f t="shared" si="5"/>
        <v>0.1228147459</v>
      </c>
      <c r="L50" s="151">
        <f t="shared" si="2"/>
        <v>13.35353141</v>
      </c>
      <c r="M50" s="152" t="str">
        <f t="shared" si="3"/>
        <v>jessicazartler</v>
      </c>
      <c r="N50" s="154">
        <f>IFERROR(__xludf.DUMMYFUNCTION("""COMPUTED_VALUE"""),19.0)</f>
        <v>19</v>
      </c>
      <c r="O50" s="154"/>
      <c r="P50" s="154"/>
      <c r="Q50" s="154"/>
      <c r="R50" s="154"/>
      <c r="S50" s="154"/>
      <c r="T50" s="154"/>
      <c r="U50" s="154"/>
      <c r="V50" s="154"/>
      <c r="W50" s="154"/>
      <c r="X50" s="154"/>
      <c r="Y50" s="154"/>
      <c r="Z50" s="154"/>
    </row>
    <row r="51">
      <c r="A51" s="175" t="s">
        <v>10</v>
      </c>
      <c r="B51" s="175" t="s">
        <v>6</v>
      </c>
      <c r="C51" s="147" t="s">
        <v>937</v>
      </c>
      <c r="D51" s="145" t="s">
        <v>242</v>
      </c>
      <c r="E51" s="166">
        <v>44141.0</v>
      </c>
      <c r="F51" s="147" t="s">
        <v>249</v>
      </c>
      <c r="G51" s="148">
        <v>1.0</v>
      </c>
      <c r="H51" s="148">
        <v>70.0</v>
      </c>
      <c r="I51" s="148">
        <v>40.0</v>
      </c>
      <c r="J51" s="217">
        <f t="shared" si="4"/>
        <v>0.003494670848</v>
      </c>
      <c r="K51" s="218">
        <f t="shared" si="5"/>
        <v>1.354184954</v>
      </c>
      <c r="L51" s="151">
        <f t="shared" si="2"/>
        <v>13.35353141</v>
      </c>
      <c r="M51" s="152" t="str">
        <f t="shared" si="3"/>
        <v>jessicazartler</v>
      </c>
      <c r="N51" s="154">
        <f>IFERROR(__xludf.DUMMYFUNCTION("""COMPUTED_VALUE"""),20.0)</f>
        <v>20</v>
      </c>
      <c r="O51" s="154"/>
      <c r="P51" s="154"/>
      <c r="Q51" s="154"/>
      <c r="R51" s="154"/>
      <c r="S51" s="154"/>
      <c r="T51" s="154"/>
      <c r="U51" s="154"/>
      <c r="V51" s="154"/>
      <c r="W51" s="154"/>
      <c r="X51" s="154"/>
      <c r="Y51" s="154"/>
      <c r="Z51" s="154"/>
    </row>
    <row r="52">
      <c r="A52" s="175" t="s">
        <v>10</v>
      </c>
      <c r="B52" s="175" t="s">
        <v>699</v>
      </c>
      <c r="C52" s="147" t="s">
        <v>957</v>
      </c>
      <c r="D52" s="145" t="s">
        <v>242</v>
      </c>
      <c r="E52" s="146">
        <v>44131.0</v>
      </c>
      <c r="F52" s="147" t="s">
        <v>249</v>
      </c>
      <c r="G52" s="148">
        <v>1.0</v>
      </c>
      <c r="H52" s="148">
        <v>120.0</v>
      </c>
      <c r="I52" s="148">
        <v>120.0</v>
      </c>
      <c r="J52" s="217">
        <f t="shared" si="4"/>
        <v>0.007606590715</v>
      </c>
      <c r="K52" s="218">
        <f t="shared" si="5"/>
        <v>2.947553902</v>
      </c>
      <c r="L52" s="151">
        <f t="shared" si="2"/>
        <v>13.35353141</v>
      </c>
      <c r="M52" s="152" t="str">
        <f t="shared" si="3"/>
        <v>jessicazartler</v>
      </c>
      <c r="N52" s="154">
        <f>IFERROR(__xludf.DUMMYFUNCTION("""COMPUTED_VALUE"""),21.0)</f>
        <v>21</v>
      </c>
      <c r="O52" s="154"/>
      <c r="P52" s="154"/>
      <c r="Q52" s="154"/>
      <c r="R52" s="154"/>
      <c r="S52" s="154"/>
      <c r="T52" s="154"/>
      <c r="U52" s="154"/>
      <c r="V52" s="154"/>
      <c r="W52" s="154"/>
      <c r="X52" s="154"/>
      <c r="Y52" s="154"/>
      <c r="Z52" s="154"/>
    </row>
    <row r="53">
      <c r="A53" s="175" t="s">
        <v>4</v>
      </c>
      <c r="B53" s="175" t="s">
        <v>265</v>
      </c>
      <c r="C53" s="147" t="s">
        <v>958</v>
      </c>
      <c r="D53" s="145" t="s">
        <v>242</v>
      </c>
      <c r="E53" s="146">
        <v>44131.0</v>
      </c>
      <c r="F53" s="147" t="s">
        <v>249</v>
      </c>
      <c r="G53" s="148">
        <v>1.0</v>
      </c>
      <c r="H53" s="148">
        <v>300.0</v>
      </c>
      <c r="I53" s="148">
        <v>350.0</v>
      </c>
      <c r="J53" s="217">
        <f t="shared" si="4"/>
        <v>0.0205873219</v>
      </c>
      <c r="K53" s="218">
        <f t="shared" si="5"/>
        <v>7.977587237</v>
      </c>
      <c r="L53" s="151">
        <f t="shared" si="2"/>
        <v>34.65846609</v>
      </c>
      <c r="M53" s="152" t="str">
        <f t="shared" si="3"/>
        <v>santigs67</v>
      </c>
      <c r="N53" s="154">
        <f>IFERROR(__xludf.DUMMYFUNCTION("""COMPUTED_VALUE"""),2.0)</f>
        <v>2</v>
      </c>
      <c r="O53" s="154"/>
      <c r="P53" s="154"/>
      <c r="Q53" s="154"/>
      <c r="R53" s="154"/>
      <c r="S53" s="154"/>
      <c r="T53" s="154"/>
      <c r="U53" s="154"/>
      <c r="V53" s="154"/>
      <c r="W53" s="154"/>
      <c r="X53" s="154"/>
      <c r="Y53" s="154"/>
      <c r="Z53" s="154"/>
    </row>
    <row r="54">
      <c r="A54" s="175" t="s">
        <v>4</v>
      </c>
      <c r="B54" s="175" t="s">
        <v>21</v>
      </c>
      <c r="C54" s="147" t="s">
        <v>940</v>
      </c>
      <c r="D54" s="145" t="s">
        <v>242</v>
      </c>
      <c r="E54" s="146">
        <v>44131.0</v>
      </c>
      <c r="F54" s="147" t="s">
        <v>249</v>
      </c>
      <c r="G54" s="148">
        <v>1.0</v>
      </c>
      <c r="H54" s="148">
        <v>20.0</v>
      </c>
      <c r="I54" s="148">
        <v>40.0</v>
      </c>
      <c r="J54" s="217">
        <f t="shared" si="4"/>
        <v>0.001896103165</v>
      </c>
      <c r="K54" s="218">
        <f t="shared" si="5"/>
        <v>0.7347399765</v>
      </c>
      <c r="L54" s="151">
        <f t="shared" si="2"/>
        <v>34.65846609</v>
      </c>
      <c r="M54" s="152" t="str">
        <f t="shared" si="3"/>
        <v>santigs67</v>
      </c>
      <c r="N54" s="154">
        <f>IFERROR(__xludf.DUMMYFUNCTION("""COMPUTED_VALUE"""),3.0)</f>
        <v>3</v>
      </c>
      <c r="O54" s="154"/>
      <c r="P54" s="154"/>
      <c r="Q54" s="154"/>
      <c r="R54" s="154"/>
      <c r="S54" s="154"/>
      <c r="T54" s="154"/>
      <c r="U54" s="154"/>
      <c r="V54" s="154"/>
      <c r="W54" s="154"/>
      <c r="X54" s="154"/>
      <c r="Y54" s="154"/>
      <c r="Z54" s="154"/>
    </row>
    <row r="55">
      <c r="A55" s="175" t="s">
        <v>4</v>
      </c>
      <c r="B55" s="175" t="s">
        <v>255</v>
      </c>
      <c r="C55" s="147" t="s">
        <v>941</v>
      </c>
      <c r="D55" s="145" t="s">
        <v>242</v>
      </c>
      <c r="E55" s="146">
        <v>44132.0</v>
      </c>
      <c r="F55" s="147" t="s">
        <v>249</v>
      </c>
      <c r="G55" s="148">
        <v>1.0</v>
      </c>
      <c r="H55" s="148">
        <v>40.0</v>
      </c>
      <c r="I55" s="148">
        <v>40.0</v>
      </c>
      <c r="J55" s="217">
        <f t="shared" si="4"/>
        <v>0.002535530238</v>
      </c>
      <c r="K55" s="218">
        <f t="shared" si="5"/>
        <v>0.9825179674</v>
      </c>
      <c r="L55" s="151">
        <f t="shared" si="2"/>
        <v>34.65846609</v>
      </c>
      <c r="M55" s="152" t="str">
        <f t="shared" si="3"/>
        <v>santigs67</v>
      </c>
      <c r="N55" s="154">
        <f>IFERROR(__xludf.DUMMYFUNCTION("""COMPUTED_VALUE"""),4.0)</f>
        <v>4</v>
      </c>
      <c r="O55" s="154"/>
      <c r="P55" s="154"/>
      <c r="Q55" s="154"/>
      <c r="R55" s="154"/>
      <c r="S55" s="154"/>
      <c r="T55" s="154"/>
      <c r="U55" s="154"/>
      <c r="V55" s="154"/>
      <c r="W55" s="154"/>
      <c r="X55" s="154"/>
      <c r="Y55" s="154"/>
      <c r="Z55" s="154"/>
    </row>
    <row r="56">
      <c r="A56" s="175" t="s">
        <v>4</v>
      </c>
      <c r="B56" s="175" t="s">
        <v>21</v>
      </c>
      <c r="C56" s="147" t="s">
        <v>930</v>
      </c>
      <c r="D56" s="145" t="s">
        <v>242</v>
      </c>
      <c r="E56" s="146">
        <v>44132.0</v>
      </c>
      <c r="F56" s="147" t="s">
        <v>249</v>
      </c>
      <c r="G56" s="148">
        <v>1.0</v>
      </c>
      <c r="H56" s="148">
        <v>20.0</v>
      </c>
      <c r="I56" s="148">
        <v>30.0</v>
      </c>
      <c r="J56" s="217">
        <f t="shared" si="4"/>
        <v>0.001581934142</v>
      </c>
      <c r="K56" s="218">
        <f t="shared" si="5"/>
        <v>0.6129994801</v>
      </c>
      <c r="L56" s="151">
        <f t="shared" si="2"/>
        <v>34.65846609</v>
      </c>
      <c r="M56" s="152" t="str">
        <f t="shared" si="3"/>
        <v>santigs67</v>
      </c>
      <c r="N56" s="154">
        <f>IFERROR(__xludf.DUMMYFUNCTION("""COMPUTED_VALUE"""),5.0)</f>
        <v>5</v>
      </c>
      <c r="O56" s="154"/>
      <c r="P56" s="154"/>
      <c r="Q56" s="154"/>
      <c r="R56" s="154"/>
      <c r="S56" s="154"/>
      <c r="T56" s="154"/>
      <c r="U56" s="154"/>
      <c r="V56" s="154"/>
      <c r="W56" s="154"/>
      <c r="X56" s="154"/>
      <c r="Y56" s="154"/>
      <c r="Z56" s="154"/>
    </row>
    <row r="57">
      <c r="A57" s="175" t="s">
        <v>4</v>
      </c>
      <c r="B57" s="175" t="s">
        <v>6</v>
      </c>
      <c r="C57" s="147" t="s">
        <v>931</v>
      </c>
      <c r="D57" s="145" t="s">
        <v>242</v>
      </c>
      <c r="E57" s="146">
        <v>44133.0</v>
      </c>
      <c r="F57" s="147" t="s">
        <v>249</v>
      </c>
      <c r="G57" s="148">
        <v>1.0</v>
      </c>
      <c r="H57" s="148">
        <v>40.0</v>
      </c>
      <c r="I57" s="148">
        <v>40.0</v>
      </c>
      <c r="J57" s="217">
        <f t="shared" si="4"/>
        <v>0.002535530238</v>
      </c>
      <c r="K57" s="218">
        <f t="shared" si="5"/>
        <v>0.9825179674</v>
      </c>
      <c r="L57" s="151">
        <f t="shared" si="2"/>
        <v>34.65846609</v>
      </c>
      <c r="M57" s="152" t="str">
        <f t="shared" si="3"/>
        <v>santigs67</v>
      </c>
      <c r="N57" s="154">
        <f>IFERROR(__xludf.DUMMYFUNCTION("""COMPUTED_VALUE"""),6.0)</f>
        <v>6</v>
      </c>
      <c r="O57" s="154"/>
      <c r="P57" s="154"/>
      <c r="Q57" s="154"/>
      <c r="R57" s="154"/>
      <c r="S57" s="154"/>
      <c r="T57" s="154"/>
      <c r="U57" s="154"/>
      <c r="V57" s="154"/>
      <c r="W57" s="154"/>
      <c r="X57" s="154"/>
      <c r="Y57" s="154"/>
      <c r="Z57" s="154"/>
    </row>
    <row r="58">
      <c r="A58" s="175" t="s">
        <v>4</v>
      </c>
      <c r="B58" s="175" t="s">
        <v>255</v>
      </c>
      <c r="C58" s="147" t="s">
        <v>933</v>
      </c>
      <c r="D58" s="145" t="s">
        <v>242</v>
      </c>
      <c r="E58" s="146">
        <v>44134.0</v>
      </c>
      <c r="F58" s="147" t="s">
        <v>249</v>
      </c>
      <c r="G58" s="148">
        <v>1.0</v>
      </c>
      <c r="H58" s="148">
        <v>30.0</v>
      </c>
      <c r="I58" s="148">
        <v>40.0</v>
      </c>
      <c r="J58" s="217">
        <f t="shared" si="4"/>
        <v>0.002215816702</v>
      </c>
      <c r="K58" s="218">
        <f t="shared" si="5"/>
        <v>0.8586289719</v>
      </c>
      <c r="L58" s="151">
        <f t="shared" si="2"/>
        <v>34.65846609</v>
      </c>
      <c r="M58" s="152" t="str">
        <f t="shared" si="3"/>
        <v>santigs67</v>
      </c>
      <c r="N58" s="154">
        <f>IFERROR(__xludf.DUMMYFUNCTION("""COMPUTED_VALUE"""),7.0)</f>
        <v>7</v>
      </c>
      <c r="O58" s="154"/>
      <c r="P58" s="154"/>
      <c r="Q58" s="154"/>
      <c r="R58" s="154"/>
      <c r="S58" s="154"/>
      <c r="T58" s="154"/>
      <c r="U58" s="154"/>
      <c r="V58" s="154"/>
      <c r="W58" s="154"/>
      <c r="X58" s="154"/>
      <c r="Y58" s="154"/>
      <c r="Z58" s="154"/>
    </row>
    <row r="59">
      <c r="A59" s="175" t="s">
        <v>4</v>
      </c>
      <c r="B59" s="175" t="s">
        <v>21</v>
      </c>
      <c r="C59" s="147" t="s">
        <v>959</v>
      </c>
      <c r="D59" s="145" t="s">
        <v>242</v>
      </c>
      <c r="E59" s="146">
        <v>44134.0</v>
      </c>
      <c r="F59" s="147" t="s">
        <v>249</v>
      </c>
      <c r="G59" s="148">
        <v>1.0</v>
      </c>
      <c r="H59" s="148">
        <v>400.0</v>
      </c>
      <c r="I59" s="148">
        <v>300.0</v>
      </c>
      <c r="J59" s="217">
        <f t="shared" si="4"/>
        <v>0.02221361215</v>
      </c>
      <c r="K59" s="218">
        <f t="shared" si="5"/>
        <v>8.60777471</v>
      </c>
      <c r="L59" s="151">
        <f t="shared" si="2"/>
        <v>34.65846609</v>
      </c>
      <c r="M59" s="152" t="str">
        <f t="shared" si="3"/>
        <v>santigs67</v>
      </c>
      <c r="N59" s="154">
        <f>IFERROR(__xludf.DUMMYFUNCTION("""COMPUTED_VALUE"""),8.0)</f>
        <v>8</v>
      </c>
      <c r="O59" s="154"/>
      <c r="P59" s="154"/>
      <c r="Q59" s="154"/>
      <c r="R59" s="154"/>
      <c r="S59" s="154"/>
      <c r="T59" s="154"/>
      <c r="U59" s="154"/>
      <c r="V59" s="154"/>
      <c r="W59" s="154"/>
      <c r="X59" s="154"/>
      <c r="Y59" s="154"/>
      <c r="Z59" s="154"/>
    </row>
    <row r="60">
      <c r="A60" s="175" t="s">
        <v>4</v>
      </c>
      <c r="B60" s="175" t="s">
        <v>265</v>
      </c>
      <c r="C60" s="147" t="s">
        <v>960</v>
      </c>
      <c r="D60" s="145" t="s">
        <v>242</v>
      </c>
      <c r="E60" s="146">
        <v>44134.0</v>
      </c>
      <c r="F60" s="147" t="s">
        <v>249</v>
      </c>
      <c r="G60" s="148" t="s">
        <v>947</v>
      </c>
      <c r="H60" s="148">
        <v>0.0</v>
      </c>
      <c r="I60" s="148">
        <v>0.0</v>
      </c>
      <c r="J60" s="217">
        <f t="shared" si="4"/>
        <v>0</v>
      </c>
      <c r="K60" s="218">
        <f t="shared" si="5"/>
        <v>0</v>
      </c>
      <c r="L60" s="151">
        <f t="shared" si="2"/>
        <v>34.65846609</v>
      </c>
      <c r="M60" s="152" t="str">
        <f t="shared" si="3"/>
        <v>santigs67</v>
      </c>
      <c r="N60" s="154">
        <f>IFERROR(__xludf.DUMMYFUNCTION("""COMPUTED_VALUE"""),9.0)</f>
        <v>9</v>
      </c>
      <c r="O60" s="154"/>
      <c r="P60" s="154"/>
      <c r="Q60" s="154"/>
      <c r="R60" s="154"/>
      <c r="S60" s="154"/>
      <c r="T60" s="154"/>
      <c r="U60" s="154"/>
      <c r="V60" s="154"/>
      <c r="W60" s="154"/>
      <c r="X60" s="154"/>
      <c r="Y60" s="154"/>
      <c r="Z60" s="154"/>
    </row>
    <row r="61">
      <c r="A61" s="175" t="s">
        <v>4</v>
      </c>
      <c r="B61" s="175" t="s">
        <v>21</v>
      </c>
      <c r="C61" s="147" t="s">
        <v>961</v>
      </c>
      <c r="D61" s="145" t="s">
        <v>242</v>
      </c>
      <c r="E61" s="146">
        <v>44134.0</v>
      </c>
      <c r="F61" s="147" t="s">
        <v>249</v>
      </c>
      <c r="G61" s="148">
        <v>1.0</v>
      </c>
      <c r="H61" s="148">
        <v>300.0</v>
      </c>
      <c r="I61" s="148">
        <v>100.0</v>
      </c>
      <c r="J61" s="217">
        <f t="shared" si="4"/>
        <v>0.01273309633</v>
      </c>
      <c r="K61" s="218">
        <f t="shared" si="5"/>
        <v>4.934074828</v>
      </c>
      <c r="L61" s="151">
        <f t="shared" si="2"/>
        <v>34.65846609</v>
      </c>
      <c r="M61" s="152" t="str">
        <f t="shared" si="3"/>
        <v>santigs67</v>
      </c>
      <c r="N61" s="154">
        <f>IFERROR(__xludf.DUMMYFUNCTION("""COMPUTED_VALUE"""),10.0)</f>
        <v>10</v>
      </c>
      <c r="O61" s="154"/>
      <c r="P61" s="154"/>
      <c r="Q61" s="154"/>
      <c r="R61" s="154"/>
      <c r="S61" s="154"/>
      <c r="T61" s="154"/>
      <c r="U61" s="154"/>
      <c r="V61" s="154"/>
      <c r="W61" s="154"/>
      <c r="X61" s="154"/>
      <c r="Y61" s="154"/>
      <c r="Z61" s="154"/>
    </row>
    <row r="62">
      <c r="A62" s="175" t="s">
        <v>4</v>
      </c>
      <c r="B62" s="175" t="s">
        <v>255</v>
      </c>
      <c r="C62" s="147" t="s">
        <v>962</v>
      </c>
      <c r="D62" s="145" t="s">
        <v>242</v>
      </c>
      <c r="E62" s="146">
        <v>44135.0</v>
      </c>
      <c r="F62" s="147" t="s">
        <v>249</v>
      </c>
      <c r="G62" s="148">
        <v>1.0</v>
      </c>
      <c r="H62" s="148">
        <v>120.0</v>
      </c>
      <c r="I62" s="148">
        <v>150.0</v>
      </c>
      <c r="J62" s="217">
        <f t="shared" si="4"/>
        <v>0.008549097784</v>
      </c>
      <c r="K62" s="218">
        <f t="shared" si="5"/>
        <v>3.312775391</v>
      </c>
      <c r="L62" s="151">
        <f t="shared" si="2"/>
        <v>34.65846609</v>
      </c>
      <c r="M62" s="152" t="str">
        <f t="shared" si="3"/>
        <v>santigs67</v>
      </c>
      <c r="N62" s="154">
        <f>IFERROR(__xludf.DUMMYFUNCTION("""COMPUTED_VALUE"""),11.0)</f>
        <v>11</v>
      </c>
      <c r="O62" s="154"/>
      <c r="P62" s="154"/>
      <c r="Q62" s="154"/>
      <c r="R62" s="154"/>
      <c r="S62" s="154"/>
      <c r="T62" s="154"/>
      <c r="U62" s="154"/>
      <c r="V62" s="154"/>
      <c r="W62" s="154"/>
      <c r="X62" s="154"/>
      <c r="Y62" s="154"/>
      <c r="Z62" s="154"/>
    </row>
    <row r="63">
      <c r="A63" s="175" t="s">
        <v>4</v>
      </c>
      <c r="B63" s="175" t="s">
        <v>6</v>
      </c>
      <c r="C63" s="147" t="s">
        <v>951</v>
      </c>
      <c r="D63" s="145" t="s">
        <v>242</v>
      </c>
      <c r="E63" s="166">
        <v>44138.0</v>
      </c>
      <c r="F63" s="147" t="s">
        <v>249</v>
      </c>
      <c r="G63" s="148">
        <v>1.0</v>
      </c>
      <c r="H63" s="148">
        <v>40.0</v>
      </c>
      <c r="I63" s="148">
        <v>40.0</v>
      </c>
      <c r="J63" s="217">
        <f t="shared" si="4"/>
        <v>0.002535530238</v>
      </c>
      <c r="K63" s="218">
        <f t="shared" si="5"/>
        <v>0.9825179674</v>
      </c>
      <c r="L63" s="151">
        <f t="shared" si="2"/>
        <v>34.65846609</v>
      </c>
      <c r="M63" s="152" t="str">
        <f t="shared" si="3"/>
        <v>santigs67</v>
      </c>
      <c r="N63" s="154">
        <f>IFERROR(__xludf.DUMMYFUNCTION("""COMPUTED_VALUE"""),12.0)</f>
        <v>12</v>
      </c>
      <c r="O63" s="154"/>
      <c r="P63" s="154"/>
      <c r="Q63" s="154"/>
      <c r="R63" s="154"/>
      <c r="S63" s="154"/>
      <c r="T63" s="154"/>
      <c r="U63" s="154"/>
      <c r="V63" s="154"/>
      <c r="W63" s="154"/>
      <c r="X63" s="154"/>
      <c r="Y63" s="154"/>
      <c r="Z63" s="154"/>
    </row>
    <row r="64">
      <c r="A64" s="175" t="s">
        <v>4</v>
      </c>
      <c r="B64" s="175" t="s">
        <v>6</v>
      </c>
      <c r="C64" s="147" t="s">
        <v>952</v>
      </c>
      <c r="D64" s="145" t="s">
        <v>242</v>
      </c>
      <c r="E64" s="166">
        <v>44138.0</v>
      </c>
      <c r="F64" s="147" t="s">
        <v>249</v>
      </c>
      <c r="G64" s="148">
        <v>1.0</v>
      </c>
      <c r="H64" s="148">
        <v>30.0</v>
      </c>
      <c r="I64" s="148">
        <v>40.0</v>
      </c>
      <c r="J64" s="217">
        <f t="shared" si="4"/>
        <v>0.002215816702</v>
      </c>
      <c r="K64" s="218">
        <f t="shared" si="5"/>
        <v>0.8586289719</v>
      </c>
      <c r="L64" s="151">
        <f t="shared" si="2"/>
        <v>34.65846609</v>
      </c>
      <c r="M64" s="152" t="str">
        <f t="shared" si="3"/>
        <v>santigs67</v>
      </c>
      <c r="N64" s="154">
        <f>IFERROR(__xludf.DUMMYFUNCTION("""COMPUTED_VALUE"""),13.0)</f>
        <v>13</v>
      </c>
      <c r="O64" s="154"/>
      <c r="P64" s="154"/>
      <c r="Q64" s="154"/>
      <c r="R64" s="154"/>
      <c r="S64" s="154"/>
      <c r="T64" s="154"/>
      <c r="U64" s="154"/>
      <c r="V64" s="154"/>
      <c r="W64" s="154"/>
      <c r="X64" s="154"/>
      <c r="Y64" s="154"/>
      <c r="Z64" s="154"/>
    </row>
    <row r="65">
      <c r="A65" s="175" t="s">
        <v>4</v>
      </c>
      <c r="B65" s="175" t="s">
        <v>255</v>
      </c>
      <c r="C65" s="147" t="s">
        <v>954</v>
      </c>
      <c r="D65" s="145" t="s">
        <v>242</v>
      </c>
      <c r="E65" s="166">
        <v>44138.0</v>
      </c>
      <c r="F65" s="147" t="s">
        <v>249</v>
      </c>
      <c r="G65" s="148">
        <v>1.0</v>
      </c>
      <c r="H65" s="148">
        <v>100.0</v>
      </c>
      <c r="I65" s="148">
        <v>40.0</v>
      </c>
      <c r="J65" s="217">
        <f t="shared" si="4"/>
        <v>0.004453811458</v>
      </c>
      <c r="K65" s="218">
        <f t="shared" si="5"/>
        <v>1.72585194</v>
      </c>
      <c r="L65" s="151">
        <f t="shared" si="2"/>
        <v>34.65846609</v>
      </c>
      <c r="M65" s="152" t="str">
        <f t="shared" si="3"/>
        <v>santigs67</v>
      </c>
      <c r="N65" s="154">
        <f>IFERROR(__xludf.DUMMYFUNCTION("""COMPUTED_VALUE"""),14.0)</f>
        <v>14</v>
      </c>
      <c r="O65" s="154"/>
      <c r="P65" s="154"/>
      <c r="Q65" s="154"/>
      <c r="R65" s="154"/>
      <c r="S65" s="154"/>
      <c r="T65" s="154"/>
      <c r="U65" s="154"/>
      <c r="V65" s="154"/>
      <c r="W65" s="154"/>
      <c r="X65" s="154"/>
      <c r="Y65" s="154"/>
      <c r="Z65" s="154"/>
    </row>
    <row r="66">
      <c r="A66" s="175" t="s">
        <v>4</v>
      </c>
      <c r="B66" s="175" t="s">
        <v>255</v>
      </c>
      <c r="C66" s="147" t="s">
        <v>956</v>
      </c>
      <c r="D66" s="145" t="s">
        <v>242</v>
      </c>
      <c r="E66" s="166">
        <v>44140.0</v>
      </c>
      <c r="F66" s="147" t="s">
        <v>260</v>
      </c>
      <c r="G66" s="148">
        <v>3.0</v>
      </c>
      <c r="H66" s="148">
        <v>5.0</v>
      </c>
      <c r="I66" s="148">
        <v>5.0</v>
      </c>
      <c r="J66" s="217">
        <f t="shared" si="4"/>
        <v>0.0003169412798</v>
      </c>
      <c r="K66" s="218">
        <f t="shared" si="5"/>
        <v>0.1228147459</v>
      </c>
      <c r="L66" s="151">
        <f t="shared" si="2"/>
        <v>34.65846609</v>
      </c>
      <c r="M66" s="152" t="str">
        <f t="shared" si="3"/>
        <v>santigs67</v>
      </c>
      <c r="N66" s="154">
        <f>IFERROR(__xludf.DUMMYFUNCTION("""COMPUTED_VALUE"""),15.0)</f>
        <v>15</v>
      </c>
      <c r="O66" s="154"/>
      <c r="P66" s="154"/>
      <c r="Q66" s="154"/>
      <c r="R66" s="154"/>
      <c r="S66" s="154"/>
      <c r="T66" s="154"/>
      <c r="U66" s="154"/>
      <c r="V66" s="154"/>
      <c r="W66" s="154"/>
      <c r="X66" s="154"/>
      <c r="Y66" s="154"/>
      <c r="Z66" s="154"/>
    </row>
    <row r="67">
      <c r="A67" s="175" t="s">
        <v>4</v>
      </c>
      <c r="B67" s="175" t="s">
        <v>6</v>
      </c>
      <c r="C67" s="147" t="s">
        <v>937</v>
      </c>
      <c r="D67" s="145" t="s">
        <v>242</v>
      </c>
      <c r="E67" s="166">
        <v>44141.0</v>
      </c>
      <c r="F67" s="147" t="s">
        <v>249</v>
      </c>
      <c r="G67" s="148">
        <v>1.0</v>
      </c>
      <c r="H67" s="148">
        <v>50.0</v>
      </c>
      <c r="I67" s="148">
        <v>40.0</v>
      </c>
      <c r="J67" s="217">
        <f t="shared" si="4"/>
        <v>0.002855243775</v>
      </c>
      <c r="K67" s="218">
        <f t="shared" si="5"/>
        <v>1.106406963</v>
      </c>
      <c r="L67" s="151">
        <f t="shared" si="2"/>
        <v>34.65846609</v>
      </c>
      <c r="M67" s="152" t="str">
        <f t="shared" si="3"/>
        <v>santigs67</v>
      </c>
      <c r="N67" s="154">
        <f>IFERROR(__xludf.DUMMYFUNCTION("""COMPUTED_VALUE"""),16.0)</f>
        <v>16</v>
      </c>
      <c r="O67" s="154"/>
      <c r="P67" s="154"/>
      <c r="Q67" s="154"/>
      <c r="R67" s="154"/>
      <c r="S67" s="154"/>
      <c r="T67" s="154"/>
      <c r="U67" s="154"/>
      <c r="V67" s="154"/>
      <c r="W67" s="154"/>
      <c r="X67" s="154"/>
      <c r="Y67" s="154"/>
      <c r="Z67" s="154"/>
    </row>
    <row r="68">
      <c r="A68" s="175" t="s">
        <v>52</v>
      </c>
      <c r="B68" s="175" t="s">
        <v>21</v>
      </c>
      <c r="C68" s="147" t="s">
        <v>963</v>
      </c>
      <c r="D68" s="145" t="s">
        <v>242</v>
      </c>
      <c r="E68" s="146">
        <v>44134.0</v>
      </c>
      <c r="F68" s="147" t="s">
        <v>249</v>
      </c>
      <c r="G68" s="148">
        <v>1.0</v>
      </c>
      <c r="H68" s="148">
        <v>100.0</v>
      </c>
      <c r="I68" s="148">
        <v>200.0</v>
      </c>
      <c r="J68" s="217">
        <f t="shared" si="4"/>
        <v>0.009480515825</v>
      </c>
      <c r="K68" s="218">
        <f t="shared" si="5"/>
        <v>3.673699882</v>
      </c>
      <c r="L68" s="151">
        <f t="shared" si="2"/>
        <v>12.28147459</v>
      </c>
      <c r="M68" s="152" t="str">
        <f t="shared" si="3"/>
        <v>elihanover</v>
      </c>
      <c r="N68" s="154">
        <f>IFERROR(__xludf.DUMMYFUNCTION("""COMPUTED_VALUE"""),1.0)</f>
        <v>1</v>
      </c>
      <c r="O68" s="154"/>
      <c r="P68" s="154"/>
      <c r="Q68" s="154"/>
      <c r="R68" s="154"/>
      <c r="S68" s="154"/>
      <c r="T68" s="154"/>
      <c r="U68" s="154"/>
      <c r="V68" s="154"/>
      <c r="W68" s="154"/>
      <c r="X68" s="154"/>
      <c r="Y68" s="154"/>
      <c r="Z68" s="154"/>
    </row>
    <row r="69">
      <c r="A69" s="175" t="s">
        <v>5</v>
      </c>
      <c r="B69" s="175" t="s">
        <v>265</v>
      </c>
      <c r="C69" s="147" t="s">
        <v>964</v>
      </c>
      <c r="D69" s="145" t="s">
        <v>242</v>
      </c>
      <c r="E69" s="146">
        <v>44131.0</v>
      </c>
      <c r="F69" s="147" t="s">
        <v>249</v>
      </c>
      <c r="G69" s="148">
        <v>1.0</v>
      </c>
      <c r="H69" s="148">
        <v>60.0</v>
      </c>
      <c r="I69" s="148">
        <v>60.0</v>
      </c>
      <c r="J69" s="217">
        <f t="shared" si="4"/>
        <v>0.003803295358</v>
      </c>
      <c r="K69" s="218">
        <f t="shared" si="5"/>
        <v>1.473776951</v>
      </c>
      <c r="L69" s="151">
        <f t="shared" si="2"/>
        <v>18.0440994</v>
      </c>
      <c r="M69" s="152" t="str">
        <f t="shared" si="3"/>
        <v>zeptimusq</v>
      </c>
      <c r="N69" s="154">
        <f>IFERROR(__xludf.DUMMYFUNCTION("""COMPUTED_VALUE"""),2.0)</f>
        <v>2</v>
      </c>
      <c r="O69" s="154"/>
      <c r="P69" s="154"/>
      <c r="Q69" s="154"/>
      <c r="R69" s="154"/>
      <c r="S69" s="154"/>
      <c r="T69" s="154"/>
      <c r="U69" s="154"/>
      <c r="V69" s="154"/>
      <c r="W69" s="154"/>
      <c r="X69" s="154"/>
      <c r="Y69" s="154"/>
      <c r="Z69" s="154"/>
    </row>
    <row r="70">
      <c r="A70" s="175" t="s">
        <v>5</v>
      </c>
      <c r="B70" s="175" t="s">
        <v>265</v>
      </c>
      <c r="C70" s="147" t="s">
        <v>927</v>
      </c>
      <c r="D70" s="145" t="s">
        <v>242</v>
      </c>
      <c r="E70" s="146">
        <v>44131.0</v>
      </c>
      <c r="F70" s="147" t="s">
        <v>249</v>
      </c>
      <c r="G70" s="148">
        <v>1.0</v>
      </c>
      <c r="H70" s="148">
        <v>30.0</v>
      </c>
      <c r="I70" s="148">
        <v>40.0</v>
      </c>
      <c r="J70" s="217">
        <f t="shared" si="4"/>
        <v>0.002215816702</v>
      </c>
      <c r="K70" s="218">
        <f t="shared" si="5"/>
        <v>0.8586289719</v>
      </c>
      <c r="L70" s="151">
        <f t="shared" si="2"/>
        <v>18.0440994</v>
      </c>
      <c r="M70" s="152" t="str">
        <f t="shared" si="3"/>
        <v>zeptimusq</v>
      </c>
      <c r="N70" s="154">
        <f>IFERROR(__xludf.DUMMYFUNCTION("""COMPUTED_VALUE"""),3.0)</f>
        <v>3</v>
      </c>
      <c r="O70" s="154"/>
      <c r="P70" s="154"/>
      <c r="Q70" s="154"/>
      <c r="R70" s="154"/>
      <c r="S70" s="154"/>
      <c r="T70" s="154"/>
      <c r="U70" s="154"/>
      <c r="V70" s="154"/>
      <c r="W70" s="154"/>
      <c r="X70" s="154"/>
      <c r="Y70" s="154"/>
      <c r="Z70" s="154"/>
    </row>
    <row r="71">
      <c r="A71" s="175" t="s">
        <v>5</v>
      </c>
      <c r="B71" s="175" t="s">
        <v>21</v>
      </c>
      <c r="C71" s="147" t="s">
        <v>940</v>
      </c>
      <c r="D71" s="145" t="s">
        <v>242</v>
      </c>
      <c r="E71" s="146">
        <v>44131.0</v>
      </c>
      <c r="F71" s="147" t="s">
        <v>249</v>
      </c>
      <c r="G71" s="148">
        <v>1.0</v>
      </c>
      <c r="H71" s="148">
        <v>20.0</v>
      </c>
      <c r="I71" s="148">
        <v>40.0</v>
      </c>
      <c r="J71" s="217">
        <f t="shared" si="4"/>
        <v>0.001896103165</v>
      </c>
      <c r="K71" s="218">
        <f t="shared" si="5"/>
        <v>0.7347399765</v>
      </c>
      <c r="L71" s="151">
        <f t="shared" si="2"/>
        <v>18.0440994</v>
      </c>
      <c r="M71" s="152" t="str">
        <f t="shared" si="3"/>
        <v>zeptimusq</v>
      </c>
      <c r="N71" s="154">
        <f>IFERROR(__xludf.DUMMYFUNCTION("""COMPUTED_VALUE"""),4.0)</f>
        <v>4</v>
      </c>
      <c r="O71" s="154"/>
      <c r="P71" s="154"/>
      <c r="Q71" s="154"/>
      <c r="R71" s="154"/>
      <c r="S71" s="154"/>
      <c r="T71" s="154"/>
      <c r="U71" s="154"/>
      <c r="V71" s="154"/>
      <c r="W71" s="154"/>
      <c r="X71" s="154"/>
      <c r="Y71" s="154"/>
      <c r="Z71" s="154"/>
    </row>
    <row r="72">
      <c r="A72" s="175" t="s">
        <v>5</v>
      </c>
      <c r="B72" s="175" t="s">
        <v>76</v>
      </c>
      <c r="C72" s="147" t="s">
        <v>965</v>
      </c>
      <c r="D72" s="145" t="s">
        <v>242</v>
      </c>
      <c r="E72" s="146">
        <v>44133.0</v>
      </c>
      <c r="F72" s="147" t="s">
        <v>249</v>
      </c>
      <c r="G72" s="148">
        <v>1.0</v>
      </c>
      <c r="H72" s="148">
        <v>60.0</v>
      </c>
      <c r="I72" s="148">
        <v>100.0</v>
      </c>
      <c r="J72" s="217">
        <f t="shared" si="4"/>
        <v>0.005059971449</v>
      </c>
      <c r="K72" s="218">
        <f t="shared" si="5"/>
        <v>1.960738937</v>
      </c>
      <c r="L72" s="151">
        <f t="shared" si="2"/>
        <v>18.0440994</v>
      </c>
      <c r="M72" s="152" t="str">
        <f t="shared" si="3"/>
        <v>zeptimusq</v>
      </c>
      <c r="N72" s="154">
        <f>IFERROR(__xludf.DUMMYFUNCTION("""COMPUTED_VALUE"""),5.0)</f>
        <v>5</v>
      </c>
      <c r="O72" s="154"/>
      <c r="P72" s="154"/>
      <c r="Q72" s="154"/>
      <c r="R72" s="154"/>
      <c r="S72" s="154"/>
      <c r="T72" s="154"/>
      <c r="U72" s="154"/>
      <c r="V72" s="154"/>
      <c r="W72" s="154"/>
      <c r="X72" s="154"/>
      <c r="Y72" s="154"/>
      <c r="Z72" s="154"/>
    </row>
    <row r="73">
      <c r="A73" s="175" t="s">
        <v>5</v>
      </c>
      <c r="B73" s="175" t="s">
        <v>6</v>
      </c>
      <c r="C73" s="147" t="s">
        <v>931</v>
      </c>
      <c r="D73" s="145" t="s">
        <v>242</v>
      </c>
      <c r="E73" s="146">
        <v>44133.0</v>
      </c>
      <c r="F73" s="147" t="s">
        <v>249</v>
      </c>
      <c r="G73" s="148">
        <v>1.0</v>
      </c>
      <c r="H73" s="148">
        <v>20.0</v>
      </c>
      <c r="I73" s="148">
        <v>30.0</v>
      </c>
      <c r="J73" s="217">
        <f t="shared" si="4"/>
        <v>0.001581934142</v>
      </c>
      <c r="K73" s="218">
        <f t="shared" si="5"/>
        <v>0.6129994801</v>
      </c>
      <c r="L73" s="151">
        <f t="shared" si="2"/>
        <v>18.0440994</v>
      </c>
      <c r="M73" s="152" t="str">
        <f t="shared" si="3"/>
        <v>zeptimusq</v>
      </c>
      <c r="N73" s="154">
        <f>IFERROR(__xludf.DUMMYFUNCTION("""COMPUTED_VALUE"""),6.0)</f>
        <v>6</v>
      </c>
      <c r="O73" s="154"/>
      <c r="P73" s="154"/>
      <c r="Q73" s="154"/>
      <c r="R73" s="154"/>
      <c r="S73" s="154"/>
      <c r="T73" s="154"/>
      <c r="U73" s="154"/>
      <c r="V73" s="154"/>
      <c r="W73" s="154"/>
      <c r="X73" s="154"/>
      <c r="Y73" s="154"/>
      <c r="Z73" s="154"/>
    </row>
    <row r="74">
      <c r="A74" s="175" t="s">
        <v>5</v>
      </c>
      <c r="B74" s="175" t="s">
        <v>255</v>
      </c>
      <c r="C74" s="147" t="s">
        <v>933</v>
      </c>
      <c r="D74" s="145" t="s">
        <v>242</v>
      </c>
      <c r="E74" s="146">
        <v>44134.0</v>
      </c>
      <c r="F74" s="147" t="s">
        <v>249</v>
      </c>
      <c r="G74" s="148">
        <v>1.0</v>
      </c>
      <c r="H74" s="148">
        <v>30.0</v>
      </c>
      <c r="I74" s="148">
        <v>40.0</v>
      </c>
      <c r="J74" s="217">
        <f t="shared" si="4"/>
        <v>0.002215816702</v>
      </c>
      <c r="K74" s="218">
        <f t="shared" si="5"/>
        <v>0.8586289719</v>
      </c>
      <c r="L74" s="151">
        <f t="shared" si="2"/>
        <v>18.0440994</v>
      </c>
      <c r="M74" s="152" t="str">
        <f t="shared" si="3"/>
        <v>zeptimusq</v>
      </c>
      <c r="N74" s="154">
        <f>IFERROR(__xludf.DUMMYFUNCTION("""COMPUTED_VALUE"""),7.0)</f>
        <v>7</v>
      </c>
      <c r="O74" s="154"/>
      <c r="P74" s="154"/>
      <c r="Q74" s="154"/>
      <c r="R74" s="154"/>
      <c r="S74" s="154"/>
      <c r="T74" s="154"/>
      <c r="U74" s="154"/>
      <c r="V74" s="154"/>
      <c r="W74" s="154"/>
      <c r="X74" s="154"/>
      <c r="Y74" s="154"/>
      <c r="Z74" s="154"/>
    </row>
    <row r="75">
      <c r="A75" s="175" t="s">
        <v>5</v>
      </c>
      <c r="B75" s="175" t="s">
        <v>21</v>
      </c>
      <c r="C75" s="147" t="s">
        <v>966</v>
      </c>
      <c r="D75" s="145" t="s">
        <v>242</v>
      </c>
      <c r="E75" s="146">
        <v>44134.0</v>
      </c>
      <c r="F75" s="147" t="s">
        <v>249</v>
      </c>
      <c r="G75" s="148">
        <v>1.0</v>
      </c>
      <c r="H75" s="148">
        <v>80.0</v>
      </c>
      <c r="I75" s="148">
        <v>60.0</v>
      </c>
      <c r="J75" s="217">
        <f t="shared" si="4"/>
        <v>0.004442722431</v>
      </c>
      <c r="K75" s="218">
        <f t="shared" si="5"/>
        <v>1.721554942</v>
      </c>
      <c r="L75" s="151">
        <f t="shared" si="2"/>
        <v>18.0440994</v>
      </c>
      <c r="M75" s="152" t="str">
        <f t="shared" si="3"/>
        <v>zeptimusq</v>
      </c>
      <c r="N75" s="154">
        <f>IFERROR(__xludf.DUMMYFUNCTION("""COMPUTED_VALUE"""),8.0)</f>
        <v>8</v>
      </c>
      <c r="O75" s="154"/>
      <c r="P75" s="154"/>
      <c r="Q75" s="154"/>
      <c r="R75" s="154"/>
      <c r="S75" s="154"/>
      <c r="T75" s="154"/>
      <c r="U75" s="154"/>
      <c r="V75" s="154"/>
      <c r="W75" s="154"/>
      <c r="X75" s="154"/>
      <c r="Y75" s="154"/>
      <c r="Z75" s="154"/>
    </row>
    <row r="76">
      <c r="A76" s="175" t="s">
        <v>5</v>
      </c>
      <c r="B76" s="175" t="s">
        <v>76</v>
      </c>
      <c r="C76" s="147" t="s">
        <v>967</v>
      </c>
      <c r="D76" s="145" t="s">
        <v>242</v>
      </c>
      <c r="E76" s="166">
        <v>44136.0</v>
      </c>
      <c r="F76" s="147" t="s">
        <v>249</v>
      </c>
      <c r="G76" s="148">
        <v>1.0</v>
      </c>
      <c r="H76" s="148">
        <v>80.0</v>
      </c>
      <c r="I76" s="148">
        <v>80.0</v>
      </c>
      <c r="J76" s="217">
        <f t="shared" si="4"/>
        <v>0.005071060477</v>
      </c>
      <c r="K76" s="218">
        <f t="shared" si="5"/>
        <v>1.965035935</v>
      </c>
      <c r="L76" s="151">
        <f t="shared" si="2"/>
        <v>18.0440994</v>
      </c>
      <c r="M76" s="152" t="str">
        <f t="shared" si="3"/>
        <v>zeptimusq</v>
      </c>
      <c r="N76" s="154">
        <f>IFERROR(__xludf.DUMMYFUNCTION("""COMPUTED_VALUE"""),9.0)</f>
        <v>9</v>
      </c>
      <c r="O76" s="154"/>
      <c r="P76" s="154"/>
      <c r="Q76" s="154"/>
      <c r="R76" s="154"/>
      <c r="S76" s="154"/>
      <c r="T76" s="154"/>
      <c r="U76" s="154"/>
      <c r="V76" s="154"/>
      <c r="W76" s="154"/>
      <c r="X76" s="154"/>
      <c r="Y76" s="154"/>
      <c r="Z76" s="154"/>
    </row>
    <row r="77">
      <c r="A77" s="175" t="s">
        <v>5</v>
      </c>
      <c r="B77" s="175" t="s">
        <v>21</v>
      </c>
      <c r="C77" s="147" t="s">
        <v>968</v>
      </c>
      <c r="D77" s="145" t="s">
        <v>242</v>
      </c>
      <c r="E77" s="166">
        <v>44137.0</v>
      </c>
      <c r="F77" s="147" t="s">
        <v>249</v>
      </c>
      <c r="G77" s="148">
        <v>1.0</v>
      </c>
      <c r="H77" s="148">
        <v>40.0</v>
      </c>
      <c r="I77" s="148">
        <v>40.0</v>
      </c>
      <c r="J77" s="217">
        <f t="shared" si="4"/>
        <v>0.002535530238</v>
      </c>
      <c r="K77" s="218">
        <f t="shared" si="5"/>
        <v>0.9825179674</v>
      </c>
      <c r="L77" s="151">
        <f t="shared" si="2"/>
        <v>18.0440994</v>
      </c>
      <c r="M77" s="152" t="str">
        <f t="shared" si="3"/>
        <v>zeptimusq</v>
      </c>
      <c r="N77" s="154">
        <f>IFERROR(__xludf.DUMMYFUNCTION("""COMPUTED_VALUE"""),10.0)</f>
        <v>10</v>
      </c>
      <c r="O77" s="154"/>
      <c r="P77" s="154"/>
      <c r="Q77" s="154"/>
      <c r="R77" s="154"/>
      <c r="S77" s="154"/>
      <c r="T77" s="154"/>
      <c r="U77" s="154"/>
      <c r="V77" s="154"/>
      <c r="W77" s="154"/>
      <c r="X77" s="154"/>
      <c r="Y77" s="154"/>
      <c r="Z77" s="154"/>
    </row>
    <row r="78">
      <c r="A78" s="175" t="s">
        <v>5</v>
      </c>
      <c r="B78" s="175" t="s">
        <v>255</v>
      </c>
      <c r="C78" s="147" t="s">
        <v>969</v>
      </c>
      <c r="D78" s="145" t="s">
        <v>242</v>
      </c>
      <c r="E78" s="166">
        <v>44138.0</v>
      </c>
      <c r="F78" s="147" t="s">
        <v>260</v>
      </c>
      <c r="G78" s="148">
        <v>1.0</v>
      </c>
      <c r="H78" s="148">
        <v>70.0</v>
      </c>
      <c r="I78" s="148">
        <v>70.0</v>
      </c>
      <c r="J78" s="217">
        <f t="shared" si="4"/>
        <v>0.004437177917</v>
      </c>
      <c r="K78" s="218">
        <f t="shared" si="5"/>
        <v>1.719406443</v>
      </c>
      <c r="L78" s="151">
        <f t="shared" si="2"/>
        <v>18.0440994</v>
      </c>
      <c r="M78" s="152" t="str">
        <f t="shared" si="3"/>
        <v>zeptimusq</v>
      </c>
      <c r="N78" s="154">
        <f>IFERROR(__xludf.DUMMYFUNCTION("""COMPUTED_VALUE"""),11.0)</f>
        <v>11</v>
      </c>
      <c r="O78" s="154"/>
      <c r="P78" s="154"/>
      <c r="Q78" s="154"/>
      <c r="R78" s="154"/>
      <c r="S78" s="154"/>
      <c r="T78" s="154"/>
      <c r="U78" s="154"/>
      <c r="V78" s="154"/>
      <c r="W78" s="154"/>
      <c r="X78" s="154"/>
      <c r="Y78" s="154"/>
      <c r="Z78" s="154"/>
    </row>
    <row r="79">
      <c r="A79" s="175" t="s">
        <v>5</v>
      </c>
      <c r="B79" s="175" t="s">
        <v>6</v>
      </c>
      <c r="C79" s="147" t="s">
        <v>951</v>
      </c>
      <c r="D79" s="145" t="s">
        <v>242</v>
      </c>
      <c r="E79" s="166">
        <v>44138.0</v>
      </c>
      <c r="F79" s="147" t="s">
        <v>249</v>
      </c>
      <c r="G79" s="148">
        <v>1.0</v>
      </c>
      <c r="H79" s="148">
        <v>40.0</v>
      </c>
      <c r="I79" s="148">
        <v>40.0</v>
      </c>
      <c r="J79" s="217">
        <f t="shared" si="4"/>
        <v>0.002535530238</v>
      </c>
      <c r="K79" s="218">
        <f t="shared" si="5"/>
        <v>0.9825179674</v>
      </c>
      <c r="L79" s="151">
        <f t="shared" si="2"/>
        <v>18.0440994</v>
      </c>
      <c r="M79" s="152" t="str">
        <f t="shared" si="3"/>
        <v>zeptimusq</v>
      </c>
      <c r="N79" s="154">
        <f>IFERROR(__xludf.DUMMYFUNCTION("""COMPUTED_VALUE"""),12.0)</f>
        <v>12</v>
      </c>
      <c r="O79" s="154"/>
      <c r="P79" s="154"/>
      <c r="Q79" s="154"/>
      <c r="R79" s="154"/>
      <c r="S79" s="154"/>
      <c r="T79" s="154"/>
      <c r="U79" s="154"/>
      <c r="V79" s="154"/>
      <c r="W79" s="154"/>
      <c r="X79" s="154"/>
      <c r="Y79" s="154"/>
      <c r="Z79" s="154"/>
    </row>
    <row r="80">
      <c r="A80" s="175" t="s">
        <v>5</v>
      </c>
      <c r="B80" s="175" t="s">
        <v>6</v>
      </c>
      <c r="C80" s="147" t="s">
        <v>952</v>
      </c>
      <c r="D80" s="145" t="s">
        <v>242</v>
      </c>
      <c r="E80" s="166">
        <v>44138.0</v>
      </c>
      <c r="F80" s="147" t="s">
        <v>249</v>
      </c>
      <c r="G80" s="148">
        <v>1.0</v>
      </c>
      <c r="H80" s="148">
        <v>30.0</v>
      </c>
      <c r="I80" s="148">
        <v>40.0</v>
      </c>
      <c r="J80" s="217">
        <f t="shared" si="4"/>
        <v>0.002215816702</v>
      </c>
      <c r="K80" s="218">
        <f t="shared" si="5"/>
        <v>0.8586289719</v>
      </c>
      <c r="L80" s="151">
        <f t="shared" si="2"/>
        <v>18.0440994</v>
      </c>
      <c r="M80" s="152" t="str">
        <f t="shared" si="3"/>
        <v>zeptimusq</v>
      </c>
      <c r="N80" s="154">
        <f>IFERROR(__xludf.DUMMYFUNCTION("""COMPUTED_VALUE"""),13.0)</f>
        <v>13</v>
      </c>
      <c r="O80" s="154"/>
      <c r="P80" s="154"/>
      <c r="Q80" s="154"/>
      <c r="R80" s="154"/>
      <c r="S80" s="154"/>
      <c r="T80" s="154"/>
      <c r="U80" s="154"/>
      <c r="V80" s="154"/>
      <c r="W80" s="154"/>
      <c r="X80" s="154"/>
      <c r="Y80" s="154"/>
      <c r="Z80" s="154"/>
    </row>
    <row r="81">
      <c r="A81" s="175" t="s">
        <v>5</v>
      </c>
      <c r="B81" s="175" t="s">
        <v>6</v>
      </c>
      <c r="C81" s="147" t="s">
        <v>937</v>
      </c>
      <c r="D81" s="145" t="s">
        <v>242</v>
      </c>
      <c r="E81" s="166">
        <v>44141.0</v>
      </c>
      <c r="F81" s="147" t="s">
        <v>249</v>
      </c>
      <c r="G81" s="148">
        <v>1.0</v>
      </c>
      <c r="H81" s="148">
        <v>30.0</v>
      </c>
      <c r="I81" s="148">
        <v>40.0</v>
      </c>
      <c r="J81" s="217">
        <f t="shared" si="4"/>
        <v>0.002215816702</v>
      </c>
      <c r="K81" s="218">
        <f t="shared" si="5"/>
        <v>0.8586289719</v>
      </c>
      <c r="L81" s="151">
        <f t="shared" si="2"/>
        <v>18.0440994</v>
      </c>
      <c r="M81" s="152" t="str">
        <f t="shared" si="3"/>
        <v>zeptimusq</v>
      </c>
      <c r="N81" s="154">
        <f>IFERROR(__xludf.DUMMYFUNCTION("""COMPUTED_VALUE"""),14.0)</f>
        <v>14</v>
      </c>
      <c r="O81" s="154"/>
      <c r="P81" s="154"/>
      <c r="Q81" s="154"/>
      <c r="R81" s="154"/>
      <c r="S81" s="154"/>
      <c r="T81" s="154"/>
      <c r="U81" s="154"/>
      <c r="V81" s="154"/>
      <c r="W81" s="154"/>
      <c r="X81" s="154"/>
      <c r="Y81" s="154"/>
      <c r="Z81" s="154"/>
    </row>
    <row r="82">
      <c r="A82" s="175" t="s">
        <v>53</v>
      </c>
      <c r="B82" s="175" t="s">
        <v>265</v>
      </c>
      <c r="C82" s="147" t="s">
        <v>970</v>
      </c>
      <c r="D82" s="145" t="s">
        <v>242</v>
      </c>
      <c r="E82" s="146">
        <v>44131.0</v>
      </c>
      <c r="F82" s="147" t="s">
        <v>249</v>
      </c>
      <c r="G82" s="148">
        <v>1.0</v>
      </c>
      <c r="H82" s="148">
        <v>30.0</v>
      </c>
      <c r="I82" s="148">
        <v>40.0</v>
      </c>
      <c r="J82" s="217">
        <f t="shared" si="4"/>
        <v>0.002215816702</v>
      </c>
      <c r="K82" s="218">
        <f t="shared" si="5"/>
        <v>0.8586289719</v>
      </c>
      <c r="L82" s="151">
        <f t="shared" si="2"/>
        <v>11.41640012</v>
      </c>
      <c r="M82" s="152" t="str">
        <f t="shared" si="3"/>
        <v>dulcedu</v>
      </c>
      <c r="N82" s="154">
        <f>IFERROR(__xludf.DUMMYFUNCTION("""COMPUTED_VALUE"""),1.0)</f>
        <v>1</v>
      </c>
      <c r="O82" s="154"/>
      <c r="P82" s="154"/>
      <c r="Q82" s="154"/>
      <c r="R82" s="154"/>
      <c r="S82" s="154"/>
      <c r="T82" s="154"/>
      <c r="U82" s="154"/>
      <c r="V82" s="154"/>
      <c r="W82" s="154"/>
      <c r="X82" s="154"/>
      <c r="Y82" s="154"/>
      <c r="Z82" s="154"/>
    </row>
    <row r="83">
      <c r="A83" s="175" t="s">
        <v>6</v>
      </c>
      <c r="B83" s="175" t="s">
        <v>265</v>
      </c>
      <c r="C83" s="147" t="s">
        <v>927</v>
      </c>
      <c r="D83" s="145" t="s">
        <v>242</v>
      </c>
      <c r="E83" s="146">
        <v>44131.0</v>
      </c>
      <c r="F83" s="147" t="s">
        <v>249</v>
      </c>
      <c r="G83" s="148">
        <v>1.0</v>
      </c>
      <c r="H83" s="148">
        <v>20.0</v>
      </c>
      <c r="I83" s="148">
        <v>40.0</v>
      </c>
      <c r="J83" s="217">
        <f t="shared" si="4"/>
        <v>0.001896103165</v>
      </c>
      <c r="K83" s="218">
        <f t="shared" si="5"/>
        <v>0.7347399765</v>
      </c>
      <c r="L83" s="151">
        <f t="shared" si="2"/>
        <v>17.56895416</v>
      </c>
      <c r="M83" s="152" t="str">
        <f t="shared" si="3"/>
        <v>cranders71</v>
      </c>
      <c r="N83" s="154">
        <f>IFERROR(__xludf.DUMMYFUNCTION("""COMPUTED_VALUE"""),2.0)</f>
        <v>2</v>
      </c>
      <c r="O83" s="154"/>
      <c r="P83" s="154"/>
      <c r="Q83" s="154"/>
      <c r="R83" s="154"/>
      <c r="S83" s="154"/>
      <c r="T83" s="154"/>
      <c r="U83" s="154"/>
      <c r="V83" s="154"/>
      <c r="W83" s="154"/>
      <c r="X83" s="154"/>
      <c r="Y83" s="153"/>
      <c r="Z83" s="153"/>
    </row>
    <row r="84">
      <c r="A84" s="175" t="s">
        <v>6</v>
      </c>
      <c r="B84" s="175" t="s">
        <v>265</v>
      </c>
      <c r="C84" s="147" t="s">
        <v>971</v>
      </c>
      <c r="D84" s="145" t="s">
        <v>242</v>
      </c>
      <c r="E84" s="146">
        <v>44131.0</v>
      </c>
      <c r="F84" s="147" t="s">
        <v>249</v>
      </c>
      <c r="G84" s="148">
        <v>1.0</v>
      </c>
      <c r="H84" s="148">
        <v>40.0</v>
      </c>
      <c r="I84" s="148">
        <v>40.0</v>
      </c>
      <c r="J84" s="217">
        <f t="shared" si="4"/>
        <v>0.002535530238</v>
      </c>
      <c r="K84" s="218">
        <f t="shared" si="5"/>
        <v>0.9825179674</v>
      </c>
      <c r="L84" s="151">
        <f t="shared" si="2"/>
        <v>17.56895416</v>
      </c>
      <c r="M84" s="152" t="str">
        <f t="shared" si="3"/>
        <v>cranders71</v>
      </c>
      <c r="N84" s="154">
        <f>IFERROR(__xludf.DUMMYFUNCTION("""COMPUTED_VALUE"""),3.0)</f>
        <v>3</v>
      </c>
      <c r="O84" s="154"/>
      <c r="P84" s="154"/>
      <c r="Q84" s="154"/>
      <c r="R84" s="154"/>
      <c r="S84" s="154"/>
      <c r="T84" s="154"/>
      <c r="U84" s="154"/>
      <c r="V84" s="154"/>
      <c r="W84" s="154"/>
      <c r="X84" s="154"/>
      <c r="Y84" s="154"/>
      <c r="Z84" s="154"/>
    </row>
    <row r="85">
      <c r="A85" s="175" t="s">
        <v>6</v>
      </c>
      <c r="B85" s="175" t="s">
        <v>21</v>
      </c>
      <c r="C85" s="147" t="s">
        <v>940</v>
      </c>
      <c r="D85" s="145" t="s">
        <v>242</v>
      </c>
      <c r="E85" s="146">
        <v>44131.0</v>
      </c>
      <c r="F85" s="147" t="s">
        <v>249</v>
      </c>
      <c r="G85" s="148">
        <v>1.0</v>
      </c>
      <c r="H85" s="148">
        <v>20.0</v>
      </c>
      <c r="I85" s="148">
        <v>40.0</v>
      </c>
      <c r="J85" s="217">
        <f t="shared" si="4"/>
        <v>0.001896103165</v>
      </c>
      <c r="K85" s="218">
        <f t="shared" si="5"/>
        <v>0.7347399765</v>
      </c>
      <c r="L85" s="151">
        <f t="shared" si="2"/>
        <v>17.56895416</v>
      </c>
      <c r="M85" s="152" t="str">
        <f t="shared" si="3"/>
        <v>cranders71</v>
      </c>
      <c r="N85" s="154">
        <f>IFERROR(__xludf.DUMMYFUNCTION("""COMPUTED_VALUE"""),4.0)</f>
        <v>4</v>
      </c>
      <c r="O85" s="154"/>
      <c r="P85" s="154"/>
      <c r="Q85" s="154"/>
      <c r="R85" s="154"/>
      <c r="S85" s="154"/>
      <c r="T85" s="154"/>
      <c r="U85" s="154"/>
      <c r="V85" s="154"/>
      <c r="W85" s="154"/>
      <c r="X85" s="154"/>
      <c r="Y85" s="154"/>
      <c r="Z85" s="154"/>
    </row>
    <row r="86">
      <c r="A86" s="175" t="s">
        <v>6</v>
      </c>
      <c r="B86" s="175" t="s">
        <v>255</v>
      </c>
      <c r="C86" s="147" t="s">
        <v>941</v>
      </c>
      <c r="D86" s="145" t="s">
        <v>242</v>
      </c>
      <c r="E86" s="146">
        <v>44132.0</v>
      </c>
      <c r="F86" s="147" t="s">
        <v>249</v>
      </c>
      <c r="G86" s="148">
        <v>1.0</v>
      </c>
      <c r="H86" s="148">
        <v>40.0</v>
      </c>
      <c r="I86" s="148">
        <v>40.0</v>
      </c>
      <c r="J86" s="217">
        <f t="shared" si="4"/>
        <v>0.002535530238</v>
      </c>
      <c r="K86" s="218">
        <f t="shared" si="5"/>
        <v>0.9825179674</v>
      </c>
      <c r="L86" s="151">
        <f t="shared" si="2"/>
        <v>17.56895416</v>
      </c>
      <c r="M86" s="152" t="str">
        <f t="shared" si="3"/>
        <v>cranders71</v>
      </c>
      <c r="N86" s="154">
        <f>IFERROR(__xludf.DUMMYFUNCTION("""COMPUTED_VALUE"""),5.0)</f>
        <v>5</v>
      </c>
      <c r="O86" s="154"/>
      <c r="P86" s="154"/>
      <c r="Q86" s="154"/>
      <c r="R86" s="154"/>
      <c r="S86" s="154"/>
      <c r="T86" s="154"/>
      <c r="U86" s="154"/>
      <c r="V86" s="154"/>
      <c r="W86" s="154"/>
      <c r="X86" s="154"/>
      <c r="Y86" s="154"/>
      <c r="Z86" s="154"/>
    </row>
    <row r="87">
      <c r="A87" s="175" t="s">
        <v>6</v>
      </c>
      <c r="B87" s="175" t="s">
        <v>21</v>
      </c>
      <c r="C87" s="147" t="s">
        <v>930</v>
      </c>
      <c r="D87" s="145" t="s">
        <v>242</v>
      </c>
      <c r="E87" s="146">
        <v>44132.0</v>
      </c>
      <c r="F87" s="147" t="s">
        <v>249</v>
      </c>
      <c r="G87" s="148">
        <v>1.0</v>
      </c>
      <c r="H87" s="148">
        <v>30.0</v>
      </c>
      <c r="I87" s="148">
        <v>30.0</v>
      </c>
      <c r="J87" s="217">
        <f t="shared" si="4"/>
        <v>0.001901647679</v>
      </c>
      <c r="K87" s="218">
        <f t="shared" si="5"/>
        <v>0.7368884755</v>
      </c>
      <c r="L87" s="151">
        <f t="shared" si="2"/>
        <v>17.56895416</v>
      </c>
      <c r="M87" s="152" t="str">
        <f t="shared" si="3"/>
        <v>cranders71</v>
      </c>
      <c r="N87" s="154">
        <f>IFERROR(__xludf.DUMMYFUNCTION("""COMPUTED_VALUE"""),6.0)</f>
        <v>6</v>
      </c>
      <c r="O87" s="154"/>
      <c r="P87" s="154"/>
      <c r="Q87" s="154"/>
      <c r="R87" s="154"/>
      <c r="S87" s="154"/>
      <c r="T87" s="154"/>
      <c r="U87" s="154"/>
      <c r="V87" s="154"/>
      <c r="W87" s="154"/>
      <c r="X87" s="154"/>
      <c r="Y87" s="154"/>
      <c r="Z87" s="154"/>
    </row>
    <row r="88">
      <c r="A88" s="175" t="s">
        <v>6</v>
      </c>
      <c r="B88" s="175" t="s">
        <v>255</v>
      </c>
      <c r="C88" s="147" t="s">
        <v>933</v>
      </c>
      <c r="D88" s="145" t="s">
        <v>242</v>
      </c>
      <c r="E88" s="146">
        <v>44134.0</v>
      </c>
      <c r="F88" s="147" t="s">
        <v>249</v>
      </c>
      <c r="G88" s="148">
        <v>1.0</v>
      </c>
      <c r="H88" s="148">
        <v>30.0</v>
      </c>
      <c r="I88" s="148">
        <v>40.0</v>
      </c>
      <c r="J88" s="217">
        <f t="shared" si="4"/>
        <v>0.002215816702</v>
      </c>
      <c r="K88" s="218">
        <f t="shared" si="5"/>
        <v>0.8586289719</v>
      </c>
      <c r="L88" s="151">
        <f t="shared" si="2"/>
        <v>17.56895416</v>
      </c>
      <c r="M88" s="152" t="str">
        <f t="shared" si="3"/>
        <v>cranders71</v>
      </c>
      <c r="N88" s="154">
        <f>IFERROR(__xludf.DUMMYFUNCTION("""COMPUTED_VALUE"""),7.0)</f>
        <v>7</v>
      </c>
      <c r="O88" s="154"/>
      <c r="P88" s="154"/>
      <c r="Q88" s="154"/>
      <c r="R88" s="154"/>
      <c r="S88" s="154"/>
      <c r="T88" s="154"/>
      <c r="U88" s="154"/>
      <c r="V88" s="154"/>
      <c r="W88" s="154"/>
      <c r="X88" s="154"/>
      <c r="Y88" s="154"/>
      <c r="Z88" s="154"/>
    </row>
    <row r="89">
      <c r="A89" s="175" t="s">
        <v>6</v>
      </c>
      <c r="B89" s="175" t="s">
        <v>255</v>
      </c>
      <c r="C89" s="147" t="s">
        <v>962</v>
      </c>
      <c r="D89" s="145" t="s">
        <v>242</v>
      </c>
      <c r="E89" s="146">
        <v>44135.0</v>
      </c>
      <c r="F89" s="147" t="s">
        <v>249</v>
      </c>
      <c r="G89" s="148">
        <v>1.0</v>
      </c>
      <c r="H89" s="148">
        <v>100.0</v>
      </c>
      <c r="I89" s="148">
        <v>100.0</v>
      </c>
      <c r="J89" s="217">
        <f t="shared" si="4"/>
        <v>0.006338825596</v>
      </c>
      <c r="K89" s="218">
        <f t="shared" si="5"/>
        <v>2.456294918</v>
      </c>
      <c r="L89" s="151">
        <f t="shared" si="2"/>
        <v>17.56895416</v>
      </c>
      <c r="M89" s="152" t="str">
        <f t="shared" si="3"/>
        <v>cranders71</v>
      </c>
      <c r="N89" s="154">
        <f>IFERROR(__xludf.DUMMYFUNCTION("""COMPUTED_VALUE"""),8.0)</f>
        <v>8</v>
      </c>
      <c r="O89" s="154"/>
      <c r="P89" s="154"/>
      <c r="Q89" s="154"/>
      <c r="R89" s="154"/>
      <c r="S89" s="154"/>
      <c r="T89" s="154"/>
      <c r="U89" s="154"/>
      <c r="V89" s="154"/>
      <c r="W89" s="154"/>
      <c r="X89" s="154"/>
      <c r="Y89" s="154"/>
      <c r="Z89" s="154"/>
    </row>
    <row r="90">
      <c r="A90" s="175" t="s">
        <v>6</v>
      </c>
      <c r="B90" s="175" t="s">
        <v>265</v>
      </c>
      <c r="C90" s="147" t="s">
        <v>972</v>
      </c>
      <c r="D90" s="145" t="s">
        <v>242</v>
      </c>
      <c r="E90" s="166">
        <v>44138.0</v>
      </c>
      <c r="F90" s="147" t="s">
        <v>249</v>
      </c>
      <c r="G90" s="148">
        <v>1.0</v>
      </c>
      <c r="H90" s="148">
        <v>100.0</v>
      </c>
      <c r="I90" s="148">
        <v>100.0</v>
      </c>
      <c r="J90" s="217">
        <f t="shared" si="4"/>
        <v>0.006338825596</v>
      </c>
      <c r="K90" s="218">
        <f t="shared" si="5"/>
        <v>2.456294918</v>
      </c>
      <c r="L90" s="151">
        <f t="shared" si="2"/>
        <v>17.56895416</v>
      </c>
      <c r="M90" s="152" t="str">
        <f t="shared" si="3"/>
        <v>cranders71</v>
      </c>
      <c r="N90" s="154">
        <f>IFERROR(__xludf.DUMMYFUNCTION("""COMPUTED_VALUE"""),9.0)</f>
        <v>9</v>
      </c>
      <c r="O90" s="154"/>
      <c r="P90" s="154"/>
      <c r="Q90" s="154"/>
      <c r="R90" s="154"/>
      <c r="S90" s="154"/>
      <c r="T90" s="154"/>
      <c r="U90" s="154"/>
      <c r="V90" s="154"/>
      <c r="W90" s="154"/>
      <c r="X90" s="154"/>
      <c r="Y90" s="154"/>
      <c r="Z90" s="154"/>
    </row>
    <row r="91">
      <c r="A91" s="175" t="s">
        <v>6</v>
      </c>
      <c r="B91" s="175" t="s">
        <v>21</v>
      </c>
      <c r="C91" s="147" t="s">
        <v>973</v>
      </c>
      <c r="D91" s="145" t="s">
        <v>242</v>
      </c>
      <c r="E91" s="166">
        <v>44138.0</v>
      </c>
      <c r="F91" s="147" t="s">
        <v>249</v>
      </c>
      <c r="G91" s="148" t="s">
        <v>974</v>
      </c>
      <c r="H91" s="148">
        <v>0.0</v>
      </c>
      <c r="I91" s="148">
        <v>0.0</v>
      </c>
      <c r="J91" s="217">
        <f t="shared" si="4"/>
        <v>0</v>
      </c>
      <c r="K91" s="218">
        <f t="shared" si="5"/>
        <v>0</v>
      </c>
      <c r="L91" s="151">
        <f t="shared" si="2"/>
        <v>17.56895416</v>
      </c>
      <c r="M91" s="152" t="str">
        <f t="shared" si="3"/>
        <v>cranders71</v>
      </c>
      <c r="N91" s="154">
        <f>IFERROR(__xludf.DUMMYFUNCTION("""COMPUTED_VALUE"""),10.0)</f>
        <v>10</v>
      </c>
      <c r="O91" s="154"/>
      <c r="P91" s="154"/>
      <c r="Q91" s="154"/>
      <c r="R91" s="154"/>
      <c r="S91" s="154"/>
      <c r="T91" s="154"/>
      <c r="U91" s="154"/>
      <c r="V91" s="154"/>
      <c r="W91" s="154"/>
      <c r="X91" s="154"/>
      <c r="Y91" s="154"/>
      <c r="Z91" s="154"/>
    </row>
    <row r="92">
      <c r="A92" s="175" t="s">
        <v>6</v>
      </c>
      <c r="B92" s="175" t="s">
        <v>255</v>
      </c>
      <c r="C92" s="147" t="s">
        <v>954</v>
      </c>
      <c r="D92" s="145" t="s">
        <v>242</v>
      </c>
      <c r="E92" s="166">
        <v>44138.0</v>
      </c>
      <c r="F92" s="147" t="s">
        <v>249</v>
      </c>
      <c r="G92" s="148">
        <v>1.0</v>
      </c>
      <c r="H92" s="148">
        <v>100.0</v>
      </c>
      <c r="I92" s="148">
        <v>40.0</v>
      </c>
      <c r="J92" s="217">
        <f t="shared" si="4"/>
        <v>0.004453811458</v>
      </c>
      <c r="K92" s="218">
        <f t="shared" si="5"/>
        <v>1.72585194</v>
      </c>
      <c r="L92" s="151">
        <f t="shared" si="2"/>
        <v>17.56895416</v>
      </c>
      <c r="M92" s="152" t="str">
        <f t="shared" si="3"/>
        <v>cranders71</v>
      </c>
      <c r="N92" s="154">
        <f>IFERROR(__xludf.DUMMYFUNCTION("""COMPUTED_VALUE"""),11.0)</f>
        <v>11</v>
      </c>
      <c r="O92" s="154"/>
      <c r="P92" s="154"/>
      <c r="Q92" s="154"/>
      <c r="R92" s="154"/>
      <c r="S92" s="154"/>
      <c r="T92" s="154"/>
      <c r="U92" s="154"/>
      <c r="V92" s="154"/>
      <c r="W92" s="154"/>
      <c r="X92" s="154"/>
      <c r="Y92" s="154"/>
      <c r="Z92" s="154"/>
    </row>
    <row r="93">
      <c r="A93" s="175" t="s">
        <v>6</v>
      </c>
      <c r="B93" s="175" t="s">
        <v>255</v>
      </c>
      <c r="C93" s="147" t="s">
        <v>256</v>
      </c>
      <c r="D93" s="145" t="s">
        <v>242</v>
      </c>
      <c r="E93" s="166">
        <v>44139.0</v>
      </c>
      <c r="F93" s="147" t="s">
        <v>257</v>
      </c>
      <c r="G93" s="148">
        <v>3.0</v>
      </c>
      <c r="H93" s="148">
        <v>20.0</v>
      </c>
      <c r="I93" s="148">
        <v>20.0</v>
      </c>
      <c r="J93" s="217">
        <f t="shared" si="4"/>
        <v>0.001267765119</v>
      </c>
      <c r="K93" s="218">
        <f t="shared" si="5"/>
        <v>0.4912589837</v>
      </c>
      <c r="L93" s="151">
        <f t="shared" si="2"/>
        <v>17.56895416</v>
      </c>
      <c r="M93" s="152" t="str">
        <f t="shared" si="3"/>
        <v>cranders71</v>
      </c>
      <c r="N93" s="154">
        <f>IFERROR(__xludf.DUMMYFUNCTION("""COMPUTED_VALUE"""),12.0)</f>
        <v>12</v>
      </c>
      <c r="O93" s="154"/>
      <c r="P93" s="154"/>
      <c r="Q93" s="154"/>
      <c r="R93" s="154"/>
      <c r="S93" s="154"/>
      <c r="T93" s="154"/>
      <c r="U93" s="154"/>
      <c r="V93" s="154"/>
      <c r="W93" s="154"/>
      <c r="X93" s="154"/>
      <c r="Y93" s="154"/>
      <c r="Z93" s="154"/>
    </row>
    <row r="94">
      <c r="A94" s="175" t="s">
        <v>6</v>
      </c>
      <c r="B94" s="175" t="s">
        <v>255</v>
      </c>
      <c r="C94" s="147" t="s">
        <v>956</v>
      </c>
      <c r="D94" s="145" t="s">
        <v>242</v>
      </c>
      <c r="E94" s="166">
        <v>44140.0</v>
      </c>
      <c r="F94" s="147" t="s">
        <v>260</v>
      </c>
      <c r="G94" s="148">
        <v>3.0</v>
      </c>
      <c r="H94" s="148">
        <v>5.0</v>
      </c>
      <c r="I94" s="148">
        <v>5.0</v>
      </c>
      <c r="J94" s="217">
        <f t="shared" si="4"/>
        <v>0.0003169412798</v>
      </c>
      <c r="K94" s="218">
        <f t="shared" si="5"/>
        <v>0.1228147459</v>
      </c>
      <c r="L94" s="151">
        <f t="shared" si="2"/>
        <v>17.56895416</v>
      </c>
      <c r="M94" s="152" t="str">
        <f t="shared" si="3"/>
        <v>cranders71</v>
      </c>
      <c r="N94" s="154">
        <f>IFERROR(__xludf.DUMMYFUNCTION("""COMPUTED_VALUE"""),13.0)</f>
        <v>13</v>
      </c>
      <c r="O94" s="154"/>
      <c r="P94" s="154"/>
      <c r="Q94" s="154"/>
      <c r="R94" s="154"/>
      <c r="S94" s="154"/>
      <c r="T94" s="154"/>
      <c r="U94" s="154"/>
      <c r="V94" s="154"/>
      <c r="W94" s="154"/>
      <c r="X94" s="154"/>
      <c r="Y94" s="154"/>
      <c r="Z94" s="154"/>
    </row>
    <row r="95">
      <c r="A95" s="175" t="s">
        <v>6</v>
      </c>
      <c r="B95" s="175" t="s">
        <v>21</v>
      </c>
      <c r="C95" s="147" t="s">
        <v>975</v>
      </c>
      <c r="D95" s="145" t="s">
        <v>242</v>
      </c>
      <c r="E95" s="166">
        <v>44140.0</v>
      </c>
      <c r="F95" s="147" t="s">
        <v>249</v>
      </c>
      <c r="G95" s="148">
        <v>1.0</v>
      </c>
      <c r="H95" s="148">
        <v>200.0</v>
      </c>
      <c r="I95" s="148">
        <v>150.0</v>
      </c>
      <c r="J95" s="217">
        <f t="shared" si="4"/>
        <v>0.01110680608</v>
      </c>
      <c r="K95" s="218">
        <f t="shared" si="5"/>
        <v>4.303887355</v>
      </c>
      <c r="L95" s="151">
        <f t="shared" si="2"/>
        <v>17.56895416</v>
      </c>
      <c r="M95" s="152" t="str">
        <f t="shared" si="3"/>
        <v>cranders71</v>
      </c>
      <c r="N95" s="154">
        <f>IFERROR(__xludf.DUMMYFUNCTION("""COMPUTED_VALUE"""),14.0)</f>
        <v>14</v>
      </c>
      <c r="O95" s="154"/>
      <c r="P95" s="154"/>
      <c r="Q95" s="154"/>
      <c r="R95" s="154"/>
      <c r="S95" s="154"/>
      <c r="T95" s="154"/>
      <c r="U95" s="154"/>
      <c r="V95" s="154"/>
      <c r="W95" s="154"/>
      <c r="X95" s="154"/>
      <c r="Y95" s="153"/>
      <c r="Z95" s="153"/>
    </row>
    <row r="96">
      <c r="A96" s="175" t="s">
        <v>26</v>
      </c>
      <c r="B96" s="175" t="s">
        <v>255</v>
      </c>
      <c r="C96" s="147" t="s">
        <v>976</v>
      </c>
      <c r="D96" s="145" t="s">
        <v>242</v>
      </c>
      <c r="E96" s="146">
        <v>44131.0</v>
      </c>
      <c r="F96" s="147" t="s">
        <v>249</v>
      </c>
      <c r="G96" s="148">
        <v>1.0</v>
      </c>
      <c r="H96" s="148">
        <v>150.0</v>
      </c>
      <c r="I96" s="148">
        <v>150.0</v>
      </c>
      <c r="J96" s="217">
        <f t="shared" si="4"/>
        <v>0.009508238394</v>
      </c>
      <c r="K96" s="218">
        <f t="shared" si="5"/>
        <v>3.684442378</v>
      </c>
      <c r="L96" s="151">
        <f t="shared" si="2"/>
        <v>9.69699368</v>
      </c>
      <c r="M96" s="152" t="str">
        <f t="shared" si="3"/>
        <v>daithic</v>
      </c>
      <c r="N96" s="154">
        <f>IFERROR(__xludf.DUMMYFUNCTION("""COMPUTED_VALUE"""),1.0)</f>
        <v>1</v>
      </c>
      <c r="O96" s="154"/>
      <c r="P96" s="154"/>
      <c r="Q96" s="154"/>
      <c r="R96" s="154"/>
      <c r="S96" s="154"/>
      <c r="T96" s="154"/>
      <c r="U96" s="154"/>
      <c r="V96" s="154"/>
      <c r="W96" s="154"/>
      <c r="X96" s="154"/>
      <c r="Y96" s="154"/>
      <c r="Z96" s="154"/>
    </row>
    <row r="97">
      <c r="A97" s="175" t="s">
        <v>12</v>
      </c>
      <c r="B97" s="175" t="s">
        <v>21</v>
      </c>
      <c r="C97" s="147" t="s">
        <v>977</v>
      </c>
      <c r="D97" s="145" t="s">
        <v>242</v>
      </c>
      <c r="E97" s="146">
        <v>44133.0</v>
      </c>
      <c r="F97" s="147" t="s">
        <v>249</v>
      </c>
      <c r="G97" s="148">
        <v>1.0</v>
      </c>
      <c r="H97" s="148">
        <v>100.0</v>
      </c>
      <c r="I97" s="148">
        <v>150.0</v>
      </c>
      <c r="J97" s="217">
        <f t="shared" si="4"/>
        <v>0.007909670711</v>
      </c>
      <c r="K97" s="218">
        <f t="shared" si="5"/>
        <v>3.0649974</v>
      </c>
      <c r="L97" s="151">
        <f t="shared" si="2"/>
        <v>8.249880955</v>
      </c>
      <c r="M97" s="152" t="str">
        <f t="shared" si="3"/>
        <v>juankbell</v>
      </c>
      <c r="N97" s="154">
        <f>IFERROR(__xludf.DUMMYFUNCTION("""COMPUTED_VALUE"""),1.0)</f>
        <v>1</v>
      </c>
      <c r="O97" s="154"/>
      <c r="P97" s="154"/>
      <c r="Q97" s="154"/>
      <c r="R97" s="154"/>
      <c r="S97" s="154"/>
      <c r="T97" s="154"/>
      <c r="U97" s="154"/>
      <c r="V97" s="154"/>
      <c r="W97" s="154"/>
      <c r="X97" s="154"/>
      <c r="Y97" s="154"/>
      <c r="Z97" s="154"/>
    </row>
    <row r="98">
      <c r="A98" s="175" t="s">
        <v>12</v>
      </c>
      <c r="B98" s="175" t="s">
        <v>6</v>
      </c>
      <c r="C98" s="147" t="s">
        <v>931</v>
      </c>
      <c r="D98" s="145" t="s">
        <v>242</v>
      </c>
      <c r="E98" s="146">
        <v>44133.0</v>
      </c>
      <c r="F98" s="147" t="s">
        <v>249</v>
      </c>
      <c r="G98" s="148">
        <v>1.0</v>
      </c>
      <c r="H98" s="148">
        <v>50.0</v>
      </c>
      <c r="I98" s="148">
        <v>40.0</v>
      </c>
      <c r="J98" s="217">
        <f t="shared" si="4"/>
        <v>0.002855243775</v>
      </c>
      <c r="K98" s="218">
        <f t="shared" si="5"/>
        <v>1.106406963</v>
      </c>
      <c r="L98" s="151">
        <f t="shared" si="2"/>
        <v>8.249880955</v>
      </c>
      <c r="M98" s="152" t="str">
        <f t="shared" si="3"/>
        <v>juankbell</v>
      </c>
      <c r="N98" s="154">
        <f>IFERROR(__xludf.DUMMYFUNCTION("""COMPUTED_VALUE"""),2.0)</f>
        <v>2</v>
      </c>
      <c r="O98" s="154"/>
      <c r="P98" s="154"/>
      <c r="Q98" s="154"/>
      <c r="R98" s="154"/>
      <c r="S98" s="154"/>
      <c r="T98" s="154"/>
      <c r="U98" s="154"/>
      <c r="V98" s="154"/>
      <c r="W98" s="154"/>
      <c r="X98" s="154"/>
      <c r="Y98" s="154"/>
      <c r="Z98" s="154"/>
    </row>
    <row r="99">
      <c r="A99" s="175" t="s">
        <v>12</v>
      </c>
      <c r="B99" s="175" t="s">
        <v>255</v>
      </c>
      <c r="C99" s="147" t="s">
        <v>933</v>
      </c>
      <c r="D99" s="145" t="s">
        <v>242</v>
      </c>
      <c r="E99" s="146">
        <v>44134.0</v>
      </c>
      <c r="F99" s="147" t="s">
        <v>249</v>
      </c>
      <c r="G99" s="148">
        <v>1.0</v>
      </c>
      <c r="H99" s="148">
        <v>30.0</v>
      </c>
      <c r="I99" s="148">
        <v>40.0</v>
      </c>
      <c r="J99" s="217">
        <f t="shared" si="4"/>
        <v>0.002215816702</v>
      </c>
      <c r="K99" s="218">
        <f t="shared" si="5"/>
        <v>0.8586289719</v>
      </c>
      <c r="L99" s="151">
        <f t="shared" si="2"/>
        <v>8.249880955</v>
      </c>
      <c r="M99" s="152" t="str">
        <f t="shared" si="3"/>
        <v>juankbell</v>
      </c>
      <c r="N99" s="154">
        <f>IFERROR(__xludf.DUMMYFUNCTION("""COMPUTED_VALUE"""),3.0)</f>
        <v>3</v>
      </c>
      <c r="O99" s="154"/>
      <c r="P99" s="154"/>
      <c r="Q99" s="154"/>
      <c r="R99" s="154"/>
      <c r="S99" s="154"/>
      <c r="T99" s="154"/>
      <c r="U99" s="154"/>
      <c r="V99" s="154"/>
      <c r="W99" s="154"/>
      <c r="X99" s="154"/>
      <c r="Y99" s="154"/>
      <c r="Z99" s="154"/>
    </row>
    <row r="100">
      <c r="A100" s="175" t="s">
        <v>12</v>
      </c>
      <c r="B100" s="175" t="s">
        <v>255</v>
      </c>
      <c r="C100" s="147" t="s">
        <v>978</v>
      </c>
      <c r="D100" s="145" t="s">
        <v>242</v>
      </c>
      <c r="E100" s="146">
        <v>44135.0</v>
      </c>
      <c r="F100" s="147" t="s">
        <v>249</v>
      </c>
      <c r="G100" s="148">
        <v>1.0</v>
      </c>
      <c r="H100" s="148">
        <v>300.0</v>
      </c>
      <c r="I100" s="148">
        <v>200.0</v>
      </c>
      <c r="J100" s="217">
        <f t="shared" si="4"/>
        <v>0.01587478656</v>
      </c>
      <c r="K100" s="218">
        <f t="shared" si="5"/>
        <v>6.151479792</v>
      </c>
      <c r="L100" s="151">
        <f t="shared" si="2"/>
        <v>8.249880955</v>
      </c>
      <c r="M100" s="152" t="str">
        <f t="shared" si="3"/>
        <v>juankbell</v>
      </c>
      <c r="N100" s="154">
        <f>IFERROR(__xludf.DUMMYFUNCTION("""COMPUTED_VALUE"""),4.0)</f>
        <v>4</v>
      </c>
      <c r="O100" s="154"/>
      <c r="P100" s="154"/>
      <c r="Q100" s="154"/>
      <c r="R100" s="154"/>
      <c r="S100" s="154"/>
      <c r="T100" s="154"/>
      <c r="U100" s="154"/>
      <c r="V100" s="154"/>
      <c r="W100" s="154"/>
      <c r="X100" s="154"/>
      <c r="Y100" s="154"/>
      <c r="Z100" s="154"/>
    </row>
    <row r="101">
      <c r="A101" s="175" t="s">
        <v>12</v>
      </c>
      <c r="B101" s="175" t="s">
        <v>21</v>
      </c>
      <c r="C101" s="147" t="s">
        <v>968</v>
      </c>
      <c r="D101" s="145" t="s">
        <v>242</v>
      </c>
      <c r="E101" s="166">
        <v>44137.0</v>
      </c>
      <c r="F101" s="147" t="s">
        <v>249</v>
      </c>
      <c r="G101" s="148">
        <v>1.0</v>
      </c>
      <c r="H101" s="148">
        <v>120.0</v>
      </c>
      <c r="I101" s="148">
        <v>80.0</v>
      </c>
      <c r="J101" s="217">
        <f t="shared" si="4"/>
        <v>0.006349914624</v>
      </c>
      <c r="K101" s="218">
        <f t="shared" si="5"/>
        <v>2.460591917</v>
      </c>
      <c r="L101" s="151">
        <f t="shared" si="2"/>
        <v>8.249880955</v>
      </c>
      <c r="M101" s="152" t="str">
        <f t="shared" si="3"/>
        <v>juankbell</v>
      </c>
      <c r="N101" s="154">
        <f>IFERROR(__xludf.DUMMYFUNCTION("""COMPUTED_VALUE"""),5.0)</f>
        <v>5</v>
      </c>
      <c r="O101" s="154"/>
      <c r="P101" s="154"/>
      <c r="Q101" s="154"/>
      <c r="R101" s="154"/>
      <c r="S101" s="154"/>
      <c r="T101" s="154"/>
      <c r="U101" s="154"/>
      <c r="V101" s="154"/>
      <c r="W101" s="154"/>
      <c r="X101" s="154"/>
      <c r="Y101" s="154"/>
      <c r="Z101" s="154"/>
    </row>
    <row r="102">
      <c r="A102" s="175" t="s">
        <v>12</v>
      </c>
      <c r="B102" s="175" t="s">
        <v>21</v>
      </c>
      <c r="C102" s="147" t="s">
        <v>979</v>
      </c>
      <c r="D102" s="145" t="s">
        <v>242</v>
      </c>
      <c r="E102" s="166">
        <v>44137.0</v>
      </c>
      <c r="F102" s="147" t="s">
        <v>249</v>
      </c>
      <c r="G102" s="148" t="s">
        <v>974</v>
      </c>
      <c r="H102" s="148">
        <v>0.0</v>
      </c>
      <c r="I102" s="148">
        <v>0.0</v>
      </c>
      <c r="J102" s="217">
        <f t="shared" si="4"/>
        <v>0</v>
      </c>
      <c r="K102" s="218">
        <f t="shared" si="5"/>
        <v>0</v>
      </c>
      <c r="L102" s="151">
        <f t="shared" si="2"/>
        <v>8.249880955</v>
      </c>
      <c r="M102" s="152" t="str">
        <f t="shared" si="3"/>
        <v>juankbell</v>
      </c>
      <c r="N102" s="154">
        <f>IFERROR(__xludf.DUMMYFUNCTION("""COMPUTED_VALUE"""),6.0)</f>
        <v>6</v>
      </c>
      <c r="O102" s="154"/>
      <c r="P102" s="154"/>
      <c r="Q102" s="154"/>
      <c r="R102" s="154"/>
      <c r="S102" s="154"/>
      <c r="T102" s="154"/>
      <c r="U102" s="154"/>
      <c r="V102" s="154"/>
      <c r="W102" s="154"/>
      <c r="X102" s="154"/>
      <c r="Y102" s="154"/>
      <c r="Z102" s="154"/>
    </row>
    <row r="103">
      <c r="A103" s="175" t="s">
        <v>12</v>
      </c>
      <c r="B103" s="175" t="s">
        <v>6</v>
      </c>
      <c r="C103" s="147" t="s">
        <v>952</v>
      </c>
      <c r="D103" s="145" t="s">
        <v>242</v>
      </c>
      <c r="E103" s="166">
        <v>44138.0</v>
      </c>
      <c r="F103" s="147" t="s">
        <v>249</v>
      </c>
      <c r="G103" s="148">
        <v>1.0</v>
      </c>
      <c r="H103" s="148">
        <v>30.0</v>
      </c>
      <c r="I103" s="148">
        <v>40.0</v>
      </c>
      <c r="J103" s="217">
        <f t="shared" si="4"/>
        <v>0.002215816702</v>
      </c>
      <c r="K103" s="218">
        <f t="shared" si="5"/>
        <v>0.8586289719</v>
      </c>
      <c r="L103" s="151">
        <f t="shared" si="2"/>
        <v>8.249880955</v>
      </c>
      <c r="M103" s="152" t="str">
        <f t="shared" si="3"/>
        <v>juankbell</v>
      </c>
      <c r="N103" s="154">
        <f>IFERROR(__xludf.DUMMYFUNCTION("""COMPUTED_VALUE"""),7.0)</f>
        <v>7</v>
      </c>
      <c r="O103" s="154"/>
      <c r="P103" s="154"/>
      <c r="Q103" s="154"/>
      <c r="R103" s="154"/>
      <c r="S103" s="154"/>
      <c r="T103" s="154"/>
      <c r="U103" s="154"/>
      <c r="V103" s="154"/>
      <c r="W103" s="154"/>
      <c r="X103" s="154"/>
      <c r="Y103" s="154"/>
      <c r="Z103" s="154"/>
    </row>
    <row r="104">
      <c r="A104" s="175" t="s">
        <v>12</v>
      </c>
      <c r="B104" s="175" t="s">
        <v>6</v>
      </c>
      <c r="C104" s="147" t="s">
        <v>937</v>
      </c>
      <c r="D104" s="145" t="s">
        <v>242</v>
      </c>
      <c r="E104" s="166">
        <v>44141.0</v>
      </c>
      <c r="F104" s="147" t="s">
        <v>249</v>
      </c>
      <c r="G104" s="148">
        <v>1.0</v>
      </c>
      <c r="H104" s="148">
        <v>50.0</v>
      </c>
      <c r="I104" s="148">
        <v>40.0</v>
      </c>
      <c r="J104" s="217">
        <f t="shared" si="4"/>
        <v>0.002855243775</v>
      </c>
      <c r="K104" s="218">
        <f t="shared" si="5"/>
        <v>1.106406963</v>
      </c>
      <c r="L104" s="151">
        <f t="shared" si="2"/>
        <v>8.249880955</v>
      </c>
      <c r="M104" s="152" t="str">
        <f t="shared" si="3"/>
        <v>juankbell</v>
      </c>
      <c r="N104" s="154">
        <f>IFERROR(__xludf.DUMMYFUNCTION("""COMPUTED_VALUE"""),8.0)</f>
        <v>8</v>
      </c>
      <c r="O104" s="154"/>
      <c r="P104" s="154"/>
      <c r="Q104" s="154"/>
      <c r="R104" s="154"/>
      <c r="S104" s="154"/>
      <c r="T104" s="154"/>
      <c r="U104" s="154"/>
      <c r="V104" s="154"/>
      <c r="W104" s="154"/>
      <c r="X104" s="154"/>
      <c r="Y104" s="154"/>
      <c r="Z104" s="154"/>
    </row>
    <row r="105">
      <c r="A105" s="175" t="s">
        <v>7</v>
      </c>
      <c r="B105" s="175" t="s">
        <v>6</v>
      </c>
      <c r="C105" s="147" t="s">
        <v>943</v>
      </c>
      <c r="D105" s="145" t="s">
        <v>242</v>
      </c>
      <c r="E105" s="146">
        <v>44133.0</v>
      </c>
      <c r="F105" s="147" t="s">
        <v>249</v>
      </c>
      <c r="G105" s="148">
        <v>3.0</v>
      </c>
      <c r="H105" s="148">
        <v>10.0</v>
      </c>
      <c r="I105" s="148">
        <v>60.0</v>
      </c>
      <c r="J105" s="217">
        <f t="shared" si="4"/>
        <v>0.002204727674</v>
      </c>
      <c r="K105" s="218">
        <f t="shared" si="5"/>
        <v>0.8543319738</v>
      </c>
      <c r="L105" s="151">
        <f t="shared" si="2"/>
        <v>8.610997459</v>
      </c>
      <c r="M105" s="152" t="str">
        <f t="shared" si="3"/>
        <v>akrtws</v>
      </c>
      <c r="N105" s="154">
        <f>IFERROR(__xludf.DUMMYFUNCTION("""COMPUTED_VALUE"""),1.0)</f>
        <v>1</v>
      </c>
      <c r="O105" s="154"/>
      <c r="P105" s="154"/>
      <c r="Q105" s="154"/>
      <c r="R105" s="154"/>
      <c r="S105" s="154"/>
      <c r="T105" s="154"/>
      <c r="U105" s="154"/>
      <c r="V105" s="154"/>
      <c r="W105" s="154"/>
      <c r="X105" s="154"/>
      <c r="Y105" s="154"/>
      <c r="Z105" s="154"/>
    </row>
    <row r="106">
      <c r="A106" s="175" t="s">
        <v>52</v>
      </c>
      <c r="B106" s="175" t="s">
        <v>21</v>
      </c>
      <c r="C106" s="147" t="s">
        <v>980</v>
      </c>
      <c r="D106" s="145" t="s">
        <v>242</v>
      </c>
      <c r="E106" s="146">
        <v>44134.0</v>
      </c>
      <c r="F106" s="147" t="s">
        <v>249</v>
      </c>
      <c r="G106" s="148">
        <v>1.0</v>
      </c>
      <c r="H106" s="148">
        <v>400.0</v>
      </c>
      <c r="I106" s="148">
        <v>300.0</v>
      </c>
      <c r="J106" s="217">
        <f t="shared" si="4"/>
        <v>0.02221361215</v>
      </c>
      <c r="K106" s="218">
        <f t="shared" si="5"/>
        <v>8.60777471</v>
      </c>
      <c r="L106" s="151">
        <f t="shared" si="2"/>
        <v>12.28147459</v>
      </c>
      <c r="M106" s="152" t="str">
        <f t="shared" si="3"/>
        <v>elihanover</v>
      </c>
      <c r="N106" s="154">
        <f>IFERROR(__xludf.DUMMYFUNCTION("""COMPUTED_VALUE"""),2.0)</f>
        <v>2</v>
      </c>
      <c r="O106" s="154"/>
      <c r="P106" s="154"/>
      <c r="Q106" s="154"/>
      <c r="R106" s="154"/>
      <c r="S106" s="154"/>
      <c r="T106" s="154"/>
      <c r="U106" s="154"/>
      <c r="V106" s="154"/>
      <c r="W106" s="154"/>
      <c r="X106" s="154"/>
      <c r="Y106" s="154"/>
      <c r="Z106" s="154"/>
    </row>
    <row r="107">
      <c r="A107" s="175" t="s">
        <v>12</v>
      </c>
      <c r="B107" s="175" t="s">
        <v>21</v>
      </c>
      <c r="C107" s="147" t="s">
        <v>940</v>
      </c>
      <c r="D107" s="145" t="s">
        <v>242</v>
      </c>
      <c r="E107" s="146">
        <v>44131.0</v>
      </c>
      <c r="F107" s="147" t="s">
        <v>249</v>
      </c>
      <c r="G107" s="148">
        <v>1.0</v>
      </c>
      <c r="H107" s="148">
        <v>20.0</v>
      </c>
      <c r="I107" s="148">
        <v>40.0</v>
      </c>
      <c r="J107" s="217">
        <f t="shared" si="4"/>
        <v>0.001896103165</v>
      </c>
      <c r="K107" s="218">
        <f t="shared" si="5"/>
        <v>0.7347399765</v>
      </c>
      <c r="L107" s="151">
        <f t="shared" si="2"/>
        <v>8.249880955</v>
      </c>
      <c r="M107" s="152" t="str">
        <f t="shared" si="3"/>
        <v>juankbell</v>
      </c>
      <c r="N107" s="154">
        <f>IFERROR(__xludf.DUMMYFUNCTION("""COMPUTED_VALUE"""),9.0)</f>
        <v>9</v>
      </c>
      <c r="O107" s="154"/>
      <c r="P107" s="154"/>
      <c r="Q107" s="154"/>
      <c r="R107" s="154"/>
      <c r="S107" s="154"/>
      <c r="T107" s="154"/>
      <c r="U107" s="154"/>
      <c r="V107" s="154"/>
      <c r="W107" s="154"/>
      <c r="X107" s="154"/>
      <c r="Y107" s="154"/>
      <c r="Z107" s="154"/>
    </row>
    <row r="108">
      <c r="A108" s="175" t="s">
        <v>27</v>
      </c>
      <c r="B108" s="175" t="s">
        <v>265</v>
      </c>
      <c r="C108" s="147" t="s">
        <v>927</v>
      </c>
      <c r="D108" s="145" t="s">
        <v>242</v>
      </c>
      <c r="E108" s="146">
        <v>44131.0</v>
      </c>
      <c r="F108" s="147" t="s">
        <v>249</v>
      </c>
      <c r="G108" s="148">
        <v>1.0</v>
      </c>
      <c r="H108" s="148">
        <v>20.0</v>
      </c>
      <c r="I108" s="148">
        <v>40.0</v>
      </c>
      <c r="J108" s="217">
        <f t="shared" si="4"/>
        <v>0.001896103165</v>
      </c>
      <c r="K108" s="218">
        <f t="shared" si="5"/>
        <v>0.7347399765</v>
      </c>
      <c r="L108" s="151">
        <f t="shared" si="2"/>
        <v>8.100401983</v>
      </c>
      <c r="M108" s="152" t="str">
        <f t="shared" si="3"/>
        <v>hbesso31</v>
      </c>
      <c r="N108" s="154">
        <f>IFERROR(__xludf.DUMMYFUNCTION("""COMPUTED_VALUE"""),1.0)</f>
        <v>1</v>
      </c>
      <c r="O108" s="154"/>
      <c r="P108" s="154"/>
      <c r="Q108" s="154"/>
      <c r="R108" s="154"/>
      <c r="S108" s="154"/>
      <c r="T108" s="154"/>
      <c r="U108" s="154"/>
      <c r="V108" s="154"/>
      <c r="W108" s="154"/>
      <c r="X108" s="154"/>
      <c r="Y108" s="154"/>
      <c r="Z108" s="154"/>
    </row>
    <row r="109">
      <c r="A109" s="175" t="s">
        <v>24</v>
      </c>
      <c r="B109" s="175" t="s">
        <v>3</v>
      </c>
      <c r="C109" s="147" t="s">
        <v>981</v>
      </c>
      <c r="D109" s="145" t="s">
        <v>242</v>
      </c>
      <c r="E109" s="146">
        <v>44132.0</v>
      </c>
      <c r="F109" s="147" t="s">
        <v>249</v>
      </c>
      <c r="G109" s="148">
        <v>3.0</v>
      </c>
      <c r="H109" s="148">
        <v>120.0</v>
      </c>
      <c r="I109" s="148">
        <v>120.0</v>
      </c>
      <c r="J109" s="217">
        <f t="shared" si="4"/>
        <v>0.007606590715</v>
      </c>
      <c r="K109" s="218">
        <f t="shared" si="5"/>
        <v>2.947553902</v>
      </c>
      <c r="L109" s="151">
        <f t="shared" si="2"/>
        <v>2.501230976</v>
      </c>
      <c r="M109" s="152" t="str">
        <f t="shared" si="3"/>
        <v>paulo_c2d</v>
      </c>
      <c r="N109" s="154">
        <f>IFERROR(__xludf.DUMMYFUNCTION("""COMPUTED_VALUE"""),1.0)</f>
        <v>1</v>
      </c>
      <c r="O109" s="154"/>
      <c r="P109" s="154"/>
      <c r="Q109" s="154"/>
      <c r="R109" s="154"/>
      <c r="S109" s="154"/>
      <c r="T109" s="154"/>
      <c r="U109" s="154"/>
      <c r="V109" s="154"/>
      <c r="W109" s="154"/>
      <c r="X109" s="154"/>
      <c r="Y109" s="154"/>
      <c r="Z109" s="154"/>
    </row>
    <row r="110">
      <c r="A110" s="175" t="s">
        <v>24</v>
      </c>
      <c r="B110" s="175" t="s">
        <v>6</v>
      </c>
      <c r="C110" s="147" t="s">
        <v>931</v>
      </c>
      <c r="D110" s="145" t="s">
        <v>242</v>
      </c>
      <c r="E110" s="146">
        <v>44133.0</v>
      </c>
      <c r="F110" s="147" t="s">
        <v>249</v>
      </c>
      <c r="G110" s="148">
        <v>1.0</v>
      </c>
      <c r="H110" s="148">
        <v>20.0</v>
      </c>
      <c r="I110" s="148">
        <v>20.0</v>
      </c>
      <c r="J110" s="217">
        <f t="shared" si="4"/>
        <v>0.001267765119</v>
      </c>
      <c r="K110" s="218">
        <f t="shared" si="5"/>
        <v>0.4912589837</v>
      </c>
      <c r="L110" s="151">
        <f t="shared" si="2"/>
        <v>2.501230976</v>
      </c>
      <c r="M110" s="152" t="str">
        <f t="shared" si="3"/>
        <v>paulo_c2d</v>
      </c>
      <c r="N110" s="154">
        <f>IFERROR(__xludf.DUMMYFUNCTION("""COMPUTED_VALUE"""),2.0)</f>
        <v>2</v>
      </c>
      <c r="O110" s="154"/>
      <c r="P110" s="154"/>
      <c r="Q110" s="154"/>
      <c r="R110" s="154"/>
      <c r="S110" s="154"/>
      <c r="T110" s="154"/>
      <c r="U110" s="154"/>
      <c r="V110" s="154"/>
      <c r="W110" s="154"/>
      <c r="X110" s="154"/>
      <c r="Y110" s="154"/>
      <c r="Z110" s="154"/>
    </row>
    <row r="111">
      <c r="A111" s="175" t="s">
        <v>24</v>
      </c>
      <c r="B111" s="175" t="s">
        <v>3</v>
      </c>
      <c r="C111" s="147" t="s">
        <v>982</v>
      </c>
      <c r="D111" s="145" t="s">
        <v>242</v>
      </c>
      <c r="E111" s="146">
        <v>44133.0</v>
      </c>
      <c r="F111" s="147" t="s">
        <v>249</v>
      </c>
      <c r="G111" s="148">
        <v>1.0</v>
      </c>
      <c r="H111" s="148">
        <v>200.0</v>
      </c>
      <c r="I111" s="148">
        <v>200.0</v>
      </c>
      <c r="J111" s="217">
        <f t="shared" si="4"/>
        <v>0.01267765119</v>
      </c>
      <c r="K111" s="218">
        <f t="shared" si="5"/>
        <v>4.912589837</v>
      </c>
      <c r="L111" s="151">
        <f t="shared" si="2"/>
        <v>2.501230976</v>
      </c>
      <c r="M111" s="152" t="str">
        <f t="shared" si="3"/>
        <v>paulo_c2d</v>
      </c>
      <c r="N111" s="154">
        <f>IFERROR(__xludf.DUMMYFUNCTION("""COMPUTED_VALUE"""),3.0)</f>
        <v>3</v>
      </c>
      <c r="O111" s="154"/>
      <c r="P111" s="154"/>
      <c r="Q111" s="154"/>
      <c r="R111" s="154"/>
      <c r="S111" s="154"/>
      <c r="T111" s="154"/>
      <c r="U111" s="154"/>
      <c r="V111" s="154"/>
      <c r="W111" s="154"/>
      <c r="X111" s="154"/>
      <c r="Y111" s="154"/>
      <c r="Z111" s="154"/>
    </row>
    <row r="112">
      <c r="A112" s="175" t="s">
        <v>24</v>
      </c>
      <c r="B112" s="175" t="s">
        <v>255</v>
      </c>
      <c r="C112" s="147" t="s">
        <v>933</v>
      </c>
      <c r="D112" s="145" t="s">
        <v>242</v>
      </c>
      <c r="E112" s="146">
        <v>44134.0</v>
      </c>
      <c r="F112" s="147" t="s">
        <v>249</v>
      </c>
      <c r="G112" s="148">
        <v>1.0</v>
      </c>
      <c r="H112" s="148">
        <v>30.0</v>
      </c>
      <c r="I112" s="148">
        <v>40.0</v>
      </c>
      <c r="J112" s="217">
        <f t="shared" si="4"/>
        <v>0.002215816702</v>
      </c>
      <c r="K112" s="218">
        <f t="shared" si="5"/>
        <v>0.8586289719</v>
      </c>
      <c r="L112" s="151">
        <f t="shared" si="2"/>
        <v>2.501230976</v>
      </c>
      <c r="M112" s="152" t="str">
        <f t="shared" si="3"/>
        <v>paulo_c2d</v>
      </c>
      <c r="N112" s="154">
        <f>IFERROR(__xludf.DUMMYFUNCTION("""COMPUTED_VALUE"""),4.0)</f>
        <v>4</v>
      </c>
      <c r="O112" s="154"/>
      <c r="P112" s="154"/>
      <c r="Q112" s="154"/>
      <c r="R112" s="154"/>
      <c r="S112" s="154"/>
      <c r="T112" s="154"/>
      <c r="U112" s="154"/>
      <c r="V112" s="154"/>
      <c r="W112" s="154"/>
      <c r="X112" s="154"/>
      <c r="Y112" s="154"/>
      <c r="Z112" s="154"/>
    </row>
    <row r="113">
      <c r="A113" s="175" t="s">
        <v>24</v>
      </c>
      <c r="B113" s="175" t="s">
        <v>255</v>
      </c>
      <c r="C113" s="147" t="s">
        <v>983</v>
      </c>
      <c r="D113" s="145" t="s">
        <v>242</v>
      </c>
      <c r="E113" s="146">
        <v>44135.0</v>
      </c>
      <c r="F113" s="147" t="s">
        <v>249</v>
      </c>
      <c r="G113" s="148">
        <v>1.0</v>
      </c>
      <c r="H113" s="148">
        <v>100.0</v>
      </c>
      <c r="I113" s="148">
        <v>100.0</v>
      </c>
      <c r="J113" s="217">
        <f t="shared" si="4"/>
        <v>0.006338825596</v>
      </c>
      <c r="K113" s="218">
        <f t="shared" si="5"/>
        <v>2.456294918</v>
      </c>
      <c r="L113" s="151">
        <f t="shared" si="2"/>
        <v>2.501230976</v>
      </c>
      <c r="M113" s="152" t="str">
        <f t="shared" si="3"/>
        <v>paulo_c2d</v>
      </c>
      <c r="N113" s="154">
        <f>IFERROR(__xludf.DUMMYFUNCTION("""COMPUTED_VALUE"""),5.0)</f>
        <v>5</v>
      </c>
      <c r="O113" s="154"/>
      <c r="P113" s="154"/>
      <c r="Q113" s="154"/>
      <c r="R113" s="154"/>
      <c r="S113" s="154"/>
      <c r="T113" s="154"/>
      <c r="U113" s="154"/>
      <c r="V113" s="154"/>
      <c r="W113" s="154"/>
      <c r="X113" s="154"/>
      <c r="Y113" s="154"/>
      <c r="Z113" s="154"/>
    </row>
    <row r="114">
      <c r="A114" s="175" t="s">
        <v>24</v>
      </c>
      <c r="B114" s="175" t="s">
        <v>6</v>
      </c>
      <c r="C114" s="147" t="s">
        <v>937</v>
      </c>
      <c r="D114" s="145" t="s">
        <v>242</v>
      </c>
      <c r="E114" s="166">
        <v>44141.0</v>
      </c>
      <c r="F114" s="147" t="s">
        <v>249</v>
      </c>
      <c r="G114" s="148">
        <v>1.0</v>
      </c>
      <c r="H114" s="148">
        <v>30.0</v>
      </c>
      <c r="I114" s="148">
        <v>40.0</v>
      </c>
      <c r="J114" s="217">
        <f t="shared" si="4"/>
        <v>0.002215816702</v>
      </c>
      <c r="K114" s="218">
        <f t="shared" si="5"/>
        <v>0.8586289719</v>
      </c>
      <c r="L114" s="151">
        <f t="shared" si="2"/>
        <v>2.501230976</v>
      </c>
      <c r="M114" s="152" t="str">
        <f t="shared" si="3"/>
        <v>paulo_c2d</v>
      </c>
      <c r="N114" s="154">
        <f>IFERROR(__xludf.DUMMYFUNCTION("""COMPUTED_VALUE"""),6.0)</f>
        <v>6</v>
      </c>
      <c r="O114" s="154"/>
      <c r="P114" s="154"/>
      <c r="Q114" s="154"/>
      <c r="R114" s="154"/>
      <c r="S114" s="154"/>
      <c r="T114" s="154"/>
      <c r="U114" s="154"/>
      <c r="V114" s="154"/>
      <c r="W114" s="154"/>
      <c r="X114" s="154"/>
      <c r="Y114" s="154"/>
      <c r="Z114" s="154"/>
    </row>
    <row r="115">
      <c r="A115" s="175" t="s">
        <v>984</v>
      </c>
      <c r="B115" s="175" t="s">
        <v>265</v>
      </c>
      <c r="C115" s="147" t="s">
        <v>964</v>
      </c>
      <c r="D115" s="145" t="s">
        <v>242</v>
      </c>
      <c r="E115" s="146">
        <v>44131.0</v>
      </c>
      <c r="F115" s="147" t="s">
        <v>249</v>
      </c>
      <c r="G115" s="148">
        <v>1.0</v>
      </c>
      <c r="H115" s="148">
        <v>60.0</v>
      </c>
      <c r="I115" s="148">
        <v>60.0</v>
      </c>
      <c r="J115" s="217">
        <f t="shared" si="4"/>
        <v>0.003803295358</v>
      </c>
      <c r="K115" s="218">
        <f t="shared" si="5"/>
        <v>1.473776951</v>
      </c>
      <c r="L115" s="151">
        <f t="shared" si="2"/>
        <v>7.597326255</v>
      </c>
      <c r="M115" s="152" t="str">
        <f t="shared" si="3"/>
        <v>ygg_anderson</v>
      </c>
      <c r="N115" s="154">
        <f>IFERROR(__xludf.DUMMYFUNCTION("""COMPUTED_VALUE"""),1.0)</f>
        <v>1</v>
      </c>
      <c r="O115" s="154"/>
      <c r="P115" s="154"/>
      <c r="Q115" s="154"/>
      <c r="R115" s="154"/>
      <c r="S115" s="154"/>
      <c r="T115" s="154"/>
      <c r="U115" s="154"/>
      <c r="V115" s="154"/>
      <c r="W115" s="154"/>
      <c r="X115" s="154"/>
      <c r="Y115" s="154"/>
      <c r="Z115" s="154"/>
    </row>
    <row r="116">
      <c r="A116" s="175" t="s">
        <v>14</v>
      </c>
      <c r="B116" s="175" t="s">
        <v>405</v>
      </c>
      <c r="C116" s="147" t="s">
        <v>985</v>
      </c>
      <c r="D116" s="145" t="s">
        <v>242</v>
      </c>
      <c r="E116" s="146">
        <v>44128.0</v>
      </c>
      <c r="F116" s="147" t="s">
        <v>249</v>
      </c>
      <c r="G116" s="148" t="s">
        <v>947</v>
      </c>
      <c r="H116" s="148">
        <v>0.0</v>
      </c>
      <c r="I116" s="148">
        <v>0.0</v>
      </c>
      <c r="J116" s="217">
        <f t="shared" si="4"/>
        <v>0</v>
      </c>
      <c r="K116" s="218">
        <f t="shared" si="5"/>
        <v>0</v>
      </c>
      <c r="L116" s="151">
        <f t="shared" si="2"/>
        <v>14.71735877</v>
      </c>
      <c r="M116" s="152" t="str">
        <f t="shared" si="3"/>
        <v>manualzuru</v>
      </c>
      <c r="N116" s="154">
        <f>IFERROR(__xludf.DUMMYFUNCTION("""COMPUTED_VALUE"""),2.0)</f>
        <v>2</v>
      </c>
      <c r="O116" s="154"/>
      <c r="P116" s="154"/>
      <c r="Q116" s="154"/>
      <c r="R116" s="154"/>
      <c r="S116" s="154"/>
      <c r="T116" s="154"/>
      <c r="U116" s="154"/>
      <c r="V116" s="154"/>
      <c r="W116" s="154"/>
      <c r="X116" s="154"/>
      <c r="Y116" s="154"/>
      <c r="Z116" s="154"/>
    </row>
    <row r="117">
      <c r="A117" s="175" t="s">
        <v>14</v>
      </c>
      <c r="B117" s="175" t="s">
        <v>265</v>
      </c>
      <c r="C117" s="147" t="s">
        <v>927</v>
      </c>
      <c r="D117" s="145" t="s">
        <v>242</v>
      </c>
      <c r="E117" s="146">
        <v>44131.0</v>
      </c>
      <c r="F117" s="147" t="s">
        <v>249</v>
      </c>
      <c r="G117" s="148">
        <v>1.0</v>
      </c>
      <c r="H117" s="148">
        <v>80.0</v>
      </c>
      <c r="I117" s="148">
        <v>60.0</v>
      </c>
      <c r="J117" s="217">
        <f t="shared" si="4"/>
        <v>0.004442722431</v>
      </c>
      <c r="K117" s="218">
        <f t="shared" si="5"/>
        <v>1.721554942</v>
      </c>
      <c r="L117" s="151">
        <f t="shared" si="2"/>
        <v>14.71735877</v>
      </c>
      <c r="M117" s="152" t="str">
        <f t="shared" si="3"/>
        <v>manualzuru</v>
      </c>
      <c r="N117" s="154">
        <f>IFERROR(__xludf.DUMMYFUNCTION("""COMPUTED_VALUE"""),3.0)</f>
        <v>3</v>
      </c>
      <c r="O117" s="154"/>
      <c r="P117" s="154"/>
      <c r="Q117" s="154"/>
      <c r="R117" s="154"/>
      <c r="S117" s="154"/>
      <c r="T117" s="154"/>
      <c r="U117" s="154"/>
      <c r="V117" s="154"/>
      <c r="W117" s="154"/>
      <c r="X117" s="154"/>
      <c r="Y117" s="153"/>
      <c r="Z117" s="153"/>
    </row>
    <row r="118">
      <c r="A118" s="175" t="s">
        <v>14</v>
      </c>
      <c r="B118" s="175" t="s">
        <v>265</v>
      </c>
      <c r="C118" s="147" t="s">
        <v>986</v>
      </c>
      <c r="D118" s="145" t="s">
        <v>242</v>
      </c>
      <c r="E118" s="146">
        <v>44131.0</v>
      </c>
      <c r="F118" s="147" t="s">
        <v>249</v>
      </c>
      <c r="G118" s="148">
        <v>1.0</v>
      </c>
      <c r="H118" s="148">
        <v>100.0</v>
      </c>
      <c r="I118" s="148">
        <v>100.0</v>
      </c>
      <c r="J118" s="217">
        <f t="shared" si="4"/>
        <v>0.006338825596</v>
      </c>
      <c r="K118" s="218">
        <f t="shared" si="5"/>
        <v>2.456294918</v>
      </c>
      <c r="L118" s="151">
        <f t="shared" si="2"/>
        <v>14.71735877</v>
      </c>
      <c r="M118" s="152" t="str">
        <f t="shared" si="3"/>
        <v>manualzuru</v>
      </c>
      <c r="N118" s="154">
        <f>IFERROR(__xludf.DUMMYFUNCTION("""COMPUTED_VALUE"""),4.0)</f>
        <v>4</v>
      </c>
      <c r="O118" s="154"/>
      <c r="P118" s="154"/>
      <c r="Q118" s="154"/>
      <c r="R118" s="154"/>
      <c r="S118" s="154"/>
      <c r="T118" s="154"/>
      <c r="U118" s="154"/>
      <c r="V118" s="154"/>
      <c r="W118" s="154"/>
      <c r="X118" s="154"/>
      <c r="Y118" s="154"/>
      <c r="Z118" s="154"/>
    </row>
    <row r="119">
      <c r="A119" s="175" t="s">
        <v>14</v>
      </c>
      <c r="B119" s="175" t="s">
        <v>21</v>
      </c>
      <c r="C119" s="147" t="s">
        <v>940</v>
      </c>
      <c r="D119" s="145" t="s">
        <v>242</v>
      </c>
      <c r="E119" s="146">
        <v>44131.0</v>
      </c>
      <c r="F119" s="147" t="s">
        <v>249</v>
      </c>
      <c r="G119" s="148">
        <v>1.0</v>
      </c>
      <c r="H119" s="148">
        <v>20.0</v>
      </c>
      <c r="I119" s="148">
        <v>40.0</v>
      </c>
      <c r="J119" s="217">
        <f t="shared" si="4"/>
        <v>0.001896103165</v>
      </c>
      <c r="K119" s="218">
        <f t="shared" si="5"/>
        <v>0.7347399765</v>
      </c>
      <c r="L119" s="151">
        <f t="shared" si="2"/>
        <v>14.71735877</v>
      </c>
      <c r="M119" s="152" t="str">
        <f t="shared" si="3"/>
        <v>manualzuru</v>
      </c>
      <c r="N119" s="154">
        <f>IFERROR(__xludf.DUMMYFUNCTION("""COMPUTED_VALUE"""),5.0)</f>
        <v>5</v>
      </c>
      <c r="O119" s="154"/>
      <c r="P119" s="154"/>
      <c r="Q119" s="154"/>
      <c r="R119" s="154"/>
      <c r="S119" s="154"/>
      <c r="T119" s="154"/>
      <c r="U119" s="154"/>
      <c r="V119" s="154"/>
      <c r="W119" s="154"/>
      <c r="X119" s="154"/>
      <c r="Y119" s="154"/>
      <c r="Z119" s="154"/>
    </row>
    <row r="120">
      <c r="A120" s="175" t="s">
        <v>14</v>
      </c>
      <c r="B120" s="175" t="s">
        <v>265</v>
      </c>
      <c r="C120" s="147" t="s">
        <v>987</v>
      </c>
      <c r="D120" s="145" t="s">
        <v>242</v>
      </c>
      <c r="E120" s="166">
        <v>44137.0</v>
      </c>
      <c r="F120" s="147" t="s">
        <v>249</v>
      </c>
      <c r="G120" s="148">
        <v>1.0</v>
      </c>
      <c r="H120" s="148">
        <v>100.0</v>
      </c>
      <c r="I120" s="148">
        <v>300.0</v>
      </c>
      <c r="J120" s="217">
        <f t="shared" si="4"/>
        <v>0.01262220605</v>
      </c>
      <c r="K120" s="218">
        <f t="shared" si="5"/>
        <v>4.891104846</v>
      </c>
      <c r="L120" s="151">
        <f t="shared" si="2"/>
        <v>14.71735877</v>
      </c>
      <c r="M120" s="152" t="str">
        <f t="shared" si="3"/>
        <v>manualzuru</v>
      </c>
      <c r="N120" s="154">
        <f>IFERROR(__xludf.DUMMYFUNCTION("""COMPUTED_VALUE"""),6.0)</f>
        <v>6</v>
      </c>
      <c r="O120" s="154"/>
      <c r="P120" s="154"/>
      <c r="Q120" s="154"/>
      <c r="R120" s="154"/>
      <c r="S120" s="154"/>
      <c r="T120" s="154"/>
      <c r="U120" s="154"/>
      <c r="V120" s="154"/>
      <c r="W120" s="154"/>
      <c r="X120" s="154"/>
      <c r="Y120" s="154"/>
      <c r="Z120" s="154"/>
    </row>
    <row r="121">
      <c r="A121" s="175" t="s">
        <v>14</v>
      </c>
      <c r="B121" s="175" t="s">
        <v>6</v>
      </c>
      <c r="C121" s="147" t="s">
        <v>951</v>
      </c>
      <c r="D121" s="145" t="s">
        <v>242</v>
      </c>
      <c r="E121" s="166">
        <v>44138.0</v>
      </c>
      <c r="F121" s="147" t="s">
        <v>249</v>
      </c>
      <c r="G121" s="148">
        <v>1.0</v>
      </c>
      <c r="H121" s="148">
        <v>70.0</v>
      </c>
      <c r="I121" s="148">
        <v>40.0</v>
      </c>
      <c r="J121" s="217">
        <f t="shared" si="4"/>
        <v>0.003494670848</v>
      </c>
      <c r="K121" s="218">
        <f t="shared" si="5"/>
        <v>1.354184954</v>
      </c>
      <c r="L121" s="151">
        <f t="shared" si="2"/>
        <v>14.71735877</v>
      </c>
      <c r="M121" s="152" t="str">
        <f t="shared" si="3"/>
        <v>manualzuru</v>
      </c>
      <c r="N121" s="154">
        <f>IFERROR(__xludf.DUMMYFUNCTION("""COMPUTED_VALUE"""),7.0)</f>
        <v>7</v>
      </c>
      <c r="O121" s="154"/>
      <c r="P121" s="154"/>
      <c r="Q121" s="154"/>
      <c r="R121" s="154"/>
      <c r="S121" s="154"/>
      <c r="T121" s="154"/>
      <c r="U121" s="154"/>
      <c r="V121" s="154"/>
      <c r="W121" s="154"/>
      <c r="X121" s="154"/>
      <c r="Y121" s="154"/>
      <c r="Z121" s="154"/>
    </row>
    <row r="122">
      <c r="A122" s="175" t="s">
        <v>14</v>
      </c>
      <c r="B122" s="175" t="s">
        <v>255</v>
      </c>
      <c r="C122" s="147" t="s">
        <v>956</v>
      </c>
      <c r="D122" s="145" t="s">
        <v>242</v>
      </c>
      <c r="E122" s="166">
        <v>44140.0</v>
      </c>
      <c r="F122" s="147" t="s">
        <v>260</v>
      </c>
      <c r="G122" s="148">
        <v>3.0</v>
      </c>
      <c r="H122" s="148">
        <v>5.0</v>
      </c>
      <c r="I122" s="148">
        <v>5.0</v>
      </c>
      <c r="J122" s="217">
        <f t="shared" si="4"/>
        <v>0.0003169412798</v>
      </c>
      <c r="K122" s="218">
        <f t="shared" si="5"/>
        <v>0.1228147459</v>
      </c>
      <c r="L122" s="151">
        <f t="shared" si="2"/>
        <v>14.71735877</v>
      </c>
      <c r="M122" s="152" t="str">
        <f t="shared" si="3"/>
        <v>manualzuru</v>
      </c>
      <c r="N122" s="154">
        <f>IFERROR(__xludf.DUMMYFUNCTION("""COMPUTED_VALUE"""),8.0)</f>
        <v>8</v>
      </c>
      <c r="O122" s="154"/>
      <c r="P122" s="154"/>
      <c r="Q122" s="154"/>
      <c r="R122" s="154"/>
      <c r="S122" s="154"/>
      <c r="T122" s="154"/>
      <c r="U122" s="154"/>
      <c r="V122" s="154"/>
      <c r="W122" s="154"/>
      <c r="X122" s="154"/>
      <c r="Y122" s="154"/>
      <c r="Z122" s="154"/>
    </row>
    <row r="123">
      <c r="A123" s="175" t="s">
        <v>53</v>
      </c>
      <c r="B123" s="175" t="s">
        <v>255</v>
      </c>
      <c r="C123" s="147" t="s">
        <v>988</v>
      </c>
      <c r="D123" s="145" t="s">
        <v>242</v>
      </c>
      <c r="E123" s="146">
        <v>44131.0</v>
      </c>
      <c r="F123" s="147" t="s">
        <v>249</v>
      </c>
      <c r="G123" s="148">
        <v>1.0</v>
      </c>
      <c r="H123" s="148">
        <v>10.0</v>
      </c>
      <c r="I123" s="148">
        <v>20.0</v>
      </c>
      <c r="J123" s="217">
        <f t="shared" si="4"/>
        <v>0.0009480515825</v>
      </c>
      <c r="K123" s="218">
        <f t="shared" si="5"/>
        <v>0.3673699882</v>
      </c>
      <c r="L123" s="151">
        <f t="shared" si="2"/>
        <v>11.41640012</v>
      </c>
      <c r="M123" s="152" t="str">
        <f t="shared" si="3"/>
        <v>dulcedu</v>
      </c>
      <c r="N123" s="154">
        <f>IFERROR(__xludf.DUMMYFUNCTION("""COMPUTED_VALUE"""),2.0)</f>
        <v>2</v>
      </c>
      <c r="O123" s="154"/>
      <c r="P123" s="154"/>
      <c r="Q123" s="154"/>
      <c r="R123" s="154"/>
      <c r="S123" s="154"/>
      <c r="T123" s="154"/>
      <c r="U123" s="154"/>
      <c r="V123" s="154"/>
      <c r="W123" s="154"/>
      <c r="X123" s="154"/>
      <c r="Y123" s="154"/>
      <c r="Z123" s="154"/>
    </row>
    <row r="124">
      <c r="A124" s="175" t="s">
        <v>53</v>
      </c>
      <c r="B124" s="175" t="s">
        <v>21</v>
      </c>
      <c r="C124" s="147" t="s">
        <v>940</v>
      </c>
      <c r="D124" s="145" t="s">
        <v>242</v>
      </c>
      <c r="E124" s="146">
        <v>44131.0</v>
      </c>
      <c r="F124" s="147" t="s">
        <v>249</v>
      </c>
      <c r="G124" s="148">
        <v>1.0</v>
      </c>
      <c r="H124" s="148">
        <v>20.0</v>
      </c>
      <c r="I124" s="148">
        <v>40.0</v>
      </c>
      <c r="J124" s="217">
        <f t="shared" si="4"/>
        <v>0.001896103165</v>
      </c>
      <c r="K124" s="218">
        <f t="shared" si="5"/>
        <v>0.7347399765</v>
      </c>
      <c r="L124" s="151">
        <f t="shared" si="2"/>
        <v>11.41640012</v>
      </c>
      <c r="M124" s="152" t="str">
        <f t="shared" si="3"/>
        <v>dulcedu</v>
      </c>
      <c r="N124" s="154">
        <f>IFERROR(__xludf.DUMMYFUNCTION("""COMPUTED_VALUE"""),3.0)</f>
        <v>3</v>
      </c>
      <c r="O124" s="154"/>
      <c r="P124" s="154"/>
      <c r="Q124" s="154"/>
      <c r="R124" s="154"/>
      <c r="S124" s="154"/>
      <c r="T124" s="154"/>
      <c r="U124" s="154"/>
      <c r="V124" s="154"/>
      <c r="W124" s="154"/>
      <c r="X124" s="154"/>
      <c r="Y124" s="154"/>
      <c r="Z124" s="154"/>
    </row>
    <row r="125">
      <c r="A125" s="175" t="s">
        <v>53</v>
      </c>
      <c r="B125" s="175" t="s">
        <v>6</v>
      </c>
      <c r="C125" s="147" t="s">
        <v>931</v>
      </c>
      <c r="D125" s="145" t="s">
        <v>242</v>
      </c>
      <c r="E125" s="146">
        <v>44133.0</v>
      </c>
      <c r="F125" s="147" t="s">
        <v>249</v>
      </c>
      <c r="G125" s="148">
        <v>1.0</v>
      </c>
      <c r="H125" s="148">
        <v>20.0</v>
      </c>
      <c r="I125" s="148">
        <v>30.0</v>
      </c>
      <c r="J125" s="217">
        <f t="shared" si="4"/>
        <v>0.001581934142</v>
      </c>
      <c r="K125" s="218">
        <f t="shared" si="5"/>
        <v>0.6129994801</v>
      </c>
      <c r="L125" s="151">
        <f t="shared" si="2"/>
        <v>11.41640012</v>
      </c>
      <c r="M125" s="152" t="str">
        <f t="shared" si="3"/>
        <v>dulcedu</v>
      </c>
      <c r="N125" s="154">
        <f>IFERROR(__xludf.DUMMYFUNCTION("""COMPUTED_VALUE"""),4.0)</f>
        <v>4</v>
      </c>
      <c r="O125" s="154"/>
      <c r="P125" s="154"/>
      <c r="Q125" s="154"/>
      <c r="R125" s="154"/>
      <c r="S125" s="154"/>
      <c r="T125" s="154"/>
      <c r="U125" s="154"/>
      <c r="V125" s="154"/>
      <c r="W125" s="154"/>
      <c r="X125" s="154"/>
      <c r="Y125" s="154"/>
      <c r="Z125" s="154"/>
    </row>
    <row r="126">
      <c r="A126" s="175" t="s">
        <v>53</v>
      </c>
      <c r="B126" s="175" t="s">
        <v>21</v>
      </c>
      <c r="C126" s="147" t="s">
        <v>963</v>
      </c>
      <c r="D126" s="145" t="s">
        <v>242</v>
      </c>
      <c r="E126" s="146">
        <v>44134.0</v>
      </c>
      <c r="F126" s="147" t="s">
        <v>249</v>
      </c>
      <c r="G126" s="148">
        <v>1.0</v>
      </c>
      <c r="H126" s="148">
        <v>300.0</v>
      </c>
      <c r="I126" s="148">
        <v>300.0</v>
      </c>
      <c r="J126" s="217">
        <f t="shared" si="4"/>
        <v>0.01901647679</v>
      </c>
      <c r="K126" s="218">
        <f t="shared" si="5"/>
        <v>7.368884755</v>
      </c>
      <c r="L126" s="151">
        <f t="shared" si="2"/>
        <v>11.41640012</v>
      </c>
      <c r="M126" s="152" t="str">
        <f t="shared" si="3"/>
        <v>dulcedu</v>
      </c>
      <c r="N126" s="154">
        <f>IFERROR(__xludf.DUMMYFUNCTION("""COMPUTED_VALUE"""),5.0)</f>
        <v>5</v>
      </c>
      <c r="O126" s="154"/>
      <c r="P126" s="154"/>
      <c r="Q126" s="154"/>
      <c r="R126" s="154"/>
      <c r="S126" s="154"/>
      <c r="T126" s="154"/>
      <c r="U126" s="154"/>
      <c r="V126" s="154"/>
      <c r="W126" s="154"/>
      <c r="X126" s="154"/>
      <c r="Y126" s="154"/>
      <c r="Z126" s="154"/>
    </row>
    <row r="127">
      <c r="A127" s="175" t="s">
        <v>53</v>
      </c>
      <c r="B127" s="175" t="s">
        <v>21</v>
      </c>
      <c r="C127" s="147" t="s">
        <v>989</v>
      </c>
      <c r="D127" s="145" t="s">
        <v>242</v>
      </c>
      <c r="E127" s="166">
        <v>44138.0</v>
      </c>
      <c r="F127" s="147" t="s">
        <v>249</v>
      </c>
      <c r="G127" s="148">
        <v>1.0</v>
      </c>
      <c r="H127" s="148">
        <v>60.0</v>
      </c>
      <c r="I127" s="148">
        <v>60.0</v>
      </c>
      <c r="J127" s="217">
        <f t="shared" si="4"/>
        <v>0.003803295358</v>
      </c>
      <c r="K127" s="218">
        <f t="shared" si="5"/>
        <v>1.473776951</v>
      </c>
      <c r="L127" s="151">
        <f t="shared" si="2"/>
        <v>11.41640012</v>
      </c>
      <c r="M127" s="152" t="str">
        <f t="shared" si="3"/>
        <v>dulcedu</v>
      </c>
      <c r="N127" s="154">
        <f>IFERROR(__xludf.DUMMYFUNCTION("""COMPUTED_VALUE"""),6.0)</f>
        <v>6</v>
      </c>
      <c r="O127" s="154"/>
      <c r="P127" s="154"/>
      <c r="Q127" s="154"/>
      <c r="R127" s="154"/>
      <c r="S127" s="154"/>
      <c r="T127" s="154"/>
      <c r="U127" s="154"/>
      <c r="V127" s="154"/>
      <c r="W127" s="154"/>
      <c r="X127" s="154"/>
      <c r="Y127" s="154"/>
      <c r="Z127" s="154"/>
    </row>
    <row r="128">
      <c r="A128" s="175" t="s">
        <v>11</v>
      </c>
      <c r="B128" s="175" t="s">
        <v>265</v>
      </c>
      <c r="C128" s="147" t="s">
        <v>990</v>
      </c>
      <c r="D128" s="145" t="s">
        <v>242</v>
      </c>
      <c r="E128" s="146">
        <v>44131.0</v>
      </c>
      <c r="F128" s="147" t="s">
        <v>249</v>
      </c>
      <c r="G128" s="148">
        <v>1.0</v>
      </c>
      <c r="H128" s="148">
        <v>60.0</v>
      </c>
      <c r="I128" s="148">
        <v>80.0</v>
      </c>
      <c r="J128" s="217">
        <f t="shared" si="4"/>
        <v>0.004431633404</v>
      </c>
      <c r="K128" s="218">
        <f t="shared" si="5"/>
        <v>1.717257944</v>
      </c>
      <c r="L128" s="151">
        <f t="shared" si="2"/>
        <v>7.486328254</v>
      </c>
      <c r="M128" s="152" t="str">
        <f t="shared" si="3"/>
        <v>tonga2020</v>
      </c>
      <c r="N128" s="154">
        <f>IFERROR(__xludf.DUMMYFUNCTION("""COMPUTED_VALUE"""),1.0)</f>
        <v>1</v>
      </c>
      <c r="O128" s="154"/>
      <c r="P128" s="154"/>
      <c r="Q128" s="154"/>
      <c r="R128" s="154"/>
      <c r="S128" s="154"/>
      <c r="T128" s="154"/>
      <c r="U128" s="154"/>
      <c r="V128" s="154"/>
      <c r="W128" s="154"/>
      <c r="X128" s="154"/>
      <c r="Y128" s="154"/>
      <c r="Z128" s="154"/>
    </row>
    <row r="129">
      <c r="A129" s="175" t="s">
        <v>56</v>
      </c>
      <c r="B129" s="175" t="s">
        <v>21</v>
      </c>
      <c r="C129" s="147" t="s">
        <v>963</v>
      </c>
      <c r="D129" s="145" t="s">
        <v>242</v>
      </c>
      <c r="E129" s="146">
        <v>44134.0</v>
      </c>
      <c r="F129" s="147" t="s">
        <v>249</v>
      </c>
      <c r="G129" s="148">
        <v>1.0</v>
      </c>
      <c r="H129" s="148">
        <v>300.0</v>
      </c>
      <c r="I129" s="148">
        <v>300.0</v>
      </c>
      <c r="J129" s="217">
        <f t="shared" si="4"/>
        <v>0.01901647679</v>
      </c>
      <c r="K129" s="218">
        <f t="shared" si="5"/>
        <v>7.368884755</v>
      </c>
      <c r="L129" s="151">
        <f t="shared" si="2"/>
        <v>7.368884755</v>
      </c>
      <c r="M129" s="152" t="str">
        <f t="shared" si="3"/>
        <v>jonassft</v>
      </c>
      <c r="N129" s="154">
        <f>IFERROR(__xludf.DUMMYFUNCTION("""COMPUTED_VALUE"""),1.0)</f>
        <v>1</v>
      </c>
      <c r="O129" s="154"/>
      <c r="P129" s="154"/>
      <c r="Q129" s="154"/>
      <c r="R129" s="154"/>
      <c r="S129" s="154"/>
      <c r="T129" s="154"/>
      <c r="U129" s="154"/>
      <c r="V129" s="154"/>
      <c r="W129" s="154"/>
      <c r="X129" s="154"/>
      <c r="Y129" s="154"/>
      <c r="Z129" s="154"/>
    </row>
    <row r="130">
      <c r="A130" s="175" t="s">
        <v>51</v>
      </c>
      <c r="B130" s="175" t="s">
        <v>21</v>
      </c>
      <c r="C130" s="147" t="s">
        <v>940</v>
      </c>
      <c r="D130" s="145" t="s">
        <v>242</v>
      </c>
      <c r="E130" s="146">
        <v>44131.0</v>
      </c>
      <c r="F130" s="147" t="s">
        <v>249</v>
      </c>
      <c r="G130" s="148">
        <v>1.0</v>
      </c>
      <c r="H130" s="148">
        <v>20.0</v>
      </c>
      <c r="I130" s="148">
        <v>40.0</v>
      </c>
      <c r="J130" s="217">
        <f t="shared" si="4"/>
        <v>0.001896103165</v>
      </c>
      <c r="K130" s="218">
        <f t="shared" si="5"/>
        <v>0.7347399765</v>
      </c>
      <c r="L130" s="151">
        <f t="shared" si="2"/>
        <v>6.205253923</v>
      </c>
      <c r="M130" s="152" t="str">
        <f t="shared" si="3"/>
        <v>rubenrussel7</v>
      </c>
      <c r="N130" s="154">
        <f>IFERROR(__xludf.DUMMYFUNCTION("""COMPUTED_VALUE"""),1.0)</f>
        <v>1</v>
      </c>
      <c r="O130" s="154"/>
      <c r="P130" s="154"/>
      <c r="Q130" s="154"/>
      <c r="R130" s="154"/>
      <c r="S130" s="154"/>
      <c r="T130" s="154"/>
      <c r="U130" s="154"/>
      <c r="V130" s="154"/>
      <c r="W130" s="154"/>
      <c r="X130" s="154"/>
      <c r="Y130" s="154"/>
      <c r="Z130" s="154"/>
    </row>
    <row r="131">
      <c r="A131" s="175" t="s">
        <v>51</v>
      </c>
      <c r="B131" s="175" t="s">
        <v>6</v>
      </c>
      <c r="C131" s="147" t="s">
        <v>943</v>
      </c>
      <c r="D131" s="145" t="s">
        <v>242</v>
      </c>
      <c r="E131" s="146">
        <v>44133.0</v>
      </c>
      <c r="F131" s="147" t="s">
        <v>249</v>
      </c>
      <c r="G131" s="148">
        <v>3.0</v>
      </c>
      <c r="H131" s="148">
        <v>10.0</v>
      </c>
      <c r="I131" s="148">
        <v>30.0</v>
      </c>
      <c r="J131" s="217">
        <f t="shared" si="4"/>
        <v>0.001262220605</v>
      </c>
      <c r="K131" s="218">
        <f t="shared" si="5"/>
        <v>0.4891104846</v>
      </c>
      <c r="L131" s="151">
        <f t="shared" si="2"/>
        <v>6.205253923</v>
      </c>
      <c r="M131" s="152" t="str">
        <f t="shared" si="3"/>
        <v>rubenrussel7</v>
      </c>
      <c r="N131" s="154">
        <f>IFERROR(__xludf.DUMMYFUNCTION("""COMPUTED_VALUE"""),2.0)</f>
        <v>2</v>
      </c>
      <c r="O131" s="154"/>
      <c r="P131" s="154"/>
      <c r="Q131" s="154"/>
      <c r="R131" s="154"/>
      <c r="S131" s="154"/>
      <c r="T131" s="154"/>
      <c r="U131" s="154"/>
      <c r="V131" s="154"/>
      <c r="W131" s="154"/>
      <c r="X131" s="154"/>
      <c r="Y131" s="153"/>
      <c r="Z131" s="153"/>
    </row>
    <row r="132">
      <c r="A132" s="175" t="s">
        <v>51</v>
      </c>
      <c r="B132" s="175" t="s">
        <v>6</v>
      </c>
      <c r="C132" s="147" t="s">
        <v>931</v>
      </c>
      <c r="D132" s="145" t="s">
        <v>242</v>
      </c>
      <c r="E132" s="146">
        <v>44133.0</v>
      </c>
      <c r="F132" s="147" t="s">
        <v>249</v>
      </c>
      <c r="G132" s="148">
        <v>1.0</v>
      </c>
      <c r="H132" s="148">
        <v>20.0</v>
      </c>
      <c r="I132" s="148">
        <v>30.0</v>
      </c>
      <c r="J132" s="217">
        <f t="shared" si="4"/>
        <v>0.001581934142</v>
      </c>
      <c r="K132" s="218">
        <f t="shared" si="5"/>
        <v>0.6129994801</v>
      </c>
      <c r="L132" s="151">
        <f t="shared" si="2"/>
        <v>6.205253923</v>
      </c>
      <c r="M132" s="152" t="str">
        <f t="shared" si="3"/>
        <v>rubenrussel7</v>
      </c>
      <c r="N132" s="154">
        <f>IFERROR(__xludf.DUMMYFUNCTION("""COMPUTED_VALUE"""),3.0)</f>
        <v>3</v>
      </c>
      <c r="O132" s="154"/>
      <c r="P132" s="154"/>
      <c r="Q132" s="154"/>
      <c r="R132" s="154"/>
      <c r="S132" s="154"/>
      <c r="T132" s="154"/>
      <c r="U132" s="154"/>
      <c r="V132" s="154"/>
      <c r="W132" s="154"/>
      <c r="X132" s="154"/>
      <c r="Y132" s="154"/>
      <c r="Z132" s="154"/>
    </row>
    <row r="133">
      <c r="A133" s="175" t="s">
        <v>51</v>
      </c>
      <c r="B133" s="175" t="s">
        <v>21</v>
      </c>
      <c r="C133" s="147" t="s">
        <v>989</v>
      </c>
      <c r="D133" s="145" t="s">
        <v>242</v>
      </c>
      <c r="E133" s="166">
        <v>44138.0</v>
      </c>
      <c r="F133" s="147" t="s">
        <v>249</v>
      </c>
      <c r="G133" s="148">
        <v>1.0</v>
      </c>
      <c r="H133" s="148">
        <v>60.0</v>
      </c>
      <c r="I133" s="148">
        <v>60.0</v>
      </c>
      <c r="J133" s="217">
        <f t="shared" si="4"/>
        <v>0.003803295358</v>
      </c>
      <c r="K133" s="218">
        <f t="shared" si="5"/>
        <v>1.473776951</v>
      </c>
      <c r="L133" s="151">
        <f t="shared" si="2"/>
        <v>6.205253923</v>
      </c>
      <c r="M133" s="152" t="str">
        <f t="shared" si="3"/>
        <v>rubenrussel7</v>
      </c>
      <c r="N133" s="154">
        <f>IFERROR(__xludf.DUMMYFUNCTION("""COMPUTED_VALUE"""),4.0)</f>
        <v>4</v>
      </c>
      <c r="O133" s="154"/>
      <c r="P133" s="154"/>
      <c r="Q133" s="154"/>
      <c r="R133" s="154"/>
      <c r="S133" s="154"/>
      <c r="T133" s="154"/>
      <c r="U133" s="154"/>
      <c r="V133" s="154"/>
      <c r="W133" s="154"/>
      <c r="X133" s="154"/>
      <c r="Y133" s="154"/>
      <c r="Z133" s="154"/>
    </row>
    <row r="134">
      <c r="A134" s="175" t="s">
        <v>51</v>
      </c>
      <c r="B134" s="175" t="s">
        <v>255</v>
      </c>
      <c r="C134" s="147" t="s">
        <v>956</v>
      </c>
      <c r="D134" s="145" t="s">
        <v>242</v>
      </c>
      <c r="E134" s="166">
        <v>44140.0</v>
      </c>
      <c r="F134" s="147" t="s">
        <v>260</v>
      </c>
      <c r="G134" s="148">
        <v>3.0</v>
      </c>
      <c r="H134" s="148">
        <v>5.0</v>
      </c>
      <c r="I134" s="148">
        <v>5.0</v>
      </c>
      <c r="J134" s="217">
        <f t="shared" si="4"/>
        <v>0.0003169412798</v>
      </c>
      <c r="K134" s="218">
        <f t="shared" si="5"/>
        <v>0.1228147459</v>
      </c>
      <c r="L134" s="151">
        <f t="shared" si="2"/>
        <v>6.205253923</v>
      </c>
      <c r="M134" s="152" t="str">
        <f t="shared" si="3"/>
        <v>rubenrussel7</v>
      </c>
      <c r="N134" s="154">
        <f>IFERROR(__xludf.DUMMYFUNCTION("""COMPUTED_VALUE"""),5.0)</f>
        <v>5</v>
      </c>
      <c r="O134" s="154"/>
      <c r="P134" s="154"/>
      <c r="Q134" s="154"/>
      <c r="R134" s="154"/>
      <c r="S134" s="154"/>
      <c r="T134" s="154"/>
      <c r="U134" s="154"/>
      <c r="V134" s="154"/>
      <c r="W134" s="154"/>
      <c r="X134" s="154"/>
      <c r="Y134" s="154"/>
      <c r="Z134" s="154"/>
    </row>
    <row r="135">
      <c r="A135" s="175" t="s">
        <v>51</v>
      </c>
      <c r="B135" s="175" t="s">
        <v>21</v>
      </c>
      <c r="C135" s="147" t="s">
        <v>991</v>
      </c>
      <c r="D135" s="145" t="s">
        <v>242</v>
      </c>
      <c r="E135" s="166">
        <v>44141.0</v>
      </c>
      <c r="F135" s="147" t="s">
        <v>249</v>
      </c>
      <c r="G135" s="148">
        <v>1.0</v>
      </c>
      <c r="H135" s="148">
        <v>200.0</v>
      </c>
      <c r="I135" s="148">
        <v>150.0</v>
      </c>
      <c r="J135" s="217">
        <f t="shared" si="4"/>
        <v>0.01110680608</v>
      </c>
      <c r="K135" s="218">
        <f t="shared" si="5"/>
        <v>4.303887355</v>
      </c>
      <c r="L135" s="151">
        <f t="shared" si="2"/>
        <v>6.205253923</v>
      </c>
      <c r="M135" s="152" t="str">
        <f t="shared" si="3"/>
        <v>rubenrussel7</v>
      </c>
      <c r="N135" s="154">
        <f>IFERROR(__xludf.DUMMYFUNCTION("""COMPUTED_VALUE"""),6.0)</f>
        <v>6</v>
      </c>
      <c r="O135" s="154"/>
      <c r="P135" s="154"/>
      <c r="Q135" s="154"/>
      <c r="R135" s="154"/>
      <c r="S135" s="154"/>
      <c r="T135" s="154"/>
      <c r="U135" s="154"/>
      <c r="V135" s="154"/>
      <c r="W135" s="154"/>
      <c r="X135" s="154"/>
      <c r="Y135" s="154"/>
      <c r="Z135" s="154"/>
    </row>
    <row r="136">
      <c r="A136" s="175" t="s">
        <v>51</v>
      </c>
      <c r="B136" s="175" t="s">
        <v>6</v>
      </c>
      <c r="C136" s="147" t="s">
        <v>937</v>
      </c>
      <c r="D136" s="145" t="s">
        <v>242</v>
      </c>
      <c r="E136" s="166">
        <v>44141.0</v>
      </c>
      <c r="F136" s="147" t="s">
        <v>249</v>
      </c>
      <c r="G136" s="148">
        <v>1.0</v>
      </c>
      <c r="H136" s="148">
        <v>30.0</v>
      </c>
      <c r="I136" s="154"/>
      <c r="J136" s="217">
        <f t="shared" si="4"/>
        <v>0.00095914061</v>
      </c>
      <c r="K136" s="218">
        <f t="shared" si="5"/>
        <v>0.3716669864</v>
      </c>
      <c r="L136" s="151">
        <f t="shared" si="2"/>
        <v>6.205253923</v>
      </c>
      <c r="M136" s="152" t="str">
        <f t="shared" si="3"/>
        <v>rubenrussel7</v>
      </c>
      <c r="N136" s="154">
        <f>IFERROR(__xludf.DUMMYFUNCTION("""COMPUTED_VALUE"""),7.0)</f>
        <v>7</v>
      </c>
      <c r="O136" s="154"/>
      <c r="P136" s="154"/>
      <c r="Q136" s="154"/>
      <c r="R136" s="154"/>
      <c r="S136" s="154"/>
      <c r="T136" s="154"/>
      <c r="U136" s="154"/>
      <c r="V136" s="154"/>
      <c r="W136" s="154"/>
      <c r="X136" s="154"/>
      <c r="Y136" s="154"/>
      <c r="Z136" s="154"/>
    </row>
    <row r="137">
      <c r="A137" s="175" t="s">
        <v>3</v>
      </c>
      <c r="B137" s="175" t="s">
        <v>255</v>
      </c>
      <c r="C137" s="147" t="s">
        <v>992</v>
      </c>
      <c r="D137" s="145" t="s">
        <v>242</v>
      </c>
      <c r="E137" s="146">
        <v>44129.0</v>
      </c>
      <c r="F137" s="147" t="s">
        <v>249</v>
      </c>
      <c r="G137" s="148">
        <v>1.0</v>
      </c>
      <c r="H137" s="148">
        <v>150.0</v>
      </c>
      <c r="I137" s="148">
        <v>150.0</v>
      </c>
      <c r="J137" s="217">
        <f t="shared" si="4"/>
        <v>0.009508238394</v>
      </c>
      <c r="K137" s="218">
        <f t="shared" si="5"/>
        <v>3.684442378</v>
      </c>
      <c r="L137" s="151">
        <f t="shared" si="2"/>
        <v>6.617755611</v>
      </c>
      <c r="M137" s="152" t="str">
        <f t="shared" si="3"/>
        <v>sembrestels</v>
      </c>
      <c r="N137" s="154">
        <f>IFERROR(__xludf.DUMMYFUNCTION("""COMPUTED_VALUE"""),12.0)</f>
        <v>12</v>
      </c>
      <c r="O137" s="154"/>
      <c r="P137" s="154"/>
      <c r="Q137" s="154"/>
      <c r="R137" s="154"/>
      <c r="S137" s="154"/>
      <c r="T137" s="154"/>
      <c r="U137" s="154"/>
      <c r="V137" s="154"/>
      <c r="W137" s="154"/>
      <c r="X137" s="154"/>
      <c r="Y137" s="154"/>
      <c r="Z137" s="154"/>
    </row>
    <row r="138">
      <c r="A138" s="175" t="s">
        <v>26</v>
      </c>
      <c r="B138" s="175" t="s">
        <v>21</v>
      </c>
      <c r="C138" s="147" t="s">
        <v>930</v>
      </c>
      <c r="D138" s="145" t="s">
        <v>242</v>
      </c>
      <c r="E138" s="146">
        <v>44132.0</v>
      </c>
      <c r="F138" s="147" t="s">
        <v>249</v>
      </c>
      <c r="G138" s="148">
        <v>1.0</v>
      </c>
      <c r="H138" s="148">
        <v>50.0</v>
      </c>
      <c r="I138" s="148">
        <v>40.0</v>
      </c>
      <c r="J138" s="217">
        <f t="shared" si="4"/>
        <v>0.002855243775</v>
      </c>
      <c r="K138" s="218">
        <f t="shared" si="5"/>
        <v>1.106406963</v>
      </c>
      <c r="L138" s="151">
        <f t="shared" si="2"/>
        <v>9.69699368</v>
      </c>
      <c r="M138" s="152" t="str">
        <f t="shared" si="3"/>
        <v>daithic</v>
      </c>
      <c r="N138" s="154">
        <f>IFERROR(__xludf.DUMMYFUNCTION("""COMPUTED_VALUE"""),2.0)</f>
        <v>2</v>
      </c>
      <c r="O138" s="154"/>
      <c r="P138" s="154"/>
      <c r="Q138" s="154"/>
      <c r="R138" s="154"/>
      <c r="S138" s="154"/>
      <c r="T138" s="154"/>
      <c r="U138" s="154"/>
      <c r="V138" s="154"/>
      <c r="W138" s="154"/>
      <c r="X138" s="154"/>
      <c r="Y138" s="154"/>
      <c r="Z138" s="154"/>
    </row>
    <row r="139">
      <c r="A139" s="175" t="s">
        <v>26</v>
      </c>
      <c r="B139" s="175" t="s">
        <v>255</v>
      </c>
      <c r="C139" s="147" t="s">
        <v>933</v>
      </c>
      <c r="D139" s="145" t="s">
        <v>242</v>
      </c>
      <c r="E139" s="146">
        <v>44134.0</v>
      </c>
      <c r="F139" s="147" t="s">
        <v>249</v>
      </c>
      <c r="G139" s="148">
        <v>1.0</v>
      </c>
      <c r="H139" s="148">
        <v>30.0</v>
      </c>
      <c r="I139" s="148">
        <v>40.0</v>
      </c>
      <c r="J139" s="217">
        <f t="shared" si="4"/>
        <v>0.002215816702</v>
      </c>
      <c r="K139" s="218">
        <f t="shared" si="5"/>
        <v>0.8586289719</v>
      </c>
      <c r="L139" s="151">
        <f t="shared" si="2"/>
        <v>9.69699368</v>
      </c>
      <c r="M139" s="152" t="str">
        <f t="shared" si="3"/>
        <v>daithic</v>
      </c>
      <c r="N139" s="154">
        <f>IFERROR(__xludf.DUMMYFUNCTION("""COMPUTED_VALUE"""),3.0)</f>
        <v>3</v>
      </c>
      <c r="O139" s="154"/>
      <c r="P139" s="154"/>
      <c r="Q139" s="154"/>
      <c r="R139" s="154"/>
      <c r="S139" s="154"/>
      <c r="T139" s="154"/>
      <c r="U139" s="154"/>
      <c r="V139" s="154"/>
      <c r="W139" s="154"/>
      <c r="X139" s="154"/>
      <c r="Y139" s="154"/>
      <c r="Z139" s="154"/>
    </row>
    <row r="140">
      <c r="A140" s="175" t="s">
        <v>26</v>
      </c>
      <c r="B140" s="175" t="s">
        <v>6</v>
      </c>
      <c r="C140" s="147" t="s">
        <v>993</v>
      </c>
      <c r="D140" s="145" t="s">
        <v>242</v>
      </c>
      <c r="E140" s="166">
        <v>44138.0</v>
      </c>
      <c r="F140" s="147" t="s">
        <v>249</v>
      </c>
      <c r="G140" s="148">
        <v>1.0</v>
      </c>
      <c r="H140" s="148">
        <v>100.0</v>
      </c>
      <c r="I140" s="148">
        <v>150.0</v>
      </c>
      <c r="J140" s="217">
        <f t="shared" si="4"/>
        <v>0.007909670711</v>
      </c>
      <c r="K140" s="218">
        <f t="shared" si="5"/>
        <v>3.0649974</v>
      </c>
      <c r="L140" s="151">
        <f t="shared" si="2"/>
        <v>9.69699368</v>
      </c>
      <c r="M140" s="152" t="str">
        <f t="shared" si="3"/>
        <v>daithic</v>
      </c>
      <c r="N140" s="154">
        <f>IFERROR(__xludf.DUMMYFUNCTION("""COMPUTED_VALUE"""),4.0)</f>
        <v>4</v>
      </c>
      <c r="O140" s="154"/>
      <c r="P140" s="154"/>
      <c r="Q140" s="154"/>
      <c r="R140" s="154"/>
      <c r="S140" s="154"/>
      <c r="T140" s="154"/>
      <c r="U140" s="154"/>
      <c r="V140" s="154"/>
      <c r="W140" s="154"/>
      <c r="X140" s="154"/>
      <c r="Y140" s="154"/>
      <c r="Z140" s="154"/>
    </row>
    <row r="141">
      <c r="A141" s="175" t="s">
        <v>26</v>
      </c>
      <c r="B141" s="175" t="s">
        <v>6</v>
      </c>
      <c r="C141" s="147" t="s">
        <v>951</v>
      </c>
      <c r="D141" s="145" t="s">
        <v>242</v>
      </c>
      <c r="E141" s="166">
        <v>44138.0</v>
      </c>
      <c r="F141" s="147" t="s">
        <v>249</v>
      </c>
      <c r="G141" s="148">
        <v>1.0</v>
      </c>
      <c r="H141" s="148">
        <v>40.0</v>
      </c>
      <c r="I141" s="148">
        <v>40.0</v>
      </c>
      <c r="J141" s="217">
        <f t="shared" si="4"/>
        <v>0.002535530238</v>
      </c>
      <c r="K141" s="218">
        <f t="shared" si="5"/>
        <v>0.9825179674</v>
      </c>
      <c r="L141" s="151">
        <f t="shared" si="2"/>
        <v>9.69699368</v>
      </c>
      <c r="M141" s="152" t="str">
        <f t="shared" si="3"/>
        <v>daithic</v>
      </c>
      <c r="N141" s="154">
        <f>IFERROR(__xludf.DUMMYFUNCTION("""COMPUTED_VALUE"""),5.0)</f>
        <v>5</v>
      </c>
      <c r="O141" s="154"/>
      <c r="P141" s="154"/>
      <c r="Q141" s="154"/>
      <c r="R141" s="154"/>
      <c r="S141" s="154"/>
      <c r="T141" s="154"/>
      <c r="U141" s="154"/>
      <c r="V141" s="154"/>
      <c r="W141" s="154"/>
      <c r="X141" s="154"/>
      <c r="Y141" s="154"/>
      <c r="Z141" s="154"/>
    </row>
    <row r="142">
      <c r="A142" s="175" t="s">
        <v>51</v>
      </c>
      <c r="B142" s="175" t="s">
        <v>265</v>
      </c>
      <c r="C142" s="147" t="s">
        <v>994</v>
      </c>
      <c r="D142" s="145" t="s">
        <v>242</v>
      </c>
      <c r="E142" s="146">
        <v>44131.0</v>
      </c>
      <c r="F142" s="147" t="s">
        <v>249</v>
      </c>
      <c r="G142" s="148">
        <v>1.0</v>
      </c>
      <c r="H142" s="148">
        <v>60.0</v>
      </c>
      <c r="I142" s="148">
        <v>80.0</v>
      </c>
      <c r="J142" s="217">
        <f t="shared" si="4"/>
        <v>0.004431633404</v>
      </c>
      <c r="K142" s="218">
        <f t="shared" si="5"/>
        <v>1.717257944</v>
      </c>
      <c r="L142" s="151">
        <f t="shared" si="2"/>
        <v>6.205253923</v>
      </c>
      <c r="M142" s="152" t="str">
        <f t="shared" si="3"/>
        <v>rubenrussel7</v>
      </c>
      <c r="N142" s="154">
        <f>IFERROR(__xludf.DUMMYFUNCTION("""COMPUTED_VALUE"""),8.0)</f>
        <v>8</v>
      </c>
      <c r="O142" s="154"/>
      <c r="P142" s="154"/>
      <c r="Q142" s="154"/>
      <c r="R142" s="154"/>
      <c r="S142" s="154"/>
      <c r="T142" s="154"/>
      <c r="U142" s="154"/>
      <c r="V142" s="154"/>
      <c r="W142" s="154"/>
      <c r="X142" s="154"/>
      <c r="Y142" s="154"/>
      <c r="Z142" s="154"/>
    </row>
    <row r="143">
      <c r="A143" s="175" t="s">
        <v>30</v>
      </c>
      <c r="B143" s="175" t="s">
        <v>21</v>
      </c>
      <c r="C143" s="147" t="s">
        <v>977</v>
      </c>
      <c r="D143" s="145" t="s">
        <v>242</v>
      </c>
      <c r="E143" s="146">
        <v>44133.0</v>
      </c>
      <c r="F143" s="147" t="s">
        <v>249</v>
      </c>
      <c r="G143" s="148">
        <v>1.0</v>
      </c>
      <c r="H143" s="148">
        <v>40.0</v>
      </c>
      <c r="I143" s="148">
        <v>70.0</v>
      </c>
      <c r="J143" s="217">
        <f t="shared" si="4"/>
        <v>0.003478037307</v>
      </c>
      <c r="K143" s="218">
        <f t="shared" si="5"/>
        <v>1.347739457</v>
      </c>
      <c r="L143" s="151">
        <f t="shared" si="2"/>
        <v>6.136440298</v>
      </c>
      <c r="M143" s="152" t="str">
        <f t="shared" si="3"/>
        <v>quartagiulio</v>
      </c>
      <c r="N143" s="154">
        <f>IFERROR(__xludf.DUMMYFUNCTION("""COMPUTED_VALUE"""),1.0)</f>
        <v>1</v>
      </c>
      <c r="O143" s="154"/>
      <c r="P143" s="154"/>
      <c r="Q143" s="154"/>
      <c r="R143" s="154"/>
      <c r="S143" s="154"/>
      <c r="T143" s="154"/>
      <c r="U143" s="154"/>
      <c r="V143" s="154"/>
      <c r="W143" s="154"/>
      <c r="X143" s="154"/>
      <c r="Y143" s="154"/>
      <c r="Z143" s="154"/>
    </row>
    <row r="144">
      <c r="A144" s="175" t="s">
        <v>44</v>
      </c>
      <c r="B144" s="175" t="s">
        <v>265</v>
      </c>
      <c r="C144" s="147" t="s">
        <v>995</v>
      </c>
      <c r="D144" s="145" t="s">
        <v>242</v>
      </c>
      <c r="E144" s="146">
        <v>44134.0</v>
      </c>
      <c r="F144" s="147" t="s">
        <v>249</v>
      </c>
      <c r="G144" s="148">
        <v>1.0</v>
      </c>
      <c r="H144" s="148">
        <v>200.0</v>
      </c>
      <c r="I144" s="148">
        <v>200.0</v>
      </c>
      <c r="J144" s="217">
        <f t="shared" si="4"/>
        <v>0.01267765119</v>
      </c>
      <c r="K144" s="218">
        <f t="shared" si="5"/>
        <v>4.912589837</v>
      </c>
      <c r="L144" s="151">
        <f t="shared" si="2"/>
        <v>1.487395943</v>
      </c>
      <c r="M144" s="152" t="str">
        <f t="shared" si="3"/>
        <v>markop</v>
      </c>
      <c r="N144" s="154">
        <f>IFERROR(__xludf.DUMMYFUNCTION("""COMPUTED_VALUE"""),1.0)</f>
        <v>1</v>
      </c>
      <c r="O144" s="154"/>
      <c r="P144" s="154"/>
      <c r="Q144" s="154"/>
      <c r="R144" s="154"/>
      <c r="S144" s="154"/>
      <c r="T144" s="154"/>
      <c r="U144" s="154"/>
      <c r="V144" s="154"/>
      <c r="W144" s="154"/>
      <c r="X144" s="154"/>
      <c r="Y144" s="154"/>
      <c r="Z144" s="154"/>
    </row>
    <row r="145">
      <c r="A145" s="175" t="s">
        <v>44</v>
      </c>
      <c r="B145" s="175" t="s">
        <v>255</v>
      </c>
      <c r="C145" s="147" t="s">
        <v>996</v>
      </c>
      <c r="D145" s="145" t="s">
        <v>242</v>
      </c>
      <c r="E145" s="146">
        <v>44135.0</v>
      </c>
      <c r="F145" s="147" t="s">
        <v>249</v>
      </c>
      <c r="G145" s="148">
        <v>1.0</v>
      </c>
      <c r="H145" s="148">
        <v>30.0</v>
      </c>
      <c r="I145" s="148">
        <v>150.0</v>
      </c>
      <c r="J145" s="217">
        <f t="shared" si="4"/>
        <v>0.005671675954</v>
      </c>
      <c r="K145" s="218">
        <f t="shared" si="5"/>
        <v>2.197774432</v>
      </c>
      <c r="L145" s="151">
        <f t="shared" si="2"/>
        <v>1.487395943</v>
      </c>
      <c r="M145" s="152" t="str">
        <f t="shared" si="3"/>
        <v>markop</v>
      </c>
      <c r="N145" s="154">
        <f>IFERROR(__xludf.DUMMYFUNCTION("""COMPUTED_VALUE"""),2.0)</f>
        <v>2</v>
      </c>
      <c r="O145" s="154"/>
      <c r="P145" s="154"/>
      <c r="Q145" s="154"/>
      <c r="R145" s="154"/>
      <c r="S145" s="154"/>
      <c r="T145" s="154"/>
      <c r="U145" s="154"/>
      <c r="V145" s="154"/>
      <c r="W145" s="154"/>
      <c r="X145" s="154"/>
      <c r="Y145" s="154"/>
      <c r="Z145" s="154"/>
    </row>
    <row r="146">
      <c r="A146" s="175" t="s">
        <v>44</v>
      </c>
      <c r="B146" s="175" t="s">
        <v>699</v>
      </c>
      <c r="C146" s="147" t="s">
        <v>997</v>
      </c>
      <c r="D146" s="145" t="s">
        <v>242</v>
      </c>
      <c r="E146" s="166">
        <v>44137.0</v>
      </c>
      <c r="F146" s="147" t="s">
        <v>249</v>
      </c>
      <c r="G146" s="148">
        <v>1.0</v>
      </c>
      <c r="H146" s="148">
        <v>50.0</v>
      </c>
      <c r="I146" s="148">
        <v>70.0</v>
      </c>
      <c r="J146" s="217">
        <f t="shared" si="4"/>
        <v>0.003797750844</v>
      </c>
      <c r="K146" s="218">
        <f t="shared" si="5"/>
        <v>1.471628452</v>
      </c>
      <c r="L146" s="151">
        <f t="shared" si="2"/>
        <v>1.487395943</v>
      </c>
      <c r="M146" s="152" t="str">
        <f t="shared" si="3"/>
        <v>markop</v>
      </c>
      <c r="N146" s="154">
        <f>IFERROR(__xludf.DUMMYFUNCTION("""COMPUTED_VALUE"""),3.0)</f>
        <v>3</v>
      </c>
      <c r="O146" s="154"/>
      <c r="P146" s="154"/>
      <c r="Q146" s="154"/>
      <c r="R146" s="154"/>
      <c r="S146" s="154"/>
      <c r="T146" s="154"/>
      <c r="U146" s="154"/>
      <c r="V146" s="154"/>
      <c r="W146" s="154"/>
      <c r="X146" s="154"/>
      <c r="Y146" s="154"/>
      <c r="Z146" s="154"/>
    </row>
    <row r="147">
      <c r="A147" s="175" t="s">
        <v>44</v>
      </c>
      <c r="B147" s="175" t="s">
        <v>255</v>
      </c>
      <c r="C147" s="147" t="s">
        <v>256</v>
      </c>
      <c r="D147" s="145" t="s">
        <v>242</v>
      </c>
      <c r="E147" s="166">
        <v>44139.0</v>
      </c>
      <c r="F147" s="147" t="s">
        <v>257</v>
      </c>
      <c r="G147" s="148">
        <v>3.0</v>
      </c>
      <c r="H147" s="148">
        <v>20.0</v>
      </c>
      <c r="I147" s="148">
        <v>20.0</v>
      </c>
      <c r="J147" s="217">
        <f t="shared" si="4"/>
        <v>0.001267765119</v>
      </c>
      <c r="K147" s="218">
        <f t="shared" si="5"/>
        <v>0.4912589837</v>
      </c>
      <c r="L147" s="151">
        <f t="shared" si="2"/>
        <v>1.487395943</v>
      </c>
      <c r="M147" s="152" t="str">
        <f t="shared" si="3"/>
        <v>markop</v>
      </c>
      <c r="N147" s="154">
        <f>IFERROR(__xludf.DUMMYFUNCTION("""COMPUTED_VALUE"""),4.0)</f>
        <v>4</v>
      </c>
      <c r="O147" s="154"/>
      <c r="P147" s="154"/>
      <c r="Q147" s="154"/>
      <c r="R147" s="154"/>
      <c r="S147" s="154"/>
      <c r="T147" s="154"/>
      <c r="U147" s="154"/>
      <c r="V147" s="154"/>
      <c r="W147" s="154"/>
      <c r="X147" s="154"/>
      <c r="Y147" s="154"/>
      <c r="Z147" s="154"/>
    </row>
    <row r="148">
      <c r="A148" s="175" t="s">
        <v>44</v>
      </c>
      <c r="B148" s="175" t="s">
        <v>255</v>
      </c>
      <c r="C148" s="147" t="s">
        <v>956</v>
      </c>
      <c r="D148" s="145" t="s">
        <v>242</v>
      </c>
      <c r="E148" s="166">
        <v>44140.0</v>
      </c>
      <c r="F148" s="147" t="s">
        <v>260</v>
      </c>
      <c r="G148" s="148">
        <v>3.0</v>
      </c>
      <c r="H148" s="148">
        <v>5.0</v>
      </c>
      <c r="I148" s="148">
        <v>5.0</v>
      </c>
      <c r="J148" s="217">
        <f t="shared" si="4"/>
        <v>0.0003169412798</v>
      </c>
      <c r="K148" s="218">
        <f t="shared" si="5"/>
        <v>0.1228147459</v>
      </c>
      <c r="L148" s="151">
        <f t="shared" si="2"/>
        <v>1.487395943</v>
      </c>
      <c r="M148" s="152" t="str">
        <f t="shared" si="3"/>
        <v>markop</v>
      </c>
      <c r="N148" s="154">
        <f>IFERROR(__xludf.DUMMYFUNCTION("""COMPUTED_VALUE"""),5.0)</f>
        <v>5</v>
      </c>
      <c r="O148" s="154"/>
      <c r="P148" s="154"/>
      <c r="Q148" s="154"/>
      <c r="R148" s="154"/>
      <c r="S148" s="154"/>
      <c r="T148" s="154"/>
      <c r="U148" s="154"/>
      <c r="V148" s="154"/>
      <c r="W148" s="154"/>
      <c r="X148" s="154"/>
      <c r="Y148" s="154"/>
      <c r="Z148" s="154"/>
    </row>
    <row r="149">
      <c r="A149" s="175" t="s">
        <v>39</v>
      </c>
      <c r="B149" s="175" t="s">
        <v>6</v>
      </c>
      <c r="C149" s="147" t="s">
        <v>998</v>
      </c>
      <c r="D149" s="145" t="s">
        <v>242</v>
      </c>
      <c r="E149" s="146">
        <v>44135.0</v>
      </c>
      <c r="F149" s="147" t="s">
        <v>249</v>
      </c>
      <c r="G149" s="148">
        <v>1.0</v>
      </c>
      <c r="H149" s="148">
        <v>1.0</v>
      </c>
      <c r="I149" s="148">
        <v>5.0</v>
      </c>
      <c r="J149" s="217">
        <f t="shared" si="4"/>
        <v>0.0001890558651</v>
      </c>
      <c r="K149" s="218">
        <f t="shared" si="5"/>
        <v>0.07325914774</v>
      </c>
      <c r="L149" s="151">
        <f t="shared" si="2"/>
        <v>4.990145983</v>
      </c>
      <c r="M149" s="152" t="str">
        <f t="shared" si="3"/>
        <v>abchewey</v>
      </c>
      <c r="N149" s="154">
        <f>IFERROR(__xludf.DUMMYFUNCTION("""COMPUTED_VALUE"""),1.0)</f>
        <v>1</v>
      </c>
      <c r="O149" s="154"/>
      <c r="P149" s="154"/>
      <c r="Q149" s="154"/>
      <c r="R149" s="154"/>
      <c r="S149" s="154"/>
      <c r="T149" s="154"/>
      <c r="U149" s="154"/>
      <c r="V149" s="154"/>
      <c r="W149" s="154"/>
      <c r="X149" s="154"/>
      <c r="Y149" s="154"/>
      <c r="Z149" s="154"/>
    </row>
    <row r="150">
      <c r="A150" s="175" t="s">
        <v>28</v>
      </c>
      <c r="B150" s="175" t="s">
        <v>265</v>
      </c>
      <c r="C150" s="147" t="s">
        <v>999</v>
      </c>
      <c r="D150" s="145" t="s">
        <v>242</v>
      </c>
      <c r="E150" s="146">
        <v>44130.0</v>
      </c>
      <c r="F150" s="147" t="s">
        <v>249</v>
      </c>
      <c r="G150" s="148">
        <v>1.0</v>
      </c>
      <c r="H150" s="148">
        <v>120.0</v>
      </c>
      <c r="I150" s="148">
        <v>70.0</v>
      </c>
      <c r="J150" s="217">
        <f t="shared" si="4"/>
        <v>0.006035745601</v>
      </c>
      <c r="K150" s="218">
        <f t="shared" si="5"/>
        <v>2.33885142</v>
      </c>
      <c r="L150" s="151">
        <f t="shared" si="2"/>
        <v>4.17999836</v>
      </c>
      <c r="M150" s="152" t="str">
        <f t="shared" si="3"/>
        <v>blairv</v>
      </c>
      <c r="N150" s="154">
        <f>IFERROR(__xludf.DUMMYFUNCTION("""COMPUTED_VALUE"""),1.0)</f>
        <v>1</v>
      </c>
      <c r="O150" s="154"/>
      <c r="P150" s="154"/>
      <c r="Q150" s="154"/>
      <c r="R150" s="154"/>
      <c r="S150" s="154"/>
      <c r="T150" s="154"/>
      <c r="U150" s="154"/>
      <c r="V150" s="154"/>
      <c r="W150" s="154"/>
      <c r="X150" s="154"/>
      <c r="Y150" s="154"/>
      <c r="Z150" s="154"/>
    </row>
    <row r="151">
      <c r="A151" s="175" t="s">
        <v>66</v>
      </c>
      <c r="B151" s="175" t="s">
        <v>6</v>
      </c>
      <c r="C151" s="147" t="s">
        <v>931</v>
      </c>
      <c r="D151" s="145" t="s">
        <v>242</v>
      </c>
      <c r="E151" s="146">
        <v>44133.0</v>
      </c>
      <c r="F151" s="147" t="s">
        <v>249</v>
      </c>
      <c r="G151" s="148">
        <v>1.0</v>
      </c>
      <c r="H151" s="148">
        <v>50.0</v>
      </c>
      <c r="I151" s="148">
        <v>40.0</v>
      </c>
      <c r="J151" s="217">
        <f t="shared" si="4"/>
        <v>0.002855243775</v>
      </c>
      <c r="K151" s="218">
        <f t="shared" si="5"/>
        <v>1.106406963</v>
      </c>
      <c r="L151" s="151">
        <f t="shared" si="2"/>
        <v>1.457228693</v>
      </c>
      <c r="M151" s="152" t="str">
        <f t="shared" si="3"/>
        <v>vivszaid</v>
      </c>
      <c r="N151" s="154">
        <f>IFERROR(__xludf.DUMMYFUNCTION("""COMPUTED_VALUE"""),1.0)</f>
        <v>1</v>
      </c>
      <c r="O151" s="154"/>
      <c r="P151" s="154"/>
      <c r="Q151" s="154"/>
      <c r="R151" s="154"/>
      <c r="S151" s="154"/>
      <c r="T151" s="154"/>
      <c r="U151" s="154"/>
      <c r="V151" s="154"/>
      <c r="W151" s="154"/>
      <c r="X151" s="154"/>
      <c r="Y151" s="154"/>
      <c r="Z151" s="154"/>
    </row>
    <row r="152">
      <c r="A152" s="175" t="s">
        <v>66</v>
      </c>
      <c r="B152" s="175" t="s">
        <v>265</v>
      </c>
      <c r="C152" s="147" t="s">
        <v>1000</v>
      </c>
      <c r="D152" s="145" t="s">
        <v>242</v>
      </c>
      <c r="E152" s="146">
        <v>44133.0</v>
      </c>
      <c r="F152" s="147" t="s">
        <v>249</v>
      </c>
      <c r="G152" s="148">
        <v>1.0</v>
      </c>
      <c r="H152" s="148">
        <v>60.0</v>
      </c>
      <c r="I152" s="148">
        <v>100.0</v>
      </c>
      <c r="J152" s="217">
        <f t="shared" si="4"/>
        <v>0.005059971449</v>
      </c>
      <c r="K152" s="218">
        <f t="shared" si="5"/>
        <v>1.960738937</v>
      </c>
      <c r="L152" s="151">
        <f t="shared" si="2"/>
        <v>1.457228693</v>
      </c>
      <c r="M152" s="152" t="str">
        <f t="shared" si="3"/>
        <v>vivszaid</v>
      </c>
      <c r="N152" s="154">
        <f>IFERROR(__xludf.DUMMYFUNCTION("""COMPUTED_VALUE"""),2.0)</f>
        <v>2</v>
      </c>
      <c r="O152" s="154"/>
      <c r="P152" s="154"/>
      <c r="Q152" s="154"/>
      <c r="R152" s="154"/>
      <c r="S152" s="154"/>
      <c r="T152" s="154"/>
      <c r="U152" s="154"/>
      <c r="V152" s="154"/>
      <c r="W152" s="154"/>
      <c r="X152" s="154"/>
      <c r="Y152" s="154"/>
      <c r="Z152" s="154"/>
    </row>
    <row r="153">
      <c r="A153" s="175" t="s">
        <v>66</v>
      </c>
      <c r="B153" s="175" t="s">
        <v>255</v>
      </c>
      <c r="C153" s="147" t="s">
        <v>1001</v>
      </c>
      <c r="D153" s="145" t="s">
        <v>242</v>
      </c>
      <c r="E153" s="146">
        <v>44135.0</v>
      </c>
      <c r="F153" s="147" t="s">
        <v>249</v>
      </c>
      <c r="G153" s="148">
        <v>1.0</v>
      </c>
      <c r="H153" s="148">
        <v>200.0</v>
      </c>
      <c r="I153" s="148">
        <v>150.0</v>
      </c>
      <c r="J153" s="217">
        <f t="shared" si="4"/>
        <v>0.01110680608</v>
      </c>
      <c r="K153" s="218">
        <f t="shared" si="5"/>
        <v>4.303887355</v>
      </c>
      <c r="L153" s="151">
        <f t="shared" si="2"/>
        <v>1.457228693</v>
      </c>
      <c r="M153" s="152" t="str">
        <f t="shared" si="3"/>
        <v>vivszaid</v>
      </c>
      <c r="N153" s="154">
        <f>IFERROR(__xludf.DUMMYFUNCTION("""COMPUTED_VALUE"""),3.0)</f>
        <v>3</v>
      </c>
      <c r="O153" s="154"/>
      <c r="P153" s="154"/>
      <c r="Q153" s="154"/>
      <c r="R153" s="154"/>
      <c r="S153" s="154"/>
      <c r="T153" s="154"/>
      <c r="U153" s="154"/>
      <c r="V153" s="154"/>
      <c r="W153" s="154"/>
      <c r="X153" s="154"/>
      <c r="Y153" s="154"/>
      <c r="Z153" s="154"/>
    </row>
    <row r="154">
      <c r="A154" s="175" t="s">
        <v>66</v>
      </c>
      <c r="B154" s="175" t="s">
        <v>6</v>
      </c>
      <c r="C154" s="147" t="s">
        <v>937</v>
      </c>
      <c r="D154" s="145" t="s">
        <v>242</v>
      </c>
      <c r="E154" s="166">
        <v>44141.0</v>
      </c>
      <c r="F154" s="147" t="s">
        <v>249</v>
      </c>
      <c r="G154" s="148">
        <v>1.0</v>
      </c>
      <c r="H154" s="148">
        <v>50.0</v>
      </c>
      <c r="I154" s="148">
        <v>40.0</v>
      </c>
      <c r="J154" s="217">
        <f t="shared" si="4"/>
        <v>0.002855243775</v>
      </c>
      <c r="K154" s="218">
        <f t="shared" si="5"/>
        <v>1.106406963</v>
      </c>
      <c r="L154" s="151">
        <f t="shared" si="2"/>
        <v>1.457228693</v>
      </c>
      <c r="M154" s="152" t="str">
        <f t="shared" si="3"/>
        <v>vivszaid</v>
      </c>
      <c r="N154" s="154">
        <f>IFERROR(__xludf.DUMMYFUNCTION("""COMPUTED_VALUE"""),4.0)</f>
        <v>4</v>
      </c>
      <c r="O154" s="154"/>
      <c r="P154" s="154"/>
      <c r="Q154" s="154"/>
      <c r="R154" s="154"/>
      <c r="S154" s="154"/>
      <c r="T154" s="154"/>
      <c r="U154" s="154"/>
      <c r="V154" s="154"/>
      <c r="W154" s="154"/>
      <c r="X154" s="154"/>
      <c r="Y154" s="154"/>
      <c r="Z154" s="154"/>
    </row>
    <row r="155">
      <c r="A155" s="175" t="s">
        <v>27</v>
      </c>
      <c r="B155" s="175" t="s">
        <v>255</v>
      </c>
      <c r="C155" s="147" t="s">
        <v>933</v>
      </c>
      <c r="D155" s="145" t="s">
        <v>242</v>
      </c>
      <c r="E155" s="146">
        <v>44134.0</v>
      </c>
      <c r="F155" s="147" t="s">
        <v>249</v>
      </c>
      <c r="G155" s="148">
        <v>1.0</v>
      </c>
      <c r="H155" s="148">
        <v>30.0</v>
      </c>
      <c r="I155" s="148">
        <v>40.0</v>
      </c>
      <c r="J155" s="217">
        <f t="shared" si="4"/>
        <v>0.002215816702</v>
      </c>
      <c r="K155" s="218">
        <f t="shared" si="5"/>
        <v>0.8586289719</v>
      </c>
      <c r="L155" s="151">
        <f t="shared" si="2"/>
        <v>8.100401983</v>
      </c>
      <c r="M155" s="152" t="str">
        <f t="shared" si="3"/>
        <v>hbesso31</v>
      </c>
      <c r="N155" s="154">
        <f>IFERROR(__xludf.DUMMYFUNCTION("""COMPUTED_VALUE"""),2.0)</f>
        <v>2</v>
      </c>
      <c r="O155" s="154"/>
      <c r="P155" s="154"/>
      <c r="Q155" s="154"/>
      <c r="R155" s="154"/>
      <c r="S155" s="154"/>
      <c r="T155" s="154"/>
      <c r="U155" s="154"/>
      <c r="V155" s="154"/>
      <c r="W155" s="154"/>
      <c r="X155" s="154"/>
      <c r="Y155" s="154"/>
      <c r="Z155" s="154"/>
    </row>
    <row r="156">
      <c r="A156" s="175" t="s">
        <v>27</v>
      </c>
      <c r="B156" s="175" t="s">
        <v>265</v>
      </c>
      <c r="C156" s="147" t="s">
        <v>1002</v>
      </c>
      <c r="D156" s="145" t="s">
        <v>242</v>
      </c>
      <c r="E156" s="166">
        <v>44137.0</v>
      </c>
      <c r="F156" s="147" t="s">
        <v>249</v>
      </c>
      <c r="G156" s="148">
        <v>1.0</v>
      </c>
      <c r="H156" s="148">
        <v>50.0</v>
      </c>
      <c r="I156" s="148">
        <v>70.0</v>
      </c>
      <c r="J156" s="217">
        <f t="shared" si="4"/>
        <v>0.003797750844</v>
      </c>
      <c r="K156" s="218">
        <f t="shared" si="5"/>
        <v>1.471628452</v>
      </c>
      <c r="L156" s="151">
        <f t="shared" si="2"/>
        <v>8.100401983</v>
      </c>
      <c r="M156" s="152" t="str">
        <f t="shared" si="3"/>
        <v>hbesso31</v>
      </c>
      <c r="N156" s="154">
        <f>IFERROR(__xludf.DUMMYFUNCTION("""COMPUTED_VALUE"""),3.0)</f>
        <v>3</v>
      </c>
      <c r="O156" s="154"/>
      <c r="P156" s="154"/>
      <c r="Q156" s="154"/>
      <c r="R156" s="154"/>
      <c r="S156" s="154"/>
      <c r="T156" s="154"/>
      <c r="U156" s="154"/>
      <c r="V156" s="154"/>
      <c r="W156" s="154"/>
      <c r="X156" s="154"/>
      <c r="Y156" s="154"/>
      <c r="Z156" s="154"/>
    </row>
    <row r="157">
      <c r="A157" s="175" t="s">
        <v>27</v>
      </c>
      <c r="B157" s="175" t="s">
        <v>21</v>
      </c>
      <c r="C157" s="147" t="s">
        <v>1003</v>
      </c>
      <c r="D157" s="145" t="s">
        <v>242</v>
      </c>
      <c r="E157" s="166">
        <v>44138.0</v>
      </c>
      <c r="F157" s="147" t="s">
        <v>249</v>
      </c>
      <c r="G157" s="148">
        <v>1.0</v>
      </c>
      <c r="H157" s="148">
        <v>200.0</v>
      </c>
      <c r="I157" s="148">
        <v>200.0</v>
      </c>
      <c r="J157" s="217">
        <f t="shared" si="4"/>
        <v>0.01267765119</v>
      </c>
      <c r="K157" s="218">
        <f t="shared" si="5"/>
        <v>4.912589837</v>
      </c>
      <c r="L157" s="151">
        <f t="shared" si="2"/>
        <v>8.100401983</v>
      </c>
      <c r="M157" s="152" t="str">
        <f t="shared" si="3"/>
        <v>hbesso31</v>
      </c>
      <c r="N157" s="154">
        <f>IFERROR(__xludf.DUMMYFUNCTION("""COMPUTED_VALUE"""),4.0)</f>
        <v>4</v>
      </c>
      <c r="O157" s="154"/>
      <c r="P157" s="154"/>
      <c r="Q157" s="154"/>
      <c r="R157" s="154"/>
      <c r="S157" s="154"/>
      <c r="T157" s="154"/>
      <c r="U157" s="154"/>
      <c r="V157" s="154"/>
      <c r="W157" s="154"/>
      <c r="X157" s="154"/>
      <c r="Y157" s="154"/>
      <c r="Z157" s="154"/>
    </row>
    <row r="158">
      <c r="A158" s="175" t="s">
        <v>27</v>
      </c>
      <c r="B158" s="175" t="s">
        <v>265</v>
      </c>
      <c r="C158" s="147" t="s">
        <v>1004</v>
      </c>
      <c r="D158" s="145" t="s">
        <v>242</v>
      </c>
      <c r="E158" s="166">
        <v>44138.0</v>
      </c>
      <c r="F158" s="147" t="s">
        <v>249</v>
      </c>
      <c r="G158" s="148" t="s">
        <v>974</v>
      </c>
      <c r="H158" s="148">
        <v>0.0</v>
      </c>
      <c r="I158" s="148">
        <v>0.0</v>
      </c>
      <c r="J158" s="217">
        <f t="shared" si="4"/>
        <v>0</v>
      </c>
      <c r="K158" s="218">
        <f t="shared" si="5"/>
        <v>0</v>
      </c>
      <c r="L158" s="151">
        <f t="shared" si="2"/>
        <v>8.100401983</v>
      </c>
      <c r="M158" s="152" t="str">
        <f t="shared" si="3"/>
        <v>hbesso31</v>
      </c>
      <c r="N158" s="154">
        <f>IFERROR(__xludf.DUMMYFUNCTION("""COMPUTED_VALUE"""),5.0)</f>
        <v>5</v>
      </c>
      <c r="O158" s="154"/>
      <c r="P158" s="154"/>
      <c r="Q158" s="154"/>
      <c r="R158" s="154"/>
      <c r="S158" s="154"/>
      <c r="T158" s="154"/>
      <c r="U158" s="154"/>
      <c r="V158" s="154"/>
      <c r="W158" s="154"/>
      <c r="X158" s="154"/>
      <c r="Y158" s="154"/>
      <c r="Z158" s="154"/>
    </row>
    <row r="159">
      <c r="A159" s="175" t="s">
        <v>27</v>
      </c>
      <c r="B159" s="175" t="s">
        <v>6</v>
      </c>
      <c r="C159" s="147" t="s">
        <v>950</v>
      </c>
      <c r="D159" s="145" t="s">
        <v>242</v>
      </c>
      <c r="E159" s="166">
        <v>44138.0</v>
      </c>
      <c r="F159" s="147" t="s">
        <v>249</v>
      </c>
      <c r="G159" s="148" t="s">
        <v>974</v>
      </c>
      <c r="H159" s="148">
        <v>0.0</v>
      </c>
      <c r="I159" s="148">
        <v>0.0</v>
      </c>
      <c r="J159" s="217">
        <f t="shared" si="4"/>
        <v>0</v>
      </c>
      <c r="K159" s="218">
        <f t="shared" si="5"/>
        <v>0</v>
      </c>
      <c r="L159" s="151">
        <f t="shared" si="2"/>
        <v>8.100401983</v>
      </c>
      <c r="M159" s="152" t="str">
        <f t="shared" si="3"/>
        <v>hbesso31</v>
      </c>
      <c r="N159" s="154">
        <f>IFERROR(__xludf.DUMMYFUNCTION("""COMPUTED_VALUE"""),6.0)</f>
        <v>6</v>
      </c>
      <c r="O159" s="154"/>
      <c r="P159" s="154"/>
      <c r="Q159" s="154"/>
      <c r="R159" s="154"/>
      <c r="S159" s="154"/>
      <c r="T159" s="154"/>
      <c r="U159" s="154"/>
      <c r="V159" s="154"/>
      <c r="W159" s="154"/>
      <c r="X159" s="154"/>
      <c r="Y159" s="154"/>
      <c r="Z159" s="154"/>
    </row>
    <row r="160">
      <c r="A160" s="175" t="s">
        <v>27</v>
      </c>
      <c r="B160" s="175" t="s">
        <v>255</v>
      </c>
      <c r="C160" s="147" t="s">
        <v>956</v>
      </c>
      <c r="D160" s="145" t="s">
        <v>242</v>
      </c>
      <c r="E160" s="166">
        <v>44140.0</v>
      </c>
      <c r="F160" s="147" t="s">
        <v>260</v>
      </c>
      <c r="G160" s="148">
        <v>3.0</v>
      </c>
      <c r="H160" s="148">
        <v>5.0</v>
      </c>
      <c r="I160" s="148">
        <v>5.0</v>
      </c>
      <c r="J160" s="217">
        <f t="shared" si="4"/>
        <v>0.0003169412798</v>
      </c>
      <c r="K160" s="218">
        <f t="shared" si="5"/>
        <v>0.1228147459</v>
      </c>
      <c r="L160" s="151">
        <f t="shared" si="2"/>
        <v>8.100401983</v>
      </c>
      <c r="M160" s="152" t="str">
        <f t="shared" si="3"/>
        <v>hbesso31</v>
      </c>
      <c r="N160" s="154">
        <f>IFERROR(__xludf.DUMMYFUNCTION("""COMPUTED_VALUE"""),7.0)</f>
        <v>7</v>
      </c>
      <c r="O160" s="154"/>
      <c r="P160" s="154"/>
      <c r="Q160" s="154"/>
      <c r="R160" s="154"/>
      <c r="S160" s="154"/>
      <c r="T160" s="154"/>
      <c r="U160" s="154"/>
      <c r="V160" s="154"/>
      <c r="W160" s="154"/>
      <c r="X160" s="154"/>
      <c r="Y160" s="154"/>
      <c r="Z160" s="154"/>
    </row>
    <row r="161">
      <c r="A161" s="175" t="s">
        <v>11</v>
      </c>
      <c r="B161" s="175" t="s">
        <v>21</v>
      </c>
      <c r="C161" s="147" t="s">
        <v>940</v>
      </c>
      <c r="D161" s="145" t="s">
        <v>242</v>
      </c>
      <c r="E161" s="146">
        <v>44131.0</v>
      </c>
      <c r="F161" s="147" t="s">
        <v>249</v>
      </c>
      <c r="G161" s="148">
        <v>1.0</v>
      </c>
      <c r="H161" s="148">
        <v>40.0</v>
      </c>
      <c r="I161" s="148">
        <v>40.0</v>
      </c>
      <c r="J161" s="217">
        <f t="shared" si="4"/>
        <v>0.002535530238</v>
      </c>
      <c r="K161" s="218">
        <f t="shared" si="5"/>
        <v>0.9825179674</v>
      </c>
      <c r="L161" s="151">
        <f t="shared" si="2"/>
        <v>7.486328254</v>
      </c>
      <c r="M161" s="152" t="str">
        <f t="shared" si="3"/>
        <v>tonga2020</v>
      </c>
      <c r="N161" s="154">
        <f>IFERROR(__xludf.DUMMYFUNCTION("""COMPUTED_VALUE"""),2.0)</f>
        <v>2</v>
      </c>
      <c r="O161" s="154"/>
      <c r="P161" s="154"/>
      <c r="Q161" s="154"/>
      <c r="R161" s="154"/>
      <c r="S161" s="154"/>
      <c r="T161" s="154"/>
      <c r="U161" s="154"/>
      <c r="V161" s="154"/>
      <c r="W161" s="154"/>
      <c r="X161" s="154"/>
      <c r="Y161" s="154"/>
      <c r="Z161" s="154"/>
    </row>
    <row r="162">
      <c r="A162" s="175" t="s">
        <v>11</v>
      </c>
      <c r="B162" s="175" t="s">
        <v>255</v>
      </c>
      <c r="C162" s="147" t="s">
        <v>929</v>
      </c>
      <c r="D162" s="145" t="s">
        <v>242</v>
      </c>
      <c r="E162" s="146">
        <v>44132.0</v>
      </c>
      <c r="F162" s="147" t="s">
        <v>249</v>
      </c>
      <c r="G162" s="148">
        <v>1.0</v>
      </c>
      <c r="H162" s="148">
        <v>50.0</v>
      </c>
      <c r="I162" s="148">
        <v>50.0</v>
      </c>
      <c r="J162" s="217">
        <f t="shared" si="4"/>
        <v>0.003169412798</v>
      </c>
      <c r="K162" s="218">
        <f t="shared" si="5"/>
        <v>1.228147459</v>
      </c>
      <c r="L162" s="151">
        <f t="shared" si="2"/>
        <v>7.486328254</v>
      </c>
      <c r="M162" s="152" t="str">
        <f t="shared" si="3"/>
        <v>tonga2020</v>
      </c>
      <c r="N162" s="154">
        <f>IFERROR(__xludf.DUMMYFUNCTION("""COMPUTED_VALUE"""),3.0)</f>
        <v>3</v>
      </c>
      <c r="O162" s="154"/>
      <c r="P162" s="154"/>
      <c r="Q162" s="154"/>
      <c r="R162" s="154"/>
      <c r="S162" s="154"/>
      <c r="T162" s="154"/>
      <c r="U162" s="154"/>
      <c r="V162" s="154"/>
      <c r="W162" s="154"/>
      <c r="X162" s="154"/>
      <c r="Y162" s="154"/>
      <c r="Z162" s="154"/>
    </row>
    <row r="163">
      <c r="A163" s="175" t="s">
        <v>11</v>
      </c>
      <c r="B163" s="175" t="s">
        <v>21</v>
      </c>
      <c r="C163" s="147" t="s">
        <v>930</v>
      </c>
      <c r="D163" s="145" t="s">
        <v>242</v>
      </c>
      <c r="E163" s="146">
        <v>44132.0</v>
      </c>
      <c r="F163" s="147" t="s">
        <v>249</v>
      </c>
      <c r="G163" s="148">
        <v>1.0</v>
      </c>
      <c r="H163" s="148">
        <v>30.0</v>
      </c>
      <c r="I163" s="148">
        <v>30.0</v>
      </c>
      <c r="J163" s="217">
        <f t="shared" si="4"/>
        <v>0.001901647679</v>
      </c>
      <c r="K163" s="218">
        <f t="shared" si="5"/>
        <v>0.7368884755</v>
      </c>
      <c r="L163" s="151">
        <f t="shared" si="2"/>
        <v>7.486328254</v>
      </c>
      <c r="M163" s="152" t="str">
        <f t="shared" si="3"/>
        <v>tonga2020</v>
      </c>
      <c r="N163" s="154">
        <f>IFERROR(__xludf.DUMMYFUNCTION("""COMPUTED_VALUE"""),4.0)</f>
        <v>4</v>
      </c>
      <c r="O163" s="154"/>
      <c r="P163" s="154"/>
      <c r="Q163" s="154"/>
      <c r="R163" s="154"/>
      <c r="S163" s="154"/>
      <c r="T163" s="154"/>
      <c r="U163" s="154"/>
      <c r="V163" s="154"/>
      <c r="W163" s="154"/>
      <c r="X163" s="154"/>
      <c r="Y163" s="154"/>
      <c r="Z163" s="154"/>
    </row>
    <row r="164">
      <c r="A164" s="175" t="s">
        <v>11</v>
      </c>
      <c r="B164" s="175" t="s">
        <v>76</v>
      </c>
      <c r="C164" s="147" t="s">
        <v>965</v>
      </c>
      <c r="D164" s="145" t="s">
        <v>242</v>
      </c>
      <c r="E164" s="146">
        <v>44133.0</v>
      </c>
      <c r="F164" s="147" t="s">
        <v>249</v>
      </c>
      <c r="G164" s="148">
        <v>1.0</v>
      </c>
      <c r="H164" s="148">
        <v>20.0</v>
      </c>
      <c r="I164" s="148">
        <v>40.0</v>
      </c>
      <c r="J164" s="217">
        <f t="shared" si="4"/>
        <v>0.001896103165</v>
      </c>
      <c r="K164" s="218">
        <f t="shared" si="5"/>
        <v>0.7347399765</v>
      </c>
      <c r="L164" s="151">
        <f t="shared" si="2"/>
        <v>7.486328254</v>
      </c>
      <c r="M164" s="152" t="str">
        <f t="shared" si="3"/>
        <v>tonga2020</v>
      </c>
      <c r="N164" s="154">
        <f>IFERROR(__xludf.DUMMYFUNCTION("""COMPUTED_VALUE"""),5.0)</f>
        <v>5</v>
      </c>
      <c r="O164" s="154"/>
      <c r="P164" s="154"/>
      <c r="Q164" s="154"/>
      <c r="R164" s="154"/>
      <c r="S164" s="154"/>
      <c r="T164" s="154"/>
      <c r="U164" s="154"/>
      <c r="V164" s="154"/>
      <c r="W164" s="154"/>
      <c r="X164" s="154"/>
      <c r="Y164" s="154"/>
      <c r="Z164" s="154"/>
    </row>
    <row r="165">
      <c r="A165" s="175" t="s">
        <v>11</v>
      </c>
      <c r="B165" s="175" t="s">
        <v>265</v>
      </c>
      <c r="C165" s="147" t="s">
        <v>1005</v>
      </c>
      <c r="D165" s="145" t="s">
        <v>242</v>
      </c>
      <c r="E165" s="146">
        <v>44133.0</v>
      </c>
      <c r="F165" s="147" t="s">
        <v>249</v>
      </c>
      <c r="G165" s="148">
        <v>1.0</v>
      </c>
      <c r="H165" s="148">
        <v>10.0</v>
      </c>
      <c r="I165" s="148">
        <v>10.0</v>
      </c>
      <c r="J165" s="217">
        <f t="shared" si="4"/>
        <v>0.0006338825596</v>
      </c>
      <c r="K165" s="218">
        <f t="shared" si="5"/>
        <v>0.2456294918</v>
      </c>
      <c r="L165" s="151">
        <f t="shared" si="2"/>
        <v>7.486328254</v>
      </c>
      <c r="M165" s="152" t="str">
        <f t="shared" si="3"/>
        <v>tonga2020</v>
      </c>
      <c r="N165" s="154">
        <f>IFERROR(__xludf.DUMMYFUNCTION("""COMPUTED_VALUE"""),6.0)</f>
        <v>6</v>
      </c>
      <c r="O165" s="154"/>
      <c r="P165" s="154"/>
      <c r="Q165" s="154"/>
      <c r="R165" s="154"/>
      <c r="S165" s="154"/>
      <c r="T165" s="154"/>
      <c r="U165" s="154"/>
      <c r="V165" s="154"/>
      <c r="W165" s="154"/>
      <c r="X165" s="154"/>
      <c r="Y165" s="154"/>
      <c r="Z165" s="154"/>
    </row>
    <row r="166">
      <c r="A166" s="175" t="s">
        <v>11</v>
      </c>
      <c r="B166" s="175" t="s">
        <v>6</v>
      </c>
      <c r="C166" s="147" t="s">
        <v>951</v>
      </c>
      <c r="D166" s="145" t="s">
        <v>242</v>
      </c>
      <c r="E166" s="166">
        <v>44138.0</v>
      </c>
      <c r="F166" s="147" t="s">
        <v>249</v>
      </c>
      <c r="G166" s="148">
        <v>1.0</v>
      </c>
      <c r="H166" s="148">
        <v>40.0</v>
      </c>
      <c r="I166" s="148">
        <v>40.0</v>
      </c>
      <c r="J166" s="217">
        <f t="shared" si="4"/>
        <v>0.002535530238</v>
      </c>
      <c r="K166" s="218">
        <f t="shared" si="5"/>
        <v>0.9825179674</v>
      </c>
      <c r="L166" s="151">
        <f t="shared" si="2"/>
        <v>7.486328254</v>
      </c>
      <c r="M166" s="152" t="str">
        <f t="shared" si="3"/>
        <v>tonga2020</v>
      </c>
      <c r="N166" s="154">
        <f>IFERROR(__xludf.DUMMYFUNCTION("""COMPUTED_VALUE"""),7.0)</f>
        <v>7</v>
      </c>
      <c r="O166" s="154"/>
      <c r="P166" s="154"/>
      <c r="Q166" s="154"/>
      <c r="R166" s="154"/>
      <c r="S166" s="154"/>
      <c r="T166" s="154"/>
      <c r="U166" s="154"/>
      <c r="V166" s="154"/>
      <c r="W166" s="154"/>
      <c r="X166" s="154"/>
      <c r="Y166" s="153"/>
      <c r="Z166" s="153"/>
    </row>
    <row r="167">
      <c r="A167" s="175" t="s">
        <v>11</v>
      </c>
      <c r="B167" s="175" t="s">
        <v>6</v>
      </c>
      <c r="C167" s="147" t="s">
        <v>952</v>
      </c>
      <c r="D167" s="145" t="s">
        <v>242</v>
      </c>
      <c r="E167" s="166">
        <v>44138.0</v>
      </c>
      <c r="F167" s="147" t="s">
        <v>249</v>
      </c>
      <c r="G167" s="148">
        <v>1.0</v>
      </c>
      <c r="H167" s="148">
        <v>30.0</v>
      </c>
      <c r="I167" s="148">
        <v>40.0</v>
      </c>
      <c r="J167" s="217">
        <f t="shared" si="4"/>
        <v>0.002215816702</v>
      </c>
      <c r="K167" s="218">
        <f t="shared" si="5"/>
        <v>0.8586289719</v>
      </c>
      <c r="L167" s="151">
        <f t="shared" si="2"/>
        <v>7.486328254</v>
      </c>
      <c r="M167" s="152" t="str">
        <f t="shared" si="3"/>
        <v>tonga2020</v>
      </c>
      <c r="N167" s="154">
        <f>IFERROR(__xludf.DUMMYFUNCTION("""COMPUTED_VALUE"""),8.0)</f>
        <v>8</v>
      </c>
      <c r="O167" s="154"/>
      <c r="P167" s="154"/>
      <c r="Q167" s="154"/>
      <c r="R167" s="154"/>
      <c r="S167" s="154"/>
      <c r="T167" s="154"/>
      <c r="U167" s="154"/>
      <c r="V167" s="154"/>
      <c r="W167" s="154"/>
      <c r="X167" s="154"/>
      <c r="Y167" s="154"/>
      <c r="Z167" s="154"/>
    </row>
    <row r="168">
      <c r="A168" s="175" t="s">
        <v>9</v>
      </c>
      <c r="B168" s="175" t="s">
        <v>699</v>
      </c>
      <c r="C168" s="147" t="s">
        <v>1006</v>
      </c>
      <c r="D168" s="145" t="s">
        <v>242</v>
      </c>
      <c r="E168" s="146">
        <v>44133.0</v>
      </c>
      <c r="F168" s="147" t="s">
        <v>249</v>
      </c>
      <c r="G168" s="148">
        <v>3.0</v>
      </c>
      <c r="H168" s="148">
        <v>40.0</v>
      </c>
      <c r="I168" s="148">
        <v>50.0</v>
      </c>
      <c r="J168" s="217">
        <f t="shared" si="4"/>
        <v>0.002849699261</v>
      </c>
      <c r="K168" s="218">
        <f t="shared" si="5"/>
        <v>1.104258464</v>
      </c>
      <c r="L168" s="151">
        <f t="shared" si="2"/>
        <v>3.926849121</v>
      </c>
      <c r="M168" s="152" t="str">
        <f t="shared" si="3"/>
        <v>solsista</v>
      </c>
      <c r="N168" s="154">
        <f>IFERROR(__xludf.DUMMYFUNCTION("""COMPUTED_VALUE"""),1.0)</f>
        <v>1</v>
      </c>
      <c r="O168" s="154"/>
      <c r="P168" s="154"/>
      <c r="Q168" s="154"/>
      <c r="R168" s="154"/>
      <c r="S168" s="154"/>
      <c r="T168" s="154"/>
      <c r="U168" s="154"/>
      <c r="V168" s="154"/>
      <c r="W168" s="154"/>
      <c r="X168" s="154"/>
      <c r="Y168" s="154"/>
      <c r="Z168" s="154"/>
    </row>
    <row r="169">
      <c r="A169" s="175" t="s">
        <v>60</v>
      </c>
      <c r="B169" s="175" t="s">
        <v>21</v>
      </c>
      <c r="C169" s="147" t="s">
        <v>961</v>
      </c>
      <c r="D169" s="145" t="s">
        <v>242</v>
      </c>
      <c r="E169" s="146">
        <v>44134.0</v>
      </c>
      <c r="F169" s="147" t="s">
        <v>249</v>
      </c>
      <c r="G169" s="148">
        <v>1.0</v>
      </c>
      <c r="H169" s="148">
        <v>150.0</v>
      </c>
      <c r="I169" s="148">
        <v>100.0</v>
      </c>
      <c r="J169" s="217">
        <f t="shared" si="4"/>
        <v>0.007937393279</v>
      </c>
      <c r="K169" s="218">
        <f t="shared" si="5"/>
        <v>3.075739896</v>
      </c>
      <c r="L169" s="151">
        <f t="shared" si="2"/>
        <v>3.075739896</v>
      </c>
      <c r="M169" s="152" t="str">
        <f t="shared" si="3"/>
        <v>anjablaj</v>
      </c>
      <c r="N169" s="154">
        <f>IFERROR(__xludf.DUMMYFUNCTION("""COMPUTED_VALUE"""),1.0)</f>
        <v>1</v>
      </c>
      <c r="O169" s="154"/>
      <c r="P169" s="154"/>
      <c r="Q169" s="154"/>
      <c r="R169" s="154"/>
      <c r="S169" s="154"/>
      <c r="T169" s="154"/>
      <c r="U169" s="154"/>
      <c r="V169" s="154"/>
      <c r="W169" s="154"/>
      <c r="X169" s="154"/>
      <c r="Y169" s="154"/>
      <c r="Z169" s="154"/>
    </row>
    <row r="170">
      <c r="A170" s="175" t="s">
        <v>984</v>
      </c>
      <c r="B170" s="175" t="s">
        <v>265</v>
      </c>
      <c r="C170" s="147" t="s">
        <v>927</v>
      </c>
      <c r="D170" s="145" t="s">
        <v>242</v>
      </c>
      <c r="E170" s="146">
        <v>44131.0</v>
      </c>
      <c r="F170" s="147" t="s">
        <v>249</v>
      </c>
      <c r="G170" s="148">
        <v>1.0</v>
      </c>
      <c r="H170" s="148">
        <v>20.0</v>
      </c>
      <c r="I170" s="148">
        <v>40.0</v>
      </c>
      <c r="J170" s="217">
        <f t="shared" si="4"/>
        <v>0.001896103165</v>
      </c>
      <c r="K170" s="218">
        <f t="shared" si="5"/>
        <v>0.7347399765</v>
      </c>
      <c r="L170" s="151">
        <f t="shared" si="2"/>
        <v>7.597326255</v>
      </c>
      <c r="M170" s="152" t="str">
        <f t="shared" si="3"/>
        <v>ygg_anderson</v>
      </c>
      <c r="N170" s="154">
        <f>IFERROR(__xludf.DUMMYFUNCTION("""COMPUTED_VALUE"""),2.0)</f>
        <v>2</v>
      </c>
      <c r="O170" s="154"/>
      <c r="P170" s="154"/>
      <c r="Q170" s="154"/>
      <c r="R170" s="154"/>
      <c r="S170" s="154"/>
      <c r="T170" s="154"/>
      <c r="U170" s="154"/>
      <c r="V170" s="154"/>
      <c r="W170" s="154"/>
      <c r="X170" s="154"/>
      <c r="Y170" s="154"/>
      <c r="Z170" s="154"/>
    </row>
    <row r="171">
      <c r="A171" s="175" t="s">
        <v>984</v>
      </c>
      <c r="B171" s="175" t="s">
        <v>21</v>
      </c>
      <c r="C171" s="147" t="s">
        <v>930</v>
      </c>
      <c r="D171" s="145" t="s">
        <v>242</v>
      </c>
      <c r="E171" s="146">
        <v>44132.0</v>
      </c>
      <c r="F171" s="147" t="s">
        <v>249</v>
      </c>
      <c r="G171" s="148">
        <v>1.0</v>
      </c>
      <c r="H171" s="148">
        <v>30.0</v>
      </c>
      <c r="I171" s="148">
        <v>30.0</v>
      </c>
      <c r="J171" s="217">
        <f t="shared" si="4"/>
        <v>0.001901647679</v>
      </c>
      <c r="K171" s="218">
        <f t="shared" si="5"/>
        <v>0.7368884755</v>
      </c>
      <c r="L171" s="151">
        <f t="shared" si="2"/>
        <v>7.597326255</v>
      </c>
      <c r="M171" s="152" t="str">
        <f t="shared" si="3"/>
        <v>ygg_anderson</v>
      </c>
      <c r="N171" s="154">
        <f>IFERROR(__xludf.DUMMYFUNCTION("""COMPUTED_VALUE"""),3.0)</f>
        <v>3</v>
      </c>
      <c r="O171" s="154"/>
      <c r="P171" s="154"/>
      <c r="Q171" s="154"/>
      <c r="R171" s="154"/>
      <c r="S171" s="154"/>
      <c r="T171" s="154"/>
      <c r="U171" s="154"/>
      <c r="V171" s="154"/>
      <c r="W171" s="154"/>
      <c r="X171" s="154"/>
      <c r="Y171" s="154"/>
      <c r="Z171" s="154"/>
    </row>
    <row r="172">
      <c r="A172" s="175" t="s">
        <v>984</v>
      </c>
      <c r="B172" s="175" t="s">
        <v>76</v>
      </c>
      <c r="C172" s="147" t="s">
        <v>965</v>
      </c>
      <c r="D172" s="145" t="s">
        <v>242</v>
      </c>
      <c r="E172" s="146">
        <v>44133.0</v>
      </c>
      <c r="F172" s="147" t="s">
        <v>249</v>
      </c>
      <c r="G172" s="148">
        <v>1.0</v>
      </c>
      <c r="H172" s="148">
        <v>30.0</v>
      </c>
      <c r="I172" s="148">
        <v>100.0</v>
      </c>
      <c r="J172" s="217">
        <f t="shared" si="4"/>
        <v>0.004100830839</v>
      </c>
      <c r="K172" s="218">
        <f t="shared" si="5"/>
        <v>1.58907195</v>
      </c>
      <c r="L172" s="151">
        <f t="shared" si="2"/>
        <v>7.597326255</v>
      </c>
      <c r="M172" s="152" t="str">
        <f t="shared" si="3"/>
        <v>ygg_anderson</v>
      </c>
      <c r="N172" s="154">
        <f>IFERROR(__xludf.DUMMYFUNCTION("""COMPUTED_VALUE"""),4.0)</f>
        <v>4</v>
      </c>
      <c r="O172" s="154"/>
      <c r="P172" s="154"/>
      <c r="Q172" s="154"/>
      <c r="R172" s="154"/>
      <c r="S172" s="154"/>
      <c r="T172" s="154"/>
      <c r="U172" s="154"/>
      <c r="V172" s="154"/>
      <c r="W172" s="154"/>
      <c r="X172" s="154"/>
      <c r="Y172" s="154"/>
      <c r="Z172" s="154"/>
    </row>
    <row r="173">
      <c r="A173" s="175" t="s">
        <v>984</v>
      </c>
      <c r="B173" s="175" t="s">
        <v>265</v>
      </c>
      <c r="C173" s="147" t="s">
        <v>1007</v>
      </c>
      <c r="D173" s="145" t="s">
        <v>242</v>
      </c>
      <c r="E173" s="146">
        <v>44133.0</v>
      </c>
      <c r="F173" s="147" t="s">
        <v>249</v>
      </c>
      <c r="G173" s="148">
        <v>1.0</v>
      </c>
      <c r="H173" s="148">
        <v>60.0</v>
      </c>
      <c r="I173" s="148">
        <v>120.0</v>
      </c>
      <c r="J173" s="217">
        <f t="shared" si="4"/>
        <v>0.005688309495</v>
      </c>
      <c r="K173" s="218">
        <f t="shared" si="5"/>
        <v>2.204219929</v>
      </c>
      <c r="L173" s="151">
        <f t="shared" si="2"/>
        <v>7.597326255</v>
      </c>
      <c r="M173" s="152" t="str">
        <f t="shared" si="3"/>
        <v>ygg_anderson</v>
      </c>
      <c r="N173" s="154">
        <f>IFERROR(__xludf.DUMMYFUNCTION("""COMPUTED_VALUE"""),5.0)</f>
        <v>5</v>
      </c>
      <c r="O173" s="154"/>
      <c r="P173" s="154"/>
      <c r="Q173" s="154"/>
      <c r="R173" s="154"/>
      <c r="S173" s="154"/>
      <c r="T173" s="154"/>
      <c r="U173" s="154"/>
      <c r="V173" s="154"/>
      <c r="W173" s="154"/>
      <c r="X173" s="154"/>
      <c r="Y173" s="154"/>
      <c r="Z173" s="154"/>
    </row>
    <row r="174">
      <c r="A174" s="175" t="s">
        <v>984</v>
      </c>
      <c r="B174" s="175" t="s">
        <v>255</v>
      </c>
      <c r="C174" s="147" t="s">
        <v>933</v>
      </c>
      <c r="D174" s="145" t="s">
        <v>242</v>
      </c>
      <c r="E174" s="146">
        <v>44134.0</v>
      </c>
      <c r="F174" s="147" t="s">
        <v>249</v>
      </c>
      <c r="G174" s="148">
        <v>1.0</v>
      </c>
      <c r="H174" s="148">
        <v>30.0</v>
      </c>
      <c r="I174" s="148">
        <v>40.0</v>
      </c>
      <c r="J174" s="217">
        <f t="shared" si="4"/>
        <v>0.002215816702</v>
      </c>
      <c r="K174" s="218">
        <f t="shared" si="5"/>
        <v>0.8586289719</v>
      </c>
      <c r="L174" s="151">
        <f t="shared" si="2"/>
        <v>7.597326255</v>
      </c>
      <c r="M174" s="152" t="str">
        <f t="shared" si="3"/>
        <v>ygg_anderson</v>
      </c>
      <c r="N174" s="154">
        <f>IFERROR(__xludf.DUMMYFUNCTION("""COMPUTED_VALUE"""),6.0)</f>
        <v>6</v>
      </c>
      <c r="O174" s="154"/>
      <c r="P174" s="154"/>
      <c r="Q174" s="154"/>
      <c r="R174" s="154"/>
      <c r="S174" s="154"/>
      <c r="T174" s="154"/>
      <c r="U174" s="154"/>
      <c r="V174" s="154"/>
      <c r="W174" s="154"/>
      <c r="X174" s="154"/>
      <c r="Y174" s="154"/>
      <c r="Z174" s="154"/>
    </row>
    <row r="175">
      <c r="A175" s="175" t="s">
        <v>58</v>
      </c>
      <c r="B175" s="175" t="s">
        <v>255</v>
      </c>
      <c r="C175" s="147" t="s">
        <v>929</v>
      </c>
      <c r="D175" s="145" t="s">
        <v>242</v>
      </c>
      <c r="E175" s="146">
        <v>44132.0</v>
      </c>
      <c r="F175" s="147" t="s">
        <v>249</v>
      </c>
      <c r="G175" s="148">
        <v>1.0</v>
      </c>
      <c r="H175" s="148">
        <v>50.0</v>
      </c>
      <c r="I175" s="148">
        <v>50.0</v>
      </c>
      <c r="J175" s="217">
        <f t="shared" si="4"/>
        <v>0.003169412798</v>
      </c>
      <c r="K175" s="218">
        <f t="shared" si="5"/>
        <v>1.228147459</v>
      </c>
      <c r="L175" s="151">
        <f t="shared" si="2"/>
        <v>3.069294399</v>
      </c>
      <c r="M175" s="152" t="str">
        <f t="shared" si="3"/>
        <v>fabimol</v>
      </c>
      <c r="N175" s="154">
        <f>IFERROR(__xludf.DUMMYFUNCTION("""COMPUTED_VALUE"""),1.0)</f>
        <v>1</v>
      </c>
      <c r="O175" s="154"/>
      <c r="P175" s="154"/>
      <c r="Q175" s="154"/>
      <c r="R175" s="154"/>
      <c r="S175" s="154"/>
      <c r="T175" s="154"/>
      <c r="U175" s="154"/>
      <c r="V175" s="154"/>
      <c r="W175" s="154"/>
      <c r="X175" s="154"/>
      <c r="Y175" s="154"/>
      <c r="Z175" s="154"/>
    </row>
    <row r="176">
      <c r="A176" s="175" t="s">
        <v>35</v>
      </c>
      <c r="B176" s="175" t="s">
        <v>255</v>
      </c>
      <c r="C176" s="147" t="s">
        <v>992</v>
      </c>
      <c r="D176" s="145" t="s">
        <v>242</v>
      </c>
      <c r="E176" s="146">
        <v>44129.0</v>
      </c>
      <c r="F176" s="147" t="s">
        <v>249</v>
      </c>
      <c r="G176" s="148">
        <v>1.0</v>
      </c>
      <c r="H176" s="148">
        <v>120.0</v>
      </c>
      <c r="I176" s="148">
        <v>120.0</v>
      </c>
      <c r="J176" s="217">
        <f t="shared" si="4"/>
        <v>0.007606590715</v>
      </c>
      <c r="K176" s="218">
        <f t="shared" si="5"/>
        <v>2.947553902</v>
      </c>
      <c r="L176" s="151">
        <f t="shared" si="2"/>
        <v>2.947553902</v>
      </c>
      <c r="M176" s="152" t="str">
        <f t="shared" si="3"/>
        <v>xgabi</v>
      </c>
      <c r="N176" s="154">
        <f>IFERROR(__xludf.DUMMYFUNCTION("""COMPUTED_VALUE"""),1.0)</f>
        <v>1</v>
      </c>
      <c r="O176" s="154"/>
      <c r="P176" s="154"/>
      <c r="Q176" s="154"/>
      <c r="R176" s="154"/>
      <c r="S176" s="154"/>
      <c r="T176" s="154"/>
      <c r="U176" s="154"/>
      <c r="V176" s="154"/>
      <c r="W176" s="154"/>
      <c r="X176" s="154"/>
      <c r="Y176" s="154"/>
      <c r="Z176" s="154"/>
    </row>
    <row r="177">
      <c r="A177" s="175" t="s">
        <v>76</v>
      </c>
      <c r="B177" s="175" t="s">
        <v>76</v>
      </c>
      <c r="C177" s="147" t="s">
        <v>965</v>
      </c>
      <c r="D177" s="145" t="s">
        <v>242</v>
      </c>
      <c r="E177" s="146">
        <v>44133.0</v>
      </c>
      <c r="F177" s="147" t="s">
        <v>249</v>
      </c>
      <c r="G177" s="148">
        <v>1.0</v>
      </c>
      <c r="H177" s="148">
        <v>45.0</v>
      </c>
      <c r="I177" s="148">
        <v>100.0</v>
      </c>
      <c r="J177" s="217">
        <f t="shared" si="4"/>
        <v>0.004580401144</v>
      </c>
      <c r="K177" s="218">
        <f t="shared" si="5"/>
        <v>1.774905443</v>
      </c>
      <c r="L177" s="151">
        <f t="shared" si="2"/>
        <v>0.714328294</v>
      </c>
      <c r="M177" s="152" t="str">
        <f t="shared" si="3"/>
        <v>iviangita</v>
      </c>
      <c r="N177" s="154">
        <f>IFERROR(__xludf.DUMMYFUNCTION("""COMPUTED_VALUE"""),1.0)</f>
        <v>1</v>
      </c>
      <c r="O177" s="154"/>
      <c r="P177" s="154"/>
      <c r="Q177" s="154"/>
      <c r="R177" s="154"/>
      <c r="S177" s="154"/>
      <c r="T177" s="154"/>
      <c r="U177" s="154"/>
      <c r="V177" s="154"/>
      <c r="W177" s="154"/>
      <c r="X177" s="154"/>
      <c r="Y177" s="154"/>
      <c r="Z177" s="154"/>
    </row>
    <row r="178">
      <c r="A178" s="175" t="s">
        <v>76</v>
      </c>
      <c r="B178" s="175" t="s">
        <v>255</v>
      </c>
      <c r="C178" s="147" t="s">
        <v>1008</v>
      </c>
      <c r="D178" s="145" t="s">
        <v>242</v>
      </c>
      <c r="E178" s="146">
        <v>44135.0</v>
      </c>
      <c r="F178" s="147" t="s">
        <v>249</v>
      </c>
      <c r="G178" s="148">
        <v>1.0</v>
      </c>
      <c r="H178" s="148">
        <v>70.0</v>
      </c>
      <c r="I178" s="148">
        <v>70.0</v>
      </c>
      <c r="J178" s="217">
        <f t="shared" si="4"/>
        <v>0.004437177917</v>
      </c>
      <c r="K178" s="218">
        <f t="shared" si="5"/>
        <v>1.719406443</v>
      </c>
      <c r="L178" s="151">
        <f t="shared" si="2"/>
        <v>0.714328294</v>
      </c>
      <c r="M178" s="152" t="str">
        <f t="shared" si="3"/>
        <v>iviangita</v>
      </c>
      <c r="N178" s="154">
        <f>IFERROR(__xludf.DUMMYFUNCTION("""COMPUTED_VALUE"""),2.0)</f>
        <v>2</v>
      </c>
      <c r="O178" s="154"/>
      <c r="P178" s="154"/>
      <c r="Q178" s="154"/>
      <c r="R178" s="154"/>
      <c r="S178" s="154"/>
      <c r="T178" s="154"/>
      <c r="U178" s="154"/>
      <c r="V178" s="154"/>
      <c r="W178" s="154"/>
      <c r="X178" s="154"/>
      <c r="Y178" s="154"/>
      <c r="Z178" s="154"/>
    </row>
    <row r="179">
      <c r="A179" s="175" t="s">
        <v>76</v>
      </c>
      <c r="B179" s="175" t="s">
        <v>255</v>
      </c>
      <c r="C179" s="147" t="s">
        <v>969</v>
      </c>
      <c r="D179" s="145" t="s">
        <v>242</v>
      </c>
      <c r="E179" s="166">
        <v>44138.0</v>
      </c>
      <c r="F179" s="147" t="s">
        <v>260</v>
      </c>
      <c r="G179" s="148">
        <v>1.0</v>
      </c>
      <c r="H179" s="148">
        <v>70.0</v>
      </c>
      <c r="I179" s="148">
        <v>70.0</v>
      </c>
      <c r="J179" s="217">
        <f t="shared" si="4"/>
        <v>0.004437177917</v>
      </c>
      <c r="K179" s="218">
        <f t="shared" si="5"/>
        <v>1.719406443</v>
      </c>
      <c r="L179" s="151">
        <f t="shared" si="2"/>
        <v>0.714328294</v>
      </c>
      <c r="M179" s="152" t="str">
        <f t="shared" si="3"/>
        <v>iviangita</v>
      </c>
      <c r="N179" s="154">
        <f>IFERROR(__xludf.DUMMYFUNCTION("""COMPUTED_VALUE"""),3.0)</f>
        <v>3</v>
      </c>
      <c r="O179" s="154"/>
      <c r="P179" s="154"/>
      <c r="Q179" s="154"/>
      <c r="R179" s="154"/>
      <c r="S179" s="154"/>
      <c r="T179" s="154"/>
      <c r="U179" s="154"/>
      <c r="V179" s="154"/>
      <c r="W179" s="154"/>
      <c r="X179" s="154"/>
      <c r="Y179" s="154"/>
      <c r="Z179" s="154"/>
    </row>
    <row r="180">
      <c r="A180" s="175" t="s">
        <v>54</v>
      </c>
      <c r="B180" s="175" t="s">
        <v>16</v>
      </c>
      <c r="C180" s="147" t="s">
        <v>1009</v>
      </c>
      <c r="D180" s="145" t="s">
        <v>242</v>
      </c>
      <c r="E180" s="146">
        <v>44132.0</v>
      </c>
      <c r="F180" s="147" t="s">
        <v>512</v>
      </c>
      <c r="G180" s="148">
        <v>3.0</v>
      </c>
      <c r="H180" s="148">
        <v>120.0</v>
      </c>
      <c r="I180" s="148">
        <v>120.0</v>
      </c>
      <c r="J180" s="217">
        <f t="shared" si="4"/>
        <v>0.007606590715</v>
      </c>
      <c r="K180" s="218">
        <f t="shared" si="5"/>
        <v>2.947553902</v>
      </c>
      <c r="L180" s="151">
        <f t="shared" si="2"/>
        <v>2.947553902</v>
      </c>
      <c r="M180" s="152" t="str">
        <f t="shared" si="3"/>
        <v>tylerdmace</v>
      </c>
      <c r="N180" s="154">
        <f>IFERROR(__xludf.DUMMYFUNCTION("""COMPUTED_VALUE"""),1.0)</f>
        <v>1</v>
      </c>
      <c r="O180" s="154"/>
      <c r="P180" s="154"/>
      <c r="Q180" s="154"/>
      <c r="R180" s="154"/>
      <c r="S180" s="154"/>
      <c r="T180" s="154"/>
      <c r="U180" s="154"/>
      <c r="V180" s="154"/>
      <c r="W180" s="154"/>
      <c r="X180" s="154"/>
      <c r="Y180" s="154"/>
      <c r="Z180" s="154"/>
    </row>
    <row r="181">
      <c r="A181" s="175" t="s">
        <v>30</v>
      </c>
      <c r="B181" s="175" t="s">
        <v>255</v>
      </c>
      <c r="C181" s="147" t="s">
        <v>933</v>
      </c>
      <c r="D181" s="145" t="s">
        <v>242</v>
      </c>
      <c r="E181" s="146">
        <v>44134.0</v>
      </c>
      <c r="F181" s="147" t="s">
        <v>249</v>
      </c>
      <c r="G181" s="148">
        <v>1.0</v>
      </c>
      <c r="H181" s="148">
        <v>30.0</v>
      </c>
      <c r="I181" s="148">
        <v>40.0</v>
      </c>
      <c r="J181" s="217">
        <f t="shared" si="4"/>
        <v>0.002215816702</v>
      </c>
      <c r="K181" s="218">
        <f t="shared" si="5"/>
        <v>0.8586289719</v>
      </c>
      <c r="L181" s="151">
        <f t="shared" si="2"/>
        <v>6.136440298</v>
      </c>
      <c r="M181" s="152" t="str">
        <f t="shared" si="3"/>
        <v>quartagiulio</v>
      </c>
      <c r="N181" s="154">
        <f>IFERROR(__xludf.DUMMYFUNCTION("""COMPUTED_VALUE"""),2.0)</f>
        <v>2</v>
      </c>
      <c r="O181" s="154"/>
      <c r="P181" s="154"/>
      <c r="Q181" s="154"/>
      <c r="R181" s="154"/>
      <c r="S181" s="154"/>
      <c r="T181" s="154"/>
      <c r="U181" s="154"/>
      <c r="V181" s="154"/>
      <c r="W181" s="154"/>
      <c r="X181" s="154"/>
      <c r="Y181" s="154"/>
      <c r="Z181" s="154"/>
    </row>
    <row r="182">
      <c r="A182" s="175" t="s">
        <v>30</v>
      </c>
      <c r="B182" s="175" t="s">
        <v>255</v>
      </c>
      <c r="C182" s="147" t="s">
        <v>1010</v>
      </c>
      <c r="D182" s="145" t="s">
        <v>242</v>
      </c>
      <c r="E182" s="146">
        <v>44135.0</v>
      </c>
      <c r="F182" s="147" t="s">
        <v>249</v>
      </c>
      <c r="G182" s="148">
        <v>1.0</v>
      </c>
      <c r="H182" s="148">
        <v>100.0</v>
      </c>
      <c r="I182" s="148">
        <v>80.0</v>
      </c>
      <c r="J182" s="217">
        <f t="shared" si="4"/>
        <v>0.00571048755</v>
      </c>
      <c r="K182" s="218">
        <f t="shared" si="5"/>
        <v>2.212813926</v>
      </c>
      <c r="L182" s="151">
        <f t="shared" si="2"/>
        <v>6.136440298</v>
      </c>
      <c r="M182" s="152" t="str">
        <f t="shared" si="3"/>
        <v>quartagiulio</v>
      </c>
      <c r="N182" s="154">
        <f>IFERROR(__xludf.DUMMYFUNCTION("""COMPUTED_VALUE"""),3.0)</f>
        <v>3</v>
      </c>
      <c r="O182" s="154"/>
      <c r="P182" s="154"/>
      <c r="Q182" s="154"/>
      <c r="R182" s="154"/>
      <c r="S182" s="154"/>
      <c r="T182" s="154"/>
      <c r="U182" s="154"/>
      <c r="V182" s="154"/>
      <c r="W182" s="154"/>
      <c r="X182" s="154"/>
      <c r="Y182" s="154"/>
      <c r="Z182" s="154"/>
    </row>
    <row r="183">
      <c r="A183" s="175" t="s">
        <v>30</v>
      </c>
      <c r="B183" s="175" t="s">
        <v>6</v>
      </c>
      <c r="C183" s="147" t="s">
        <v>952</v>
      </c>
      <c r="D183" s="145" t="s">
        <v>242</v>
      </c>
      <c r="E183" s="166">
        <v>44138.0</v>
      </c>
      <c r="F183" s="147" t="s">
        <v>249</v>
      </c>
      <c r="G183" s="148">
        <v>1.0</v>
      </c>
      <c r="H183" s="148">
        <v>30.0</v>
      </c>
      <c r="I183" s="148">
        <v>40.0</v>
      </c>
      <c r="J183" s="217">
        <f t="shared" si="4"/>
        <v>0.002215816702</v>
      </c>
      <c r="K183" s="218">
        <f t="shared" si="5"/>
        <v>0.8586289719</v>
      </c>
      <c r="L183" s="151">
        <f t="shared" si="2"/>
        <v>6.136440298</v>
      </c>
      <c r="M183" s="152" t="str">
        <f t="shared" si="3"/>
        <v>quartagiulio</v>
      </c>
      <c r="N183" s="154">
        <f>IFERROR(__xludf.DUMMYFUNCTION("""COMPUTED_VALUE"""),4.0)</f>
        <v>4</v>
      </c>
      <c r="O183" s="154"/>
      <c r="P183" s="154"/>
      <c r="Q183" s="154"/>
      <c r="R183" s="154"/>
      <c r="S183" s="154"/>
      <c r="T183" s="154"/>
      <c r="U183" s="154"/>
      <c r="V183" s="154"/>
      <c r="W183" s="154"/>
      <c r="X183" s="154"/>
      <c r="Y183" s="154"/>
      <c r="Z183" s="154"/>
    </row>
    <row r="184">
      <c r="A184" s="175" t="s">
        <v>30</v>
      </c>
      <c r="B184" s="175" t="s">
        <v>6</v>
      </c>
      <c r="C184" s="147" t="s">
        <v>937</v>
      </c>
      <c r="D184" s="145" t="s">
        <v>242</v>
      </c>
      <c r="E184" s="166">
        <v>44141.0</v>
      </c>
      <c r="F184" s="147" t="s">
        <v>249</v>
      </c>
      <c r="G184" s="148">
        <v>1.0</v>
      </c>
      <c r="H184" s="148">
        <v>30.0</v>
      </c>
      <c r="I184" s="148">
        <v>40.0</v>
      </c>
      <c r="J184" s="217">
        <f t="shared" si="4"/>
        <v>0.002215816702</v>
      </c>
      <c r="K184" s="218">
        <f t="shared" si="5"/>
        <v>0.8586289719</v>
      </c>
      <c r="L184" s="151">
        <f t="shared" si="2"/>
        <v>6.136440298</v>
      </c>
      <c r="M184" s="152" t="str">
        <f t="shared" si="3"/>
        <v>quartagiulio</v>
      </c>
      <c r="N184" s="154">
        <f>IFERROR(__xludf.DUMMYFUNCTION("""COMPUTED_VALUE"""),5.0)</f>
        <v>5</v>
      </c>
      <c r="O184" s="154"/>
      <c r="P184" s="154"/>
      <c r="Q184" s="154"/>
      <c r="R184" s="154"/>
      <c r="S184" s="154"/>
      <c r="T184" s="154"/>
      <c r="U184" s="154"/>
      <c r="V184" s="154"/>
      <c r="W184" s="154"/>
      <c r="X184" s="154"/>
      <c r="Y184" s="154"/>
      <c r="Z184" s="154"/>
    </row>
    <row r="185">
      <c r="A185" s="175" t="s">
        <v>13</v>
      </c>
      <c r="B185" s="175" t="s">
        <v>21</v>
      </c>
      <c r="C185" s="147" t="s">
        <v>968</v>
      </c>
      <c r="D185" s="145" t="s">
        <v>242</v>
      </c>
      <c r="E185" s="166">
        <v>44137.0</v>
      </c>
      <c r="F185" s="147" t="s">
        <v>249</v>
      </c>
      <c r="G185" s="148">
        <v>1.0</v>
      </c>
      <c r="H185" s="148">
        <v>40.0</v>
      </c>
      <c r="I185" s="148">
        <v>40.0</v>
      </c>
      <c r="J185" s="217">
        <f t="shared" si="4"/>
        <v>0.002535530238</v>
      </c>
      <c r="K185" s="218">
        <f t="shared" si="5"/>
        <v>0.9825179674</v>
      </c>
      <c r="L185" s="151">
        <f t="shared" si="2"/>
        <v>2.947553902</v>
      </c>
      <c r="M185" s="152" t="str">
        <f t="shared" si="3"/>
        <v>mateodaza</v>
      </c>
      <c r="N185" s="154">
        <f>IFERROR(__xludf.DUMMYFUNCTION("""COMPUTED_VALUE"""),1.0)</f>
        <v>1</v>
      </c>
      <c r="O185" s="154"/>
      <c r="P185" s="154"/>
      <c r="Q185" s="154"/>
      <c r="R185" s="154"/>
      <c r="S185" s="154"/>
      <c r="T185" s="154"/>
      <c r="U185" s="154"/>
      <c r="V185" s="154"/>
      <c r="W185" s="154"/>
      <c r="X185" s="154"/>
      <c r="Y185" s="154"/>
      <c r="Z185" s="154"/>
    </row>
    <row r="186">
      <c r="A186" s="175" t="s">
        <v>7</v>
      </c>
      <c r="B186" s="175" t="s">
        <v>255</v>
      </c>
      <c r="C186" s="147" t="s">
        <v>956</v>
      </c>
      <c r="D186" s="145" t="s">
        <v>242</v>
      </c>
      <c r="E186" s="166">
        <v>44140.0</v>
      </c>
      <c r="F186" s="147" t="s">
        <v>260</v>
      </c>
      <c r="G186" s="148">
        <v>3.0</v>
      </c>
      <c r="H186" s="148">
        <v>5.0</v>
      </c>
      <c r="I186" s="148">
        <v>5.0</v>
      </c>
      <c r="J186" s="217">
        <f t="shared" si="4"/>
        <v>0.0003169412798</v>
      </c>
      <c r="K186" s="218">
        <f t="shared" si="5"/>
        <v>0.1228147459</v>
      </c>
      <c r="L186" s="151">
        <f t="shared" si="2"/>
        <v>8.610997459</v>
      </c>
      <c r="M186" s="152" t="str">
        <f t="shared" si="3"/>
        <v>akrtws</v>
      </c>
      <c r="N186" s="154">
        <f>IFERROR(__xludf.DUMMYFUNCTION("""COMPUTED_VALUE"""),2.0)</f>
        <v>2</v>
      </c>
      <c r="O186" s="154"/>
      <c r="P186" s="154"/>
      <c r="Q186" s="154"/>
      <c r="R186" s="154"/>
      <c r="S186" s="154"/>
      <c r="T186" s="154"/>
      <c r="U186" s="154"/>
      <c r="V186" s="154"/>
      <c r="W186" s="154"/>
      <c r="X186" s="154"/>
      <c r="Y186" s="154"/>
      <c r="Z186" s="154"/>
    </row>
    <row r="187">
      <c r="A187" s="175" t="s">
        <v>7</v>
      </c>
      <c r="B187" s="175" t="s">
        <v>21</v>
      </c>
      <c r="C187" s="147" t="s">
        <v>1011</v>
      </c>
      <c r="D187" s="145" t="s">
        <v>242</v>
      </c>
      <c r="E187" s="166">
        <v>44140.0</v>
      </c>
      <c r="F187" s="147" t="s">
        <v>249</v>
      </c>
      <c r="G187" s="148">
        <v>1.0</v>
      </c>
      <c r="H187" s="148">
        <v>300.0</v>
      </c>
      <c r="I187" s="148">
        <v>120.0</v>
      </c>
      <c r="J187" s="217">
        <f t="shared" si="4"/>
        <v>0.01336143438</v>
      </c>
      <c r="K187" s="218">
        <f t="shared" si="5"/>
        <v>5.17755582</v>
      </c>
      <c r="L187" s="151">
        <f t="shared" si="2"/>
        <v>8.610997459</v>
      </c>
      <c r="M187" s="152" t="str">
        <f t="shared" si="3"/>
        <v>akrtws</v>
      </c>
      <c r="N187" s="154">
        <f>IFERROR(__xludf.DUMMYFUNCTION("""COMPUTED_VALUE"""),3.0)</f>
        <v>3</v>
      </c>
      <c r="O187" s="154"/>
      <c r="P187" s="154"/>
      <c r="Q187" s="154"/>
      <c r="R187" s="154"/>
      <c r="S187" s="154"/>
      <c r="T187" s="154"/>
      <c r="U187" s="154"/>
      <c r="V187" s="154"/>
      <c r="W187" s="154"/>
      <c r="X187" s="154"/>
      <c r="Y187" s="154"/>
      <c r="Z187" s="154"/>
    </row>
    <row r="188">
      <c r="A188" s="175" t="s">
        <v>7</v>
      </c>
      <c r="B188" s="175" t="s">
        <v>6</v>
      </c>
      <c r="C188" s="147" t="s">
        <v>937</v>
      </c>
      <c r="D188" s="145" t="s">
        <v>242</v>
      </c>
      <c r="E188" s="166">
        <v>44141.0</v>
      </c>
      <c r="F188" s="147" t="s">
        <v>249</v>
      </c>
      <c r="G188" s="148">
        <v>1.0</v>
      </c>
      <c r="H188" s="148">
        <v>100.0</v>
      </c>
      <c r="I188" s="148">
        <v>100.0</v>
      </c>
      <c r="J188" s="217">
        <f t="shared" si="4"/>
        <v>0.006338825596</v>
      </c>
      <c r="K188" s="218">
        <f t="shared" si="5"/>
        <v>2.456294918</v>
      </c>
      <c r="L188" s="151">
        <f t="shared" si="2"/>
        <v>8.610997459</v>
      </c>
      <c r="M188" s="152" t="str">
        <f t="shared" si="3"/>
        <v>akrtws</v>
      </c>
      <c r="N188" s="154">
        <f>IFERROR(__xludf.DUMMYFUNCTION("""COMPUTED_VALUE"""),4.0)</f>
        <v>4</v>
      </c>
      <c r="O188" s="154"/>
      <c r="P188" s="154"/>
      <c r="Q188" s="154"/>
      <c r="R188" s="154"/>
      <c r="S188" s="154"/>
      <c r="T188" s="154"/>
      <c r="U188" s="154"/>
      <c r="V188" s="154"/>
      <c r="W188" s="154"/>
      <c r="X188" s="154"/>
      <c r="Y188" s="154"/>
      <c r="Z188" s="154"/>
    </row>
    <row r="189">
      <c r="A189" s="175" t="s">
        <v>18</v>
      </c>
      <c r="B189" s="175" t="s">
        <v>265</v>
      </c>
      <c r="C189" s="147" t="s">
        <v>927</v>
      </c>
      <c r="D189" s="145" t="s">
        <v>242</v>
      </c>
      <c r="E189" s="146">
        <v>44131.0</v>
      </c>
      <c r="F189" s="147" t="s">
        <v>249</v>
      </c>
      <c r="G189" s="148">
        <v>1.0</v>
      </c>
      <c r="H189" s="148">
        <v>20.0</v>
      </c>
      <c r="I189" s="148">
        <v>40.0</v>
      </c>
      <c r="J189" s="217">
        <f t="shared" si="4"/>
        <v>0.001896103165</v>
      </c>
      <c r="K189" s="218">
        <f t="shared" si="5"/>
        <v>0.7347399765</v>
      </c>
      <c r="L189" s="151">
        <f t="shared" si="2"/>
        <v>2.823664907</v>
      </c>
      <c r="M189" s="152" t="str">
        <f t="shared" si="3"/>
        <v>randomshinichi</v>
      </c>
      <c r="N189" s="154">
        <f>IFERROR(__xludf.DUMMYFUNCTION("""COMPUTED_VALUE"""),1.0)</f>
        <v>1</v>
      </c>
      <c r="O189" s="154"/>
      <c r="P189" s="154"/>
      <c r="Q189" s="154"/>
      <c r="R189" s="154"/>
      <c r="S189" s="154"/>
      <c r="T189" s="154"/>
      <c r="U189" s="154"/>
      <c r="V189" s="154"/>
      <c r="W189" s="154"/>
      <c r="X189" s="154"/>
      <c r="Y189" s="154"/>
      <c r="Z189" s="154"/>
    </row>
    <row r="190">
      <c r="A190" s="175" t="s">
        <v>39</v>
      </c>
      <c r="B190" s="175" t="s">
        <v>6</v>
      </c>
      <c r="C190" s="147" t="s">
        <v>952</v>
      </c>
      <c r="D190" s="145" t="s">
        <v>242</v>
      </c>
      <c r="E190" s="166">
        <v>44138.0</v>
      </c>
      <c r="F190" s="147" t="s">
        <v>249</v>
      </c>
      <c r="G190" s="148">
        <v>1.0</v>
      </c>
      <c r="H190" s="148">
        <v>30.0</v>
      </c>
      <c r="I190" s="148">
        <v>40.0</v>
      </c>
      <c r="J190" s="217">
        <f t="shared" si="4"/>
        <v>0.002215816702</v>
      </c>
      <c r="K190" s="218">
        <f t="shared" si="5"/>
        <v>0.8586289719</v>
      </c>
      <c r="L190" s="151">
        <f t="shared" si="2"/>
        <v>4.990145983</v>
      </c>
      <c r="M190" s="152" t="str">
        <f t="shared" si="3"/>
        <v>abchewey</v>
      </c>
      <c r="N190" s="154">
        <f>IFERROR(__xludf.DUMMYFUNCTION("""COMPUTED_VALUE"""),2.0)</f>
        <v>2</v>
      </c>
      <c r="O190" s="154"/>
      <c r="P190" s="154"/>
      <c r="Q190" s="154"/>
      <c r="R190" s="154"/>
      <c r="S190" s="154"/>
      <c r="T190" s="154"/>
      <c r="U190" s="154"/>
      <c r="V190" s="154"/>
      <c r="W190" s="154"/>
      <c r="X190" s="154"/>
      <c r="Y190" s="154"/>
      <c r="Z190" s="154"/>
    </row>
    <row r="191">
      <c r="A191" s="175" t="s">
        <v>39</v>
      </c>
      <c r="B191" s="175" t="s">
        <v>255</v>
      </c>
      <c r="C191" s="147" t="s">
        <v>954</v>
      </c>
      <c r="D191" s="145" t="s">
        <v>242</v>
      </c>
      <c r="E191" s="166">
        <v>44138.0</v>
      </c>
      <c r="F191" s="147" t="s">
        <v>249</v>
      </c>
      <c r="G191" s="148">
        <v>1.0</v>
      </c>
      <c r="H191" s="148">
        <v>100.0</v>
      </c>
      <c r="I191" s="148">
        <v>40.0</v>
      </c>
      <c r="J191" s="217">
        <f t="shared" si="4"/>
        <v>0.004453811458</v>
      </c>
      <c r="K191" s="218">
        <f t="shared" si="5"/>
        <v>1.72585194</v>
      </c>
      <c r="L191" s="151">
        <f t="shared" si="2"/>
        <v>4.990145983</v>
      </c>
      <c r="M191" s="152" t="str">
        <f t="shared" si="3"/>
        <v>abchewey</v>
      </c>
      <c r="N191" s="154">
        <f>IFERROR(__xludf.DUMMYFUNCTION("""COMPUTED_VALUE"""),3.0)</f>
        <v>3</v>
      </c>
      <c r="O191" s="154"/>
      <c r="P191" s="154"/>
      <c r="Q191" s="154"/>
      <c r="R191" s="154"/>
      <c r="S191" s="154"/>
      <c r="T191" s="154"/>
      <c r="U191" s="154"/>
      <c r="V191" s="154"/>
      <c r="W191" s="154"/>
      <c r="X191" s="154"/>
      <c r="Y191" s="154"/>
      <c r="Z191" s="154"/>
    </row>
    <row r="192">
      <c r="A192" s="175" t="s">
        <v>39</v>
      </c>
      <c r="B192" s="175" t="s">
        <v>21</v>
      </c>
      <c r="C192" s="147" t="s">
        <v>1012</v>
      </c>
      <c r="D192" s="145" t="s">
        <v>242</v>
      </c>
      <c r="E192" s="166">
        <v>44138.0</v>
      </c>
      <c r="F192" s="147" t="s">
        <v>249</v>
      </c>
      <c r="G192" s="148">
        <v>1.0</v>
      </c>
      <c r="H192" s="148">
        <v>60.0</v>
      </c>
      <c r="I192" s="148">
        <v>60.0</v>
      </c>
      <c r="J192" s="217">
        <f t="shared" si="4"/>
        <v>0.003803295358</v>
      </c>
      <c r="K192" s="218">
        <f t="shared" si="5"/>
        <v>1.473776951</v>
      </c>
      <c r="L192" s="151">
        <f t="shared" si="2"/>
        <v>4.990145983</v>
      </c>
      <c r="M192" s="152" t="str">
        <f t="shared" si="3"/>
        <v>abchewey</v>
      </c>
      <c r="N192" s="154">
        <f>IFERROR(__xludf.DUMMYFUNCTION("""COMPUTED_VALUE"""),4.0)</f>
        <v>4</v>
      </c>
      <c r="O192" s="154"/>
      <c r="P192" s="154"/>
      <c r="Q192" s="154"/>
      <c r="R192" s="154"/>
      <c r="S192" s="154"/>
      <c r="T192" s="154"/>
      <c r="U192" s="154"/>
      <c r="V192" s="154"/>
      <c r="W192" s="154"/>
      <c r="X192" s="154"/>
      <c r="Y192" s="154"/>
      <c r="Z192" s="154"/>
    </row>
    <row r="193">
      <c r="A193" s="175" t="s">
        <v>39</v>
      </c>
      <c r="B193" s="175" t="s">
        <v>6</v>
      </c>
      <c r="C193" s="147" t="s">
        <v>937</v>
      </c>
      <c r="D193" s="145" t="s">
        <v>242</v>
      </c>
      <c r="E193" s="166">
        <v>44141.0</v>
      </c>
      <c r="F193" s="147" t="s">
        <v>249</v>
      </c>
      <c r="G193" s="148">
        <v>1.0</v>
      </c>
      <c r="H193" s="148">
        <v>30.0</v>
      </c>
      <c r="I193" s="148">
        <v>40.0</v>
      </c>
      <c r="J193" s="217">
        <f t="shared" si="4"/>
        <v>0.002215816702</v>
      </c>
      <c r="K193" s="218">
        <f t="shared" si="5"/>
        <v>0.8586289719</v>
      </c>
      <c r="L193" s="151">
        <f t="shared" si="2"/>
        <v>4.990145983</v>
      </c>
      <c r="M193" s="152" t="str">
        <f t="shared" si="3"/>
        <v>abchewey</v>
      </c>
      <c r="N193" s="154">
        <f>IFERROR(__xludf.DUMMYFUNCTION("""COMPUTED_VALUE"""),5.0)</f>
        <v>5</v>
      </c>
      <c r="O193" s="154"/>
      <c r="P193" s="154"/>
      <c r="Q193" s="154"/>
      <c r="R193" s="154"/>
      <c r="S193" s="154"/>
      <c r="T193" s="154"/>
      <c r="U193" s="154"/>
      <c r="V193" s="154"/>
      <c r="W193" s="154"/>
      <c r="X193" s="154"/>
      <c r="Y193" s="154"/>
      <c r="Z193" s="154"/>
    </row>
    <row r="194">
      <c r="A194" s="175" t="s">
        <v>32</v>
      </c>
      <c r="B194" s="175" t="s">
        <v>6</v>
      </c>
      <c r="C194" s="147" t="s">
        <v>951</v>
      </c>
      <c r="D194" s="145" t="s">
        <v>242</v>
      </c>
      <c r="E194" s="166">
        <v>44138.0</v>
      </c>
      <c r="F194" s="147" t="s">
        <v>249</v>
      </c>
      <c r="G194" s="148">
        <v>1.0</v>
      </c>
      <c r="H194" s="148">
        <v>40.0</v>
      </c>
      <c r="I194" s="148">
        <v>40.0</v>
      </c>
      <c r="J194" s="217">
        <f t="shared" si="4"/>
        <v>0.002535530238</v>
      </c>
      <c r="K194" s="218">
        <f t="shared" si="5"/>
        <v>0.9825179674</v>
      </c>
      <c r="L194" s="151">
        <f t="shared" si="2"/>
        <v>2.699775911</v>
      </c>
      <c r="M194" s="152" t="str">
        <f t="shared" si="3"/>
        <v>fabianvb</v>
      </c>
      <c r="N194" s="154">
        <f>IFERROR(__xludf.DUMMYFUNCTION("""COMPUTED_VALUE"""),1.0)</f>
        <v>1</v>
      </c>
      <c r="O194" s="154"/>
      <c r="P194" s="154"/>
      <c r="Q194" s="154"/>
      <c r="R194" s="154"/>
      <c r="S194" s="154"/>
      <c r="T194" s="154"/>
      <c r="U194" s="154"/>
      <c r="V194" s="154"/>
      <c r="W194" s="154"/>
      <c r="X194" s="154"/>
      <c r="Y194" s="154"/>
      <c r="Z194" s="154"/>
    </row>
    <row r="195">
      <c r="A195" s="175" t="s">
        <v>28</v>
      </c>
      <c r="B195" s="175" t="s">
        <v>255</v>
      </c>
      <c r="C195" s="147" t="s">
        <v>933</v>
      </c>
      <c r="D195" s="145" t="s">
        <v>242</v>
      </c>
      <c r="E195" s="146">
        <v>44134.0</v>
      </c>
      <c r="F195" s="147" t="s">
        <v>249</v>
      </c>
      <c r="G195" s="148">
        <v>1.0</v>
      </c>
      <c r="H195" s="148">
        <v>30.0</v>
      </c>
      <c r="I195" s="148">
        <v>40.0</v>
      </c>
      <c r="J195" s="217">
        <f t="shared" si="4"/>
        <v>0.002215816702</v>
      </c>
      <c r="K195" s="218">
        <f t="shared" si="5"/>
        <v>0.8586289719</v>
      </c>
      <c r="L195" s="151">
        <f t="shared" si="2"/>
        <v>4.17999836</v>
      </c>
      <c r="M195" s="152" t="str">
        <f t="shared" si="3"/>
        <v>blairv</v>
      </c>
      <c r="N195" s="154">
        <f>IFERROR(__xludf.DUMMYFUNCTION("""COMPUTED_VALUE"""),2.0)</f>
        <v>2</v>
      </c>
      <c r="O195" s="154"/>
      <c r="P195" s="154"/>
      <c r="Q195" s="154"/>
      <c r="R195" s="154"/>
      <c r="S195" s="154"/>
      <c r="T195" s="154"/>
      <c r="U195" s="154"/>
      <c r="V195" s="154"/>
      <c r="W195" s="154"/>
      <c r="X195" s="154"/>
      <c r="Y195" s="154"/>
      <c r="Z195" s="154"/>
    </row>
    <row r="196">
      <c r="A196" s="175" t="s">
        <v>28</v>
      </c>
      <c r="B196" s="175" t="s">
        <v>6</v>
      </c>
      <c r="C196" s="147" t="s">
        <v>951</v>
      </c>
      <c r="D196" s="145" t="s">
        <v>242</v>
      </c>
      <c r="E196" s="166">
        <v>44138.0</v>
      </c>
      <c r="F196" s="147" t="s">
        <v>249</v>
      </c>
      <c r="G196" s="148">
        <v>1.0</v>
      </c>
      <c r="H196" s="148">
        <v>40.0</v>
      </c>
      <c r="I196" s="148">
        <v>40.0</v>
      </c>
      <c r="J196" s="217">
        <f t="shared" si="4"/>
        <v>0.002535530238</v>
      </c>
      <c r="K196" s="218">
        <f t="shared" si="5"/>
        <v>0.9825179674</v>
      </c>
      <c r="L196" s="151">
        <f t="shared" si="2"/>
        <v>4.17999836</v>
      </c>
      <c r="M196" s="152" t="str">
        <f t="shared" si="3"/>
        <v>blairv</v>
      </c>
      <c r="N196" s="154">
        <f>IFERROR(__xludf.DUMMYFUNCTION("""COMPUTED_VALUE"""),3.0)</f>
        <v>3</v>
      </c>
      <c r="O196" s="154"/>
      <c r="P196" s="154"/>
      <c r="Q196" s="154"/>
      <c r="R196" s="154"/>
      <c r="S196" s="154"/>
      <c r="T196" s="154"/>
      <c r="U196" s="154"/>
      <c r="V196" s="154"/>
      <c r="W196" s="154"/>
      <c r="X196" s="154"/>
      <c r="Y196" s="154"/>
      <c r="Z196" s="154"/>
    </row>
    <row r="197">
      <c r="A197" s="175" t="s">
        <v>24</v>
      </c>
      <c r="B197" s="175" t="s">
        <v>255</v>
      </c>
      <c r="C197" s="147" t="s">
        <v>929</v>
      </c>
      <c r="D197" s="145" t="s">
        <v>242</v>
      </c>
      <c r="E197" s="146">
        <v>44132.0</v>
      </c>
      <c r="F197" s="147" t="s">
        <v>249</v>
      </c>
      <c r="G197" s="148">
        <v>1.0</v>
      </c>
      <c r="H197" s="148">
        <v>120.0</v>
      </c>
      <c r="I197" s="148">
        <v>150.0</v>
      </c>
      <c r="J197" s="217">
        <f t="shared" si="4"/>
        <v>0.008549097784</v>
      </c>
      <c r="K197" s="218">
        <f t="shared" si="5"/>
        <v>3.312775391</v>
      </c>
      <c r="L197" s="151">
        <f t="shared" si="2"/>
        <v>2.501230976</v>
      </c>
      <c r="M197" s="152" t="str">
        <f t="shared" si="3"/>
        <v>paulo_c2d</v>
      </c>
      <c r="N197" s="154">
        <f>IFERROR(__xludf.DUMMYFUNCTION("""COMPUTED_VALUE"""),7.0)</f>
        <v>7</v>
      </c>
      <c r="O197" s="154"/>
      <c r="P197" s="154"/>
      <c r="Q197" s="154"/>
      <c r="R197" s="154"/>
      <c r="S197" s="154"/>
      <c r="T197" s="154"/>
      <c r="U197" s="154"/>
      <c r="V197" s="154"/>
      <c r="W197" s="154"/>
      <c r="X197" s="154"/>
      <c r="Y197" s="154"/>
      <c r="Z197" s="154"/>
    </row>
    <row r="198">
      <c r="A198" s="175" t="s">
        <v>9</v>
      </c>
      <c r="B198" s="175" t="s">
        <v>6</v>
      </c>
      <c r="C198" s="147" t="s">
        <v>943</v>
      </c>
      <c r="D198" s="145" t="s">
        <v>242</v>
      </c>
      <c r="E198" s="146">
        <v>44133.0</v>
      </c>
      <c r="F198" s="147" t="s">
        <v>249</v>
      </c>
      <c r="G198" s="148">
        <v>3.0</v>
      </c>
      <c r="H198" s="148">
        <v>10.0</v>
      </c>
      <c r="I198" s="148">
        <v>30.0</v>
      </c>
      <c r="J198" s="217">
        <f t="shared" si="4"/>
        <v>0.001262220605</v>
      </c>
      <c r="K198" s="218">
        <f t="shared" si="5"/>
        <v>0.4891104846</v>
      </c>
      <c r="L198" s="151">
        <f t="shared" si="2"/>
        <v>3.926849121</v>
      </c>
      <c r="M198" s="152" t="str">
        <f t="shared" si="3"/>
        <v>solsista</v>
      </c>
      <c r="N198" s="154">
        <f>IFERROR(__xludf.DUMMYFUNCTION("""COMPUTED_VALUE"""),2.0)</f>
        <v>2</v>
      </c>
      <c r="O198" s="154"/>
      <c r="P198" s="154"/>
      <c r="Q198" s="154"/>
      <c r="R198" s="154"/>
      <c r="S198" s="154"/>
      <c r="T198" s="154"/>
      <c r="U198" s="154"/>
      <c r="V198" s="154"/>
      <c r="W198" s="154"/>
      <c r="X198" s="154"/>
      <c r="Y198" s="154"/>
      <c r="Z198" s="154"/>
    </row>
    <row r="199">
      <c r="A199" s="175" t="s">
        <v>9</v>
      </c>
      <c r="B199" s="175" t="s">
        <v>255</v>
      </c>
      <c r="C199" s="147" t="s">
        <v>1013</v>
      </c>
      <c r="D199" s="145" t="s">
        <v>242</v>
      </c>
      <c r="E199" s="146">
        <v>44135.0</v>
      </c>
      <c r="F199" s="147" t="s">
        <v>249</v>
      </c>
      <c r="G199" s="148">
        <v>3.0</v>
      </c>
      <c r="H199" s="148">
        <v>60.0</v>
      </c>
      <c r="I199" s="148">
        <v>50.0</v>
      </c>
      <c r="J199" s="217">
        <f t="shared" si="4"/>
        <v>0.003489126335</v>
      </c>
      <c r="K199" s="218">
        <f t="shared" si="5"/>
        <v>1.352036455</v>
      </c>
      <c r="L199" s="151">
        <f t="shared" si="2"/>
        <v>3.926849121</v>
      </c>
      <c r="M199" s="152" t="str">
        <f t="shared" si="3"/>
        <v>solsista</v>
      </c>
      <c r="N199" s="154">
        <f>IFERROR(__xludf.DUMMYFUNCTION("""COMPUTED_VALUE"""),3.0)</f>
        <v>3</v>
      </c>
      <c r="O199" s="154"/>
      <c r="P199" s="154"/>
      <c r="Q199" s="154"/>
      <c r="R199" s="154"/>
      <c r="S199" s="154"/>
      <c r="T199" s="154"/>
      <c r="U199" s="154"/>
      <c r="V199" s="154"/>
      <c r="W199" s="154"/>
      <c r="X199" s="154"/>
      <c r="Y199" s="154"/>
      <c r="Z199" s="154"/>
    </row>
    <row r="200">
      <c r="A200" s="175" t="s">
        <v>9</v>
      </c>
      <c r="B200" s="175" t="s">
        <v>255</v>
      </c>
      <c r="C200" s="147" t="s">
        <v>956</v>
      </c>
      <c r="D200" s="145" t="s">
        <v>242</v>
      </c>
      <c r="E200" s="166">
        <v>44140.0</v>
      </c>
      <c r="F200" s="147" t="s">
        <v>260</v>
      </c>
      <c r="G200" s="148">
        <v>3.0</v>
      </c>
      <c r="H200" s="148">
        <v>5.0</v>
      </c>
      <c r="I200" s="148">
        <v>5.0</v>
      </c>
      <c r="J200" s="217">
        <f t="shared" si="4"/>
        <v>0.0003169412798</v>
      </c>
      <c r="K200" s="218">
        <f t="shared" si="5"/>
        <v>0.1228147459</v>
      </c>
      <c r="L200" s="151">
        <f t="shared" si="2"/>
        <v>3.926849121</v>
      </c>
      <c r="M200" s="152" t="str">
        <f t="shared" si="3"/>
        <v>solsista</v>
      </c>
      <c r="N200" s="154">
        <f>IFERROR(__xludf.DUMMYFUNCTION("""COMPUTED_VALUE"""),4.0)</f>
        <v>4</v>
      </c>
      <c r="O200" s="154"/>
      <c r="P200" s="154"/>
      <c r="Q200" s="154"/>
      <c r="R200" s="154"/>
      <c r="S200" s="154"/>
      <c r="T200" s="154"/>
      <c r="U200" s="154"/>
      <c r="V200" s="154"/>
      <c r="W200" s="154"/>
      <c r="X200" s="154"/>
      <c r="Y200" s="154"/>
      <c r="Z200" s="154"/>
    </row>
    <row r="201">
      <c r="A201" s="175" t="s">
        <v>9</v>
      </c>
      <c r="B201" s="175" t="s">
        <v>6</v>
      </c>
      <c r="C201" s="147" t="s">
        <v>937</v>
      </c>
      <c r="D201" s="145" t="s">
        <v>242</v>
      </c>
      <c r="E201" s="166">
        <v>44141.0</v>
      </c>
      <c r="F201" s="147" t="s">
        <v>249</v>
      </c>
      <c r="G201" s="148">
        <v>1.0</v>
      </c>
      <c r="H201" s="148">
        <v>30.0</v>
      </c>
      <c r="I201" s="148">
        <v>40.0</v>
      </c>
      <c r="J201" s="217">
        <f t="shared" si="4"/>
        <v>0.002215816702</v>
      </c>
      <c r="K201" s="218">
        <f t="shared" si="5"/>
        <v>0.8586289719</v>
      </c>
      <c r="L201" s="151">
        <f t="shared" si="2"/>
        <v>3.926849121</v>
      </c>
      <c r="M201" s="152" t="str">
        <f t="shared" si="3"/>
        <v>solsista</v>
      </c>
      <c r="N201" s="154">
        <f>IFERROR(__xludf.DUMMYFUNCTION("""COMPUTED_VALUE"""),5.0)</f>
        <v>5</v>
      </c>
      <c r="O201" s="154"/>
      <c r="P201" s="154"/>
      <c r="Q201" s="154"/>
      <c r="R201" s="154"/>
      <c r="S201" s="154"/>
      <c r="T201" s="154"/>
      <c r="U201" s="154"/>
      <c r="V201" s="154"/>
      <c r="W201" s="154"/>
      <c r="X201" s="154"/>
      <c r="Y201" s="154"/>
      <c r="Z201" s="154"/>
    </row>
    <row r="202">
      <c r="A202" s="175" t="s">
        <v>57</v>
      </c>
      <c r="B202" s="175" t="s">
        <v>255</v>
      </c>
      <c r="C202" s="147" t="s">
        <v>1014</v>
      </c>
      <c r="D202" s="145" t="s">
        <v>242</v>
      </c>
      <c r="E202" s="166">
        <v>44139.0</v>
      </c>
      <c r="F202" s="147" t="s">
        <v>249</v>
      </c>
      <c r="G202" s="148">
        <v>3.0</v>
      </c>
      <c r="H202" s="148">
        <v>70.0</v>
      </c>
      <c r="I202" s="148">
        <v>20.0</v>
      </c>
      <c r="J202" s="217">
        <f t="shared" si="4"/>
        <v>0.002866332803</v>
      </c>
      <c r="K202" s="218">
        <f t="shared" si="5"/>
        <v>1.110703961</v>
      </c>
      <c r="L202" s="151">
        <f t="shared" si="2"/>
        <v>2.166481076</v>
      </c>
      <c r="M202" s="152" t="str">
        <f t="shared" si="3"/>
        <v>vitormarthendal</v>
      </c>
      <c r="N202" s="154">
        <f>IFERROR(__xludf.DUMMYFUNCTION("""COMPUTED_VALUE"""),1.0)</f>
        <v>1</v>
      </c>
      <c r="O202" s="154"/>
      <c r="P202" s="154"/>
      <c r="Q202" s="154"/>
      <c r="R202" s="154"/>
      <c r="S202" s="154"/>
      <c r="T202" s="154"/>
      <c r="U202" s="154"/>
      <c r="V202" s="154"/>
      <c r="W202" s="154"/>
      <c r="X202" s="154"/>
      <c r="Y202" s="154"/>
      <c r="Z202" s="154"/>
    </row>
    <row r="203">
      <c r="A203" s="175" t="s">
        <v>58</v>
      </c>
      <c r="B203" s="175" t="s">
        <v>21</v>
      </c>
      <c r="C203" s="147" t="s">
        <v>930</v>
      </c>
      <c r="D203" s="145" t="s">
        <v>242</v>
      </c>
      <c r="E203" s="146">
        <v>44132.0</v>
      </c>
      <c r="F203" s="147" t="s">
        <v>249</v>
      </c>
      <c r="G203" s="148">
        <v>1.0</v>
      </c>
      <c r="H203" s="148">
        <v>40.0</v>
      </c>
      <c r="I203" s="148">
        <v>40.0</v>
      </c>
      <c r="J203" s="217">
        <f t="shared" si="4"/>
        <v>0.002535530238</v>
      </c>
      <c r="K203" s="218">
        <f t="shared" si="5"/>
        <v>0.9825179674</v>
      </c>
      <c r="L203" s="151">
        <f t="shared" si="2"/>
        <v>3.069294399</v>
      </c>
      <c r="M203" s="152" t="str">
        <f t="shared" si="3"/>
        <v>fabimol</v>
      </c>
      <c r="N203" s="154">
        <f>IFERROR(__xludf.DUMMYFUNCTION("""COMPUTED_VALUE"""),2.0)</f>
        <v>2</v>
      </c>
      <c r="O203" s="154"/>
      <c r="P203" s="154"/>
      <c r="Q203" s="154"/>
      <c r="R203" s="154"/>
      <c r="S203" s="154"/>
      <c r="T203" s="154"/>
      <c r="U203" s="154"/>
      <c r="V203" s="154"/>
      <c r="W203" s="154"/>
      <c r="X203" s="154"/>
      <c r="Y203" s="154"/>
      <c r="Z203" s="154"/>
    </row>
    <row r="204">
      <c r="A204" s="175" t="s">
        <v>58</v>
      </c>
      <c r="B204" s="175" t="s">
        <v>6</v>
      </c>
      <c r="C204" s="147" t="s">
        <v>937</v>
      </c>
      <c r="D204" s="145" t="s">
        <v>242</v>
      </c>
      <c r="E204" s="166">
        <v>44141.0</v>
      </c>
      <c r="F204" s="147" t="s">
        <v>249</v>
      </c>
      <c r="G204" s="148">
        <v>1.0</v>
      </c>
      <c r="H204" s="148">
        <v>30.0</v>
      </c>
      <c r="I204" s="148">
        <v>40.0</v>
      </c>
      <c r="J204" s="217">
        <f t="shared" si="4"/>
        <v>0.002215816702</v>
      </c>
      <c r="K204" s="218">
        <f t="shared" si="5"/>
        <v>0.8586289719</v>
      </c>
      <c r="L204" s="151">
        <f t="shared" si="2"/>
        <v>3.069294399</v>
      </c>
      <c r="M204" s="152" t="str">
        <f t="shared" si="3"/>
        <v>fabimol</v>
      </c>
      <c r="N204" s="154">
        <f>IFERROR(__xludf.DUMMYFUNCTION("""COMPUTED_VALUE"""),3.0)</f>
        <v>3</v>
      </c>
      <c r="O204" s="154"/>
      <c r="P204" s="154"/>
      <c r="Q204" s="154"/>
      <c r="R204" s="154"/>
      <c r="S204" s="154"/>
      <c r="T204" s="154"/>
      <c r="U204" s="154"/>
      <c r="V204" s="154"/>
      <c r="W204" s="154"/>
      <c r="X204" s="154"/>
      <c r="Y204" s="154"/>
      <c r="Z204" s="154"/>
    </row>
    <row r="205">
      <c r="A205" s="175" t="s">
        <v>17</v>
      </c>
      <c r="B205" s="175" t="s">
        <v>255</v>
      </c>
      <c r="C205" s="147" t="s">
        <v>992</v>
      </c>
      <c r="D205" s="145" t="s">
        <v>242</v>
      </c>
      <c r="E205" s="146">
        <v>44129.0</v>
      </c>
      <c r="F205" s="147" t="s">
        <v>249</v>
      </c>
      <c r="G205" s="148">
        <v>1.0</v>
      </c>
      <c r="H205" s="148">
        <v>70.0</v>
      </c>
      <c r="I205" s="148">
        <v>70.0</v>
      </c>
      <c r="J205" s="217">
        <f t="shared" si="4"/>
        <v>0.004437177917</v>
      </c>
      <c r="K205" s="218">
        <f t="shared" si="5"/>
        <v>1.719406443</v>
      </c>
      <c r="L205" s="151">
        <f t="shared" si="2"/>
        <v>1.719406443</v>
      </c>
      <c r="M205" s="152" t="str">
        <f t="shared" si="3"/>
        <v>lkngtn</v>
      </c>
      <c r="N205" s="154">
        <f>IFERROR(__xludf.DUMMYFUNCTION("""COMPUTED_VALUE"""),1.0)</f>
        <v>1</v>
      </c>
      <c r="O205" s="154"/>
      <c r="P205" s="154"/>
      <c r="Q205" s="154"/>
      <c r="R205" s="154"/>
      <c r="S205" s="154"/>
      <c r="T205" s="154"/>
      <c r="U205" s="154"/>
      <c r="V205" s="154"/>
      <c r="W205" s="154"/>
      <c r="X205" s="154"/>
      <c r="Y205" s="154"/>
      <c r="Z205" s="154"/>
    </row>
    <row r="206">
      <c r="A206" s="175" t="s">
        <v>38</v>
      </c>
      <c r="B206" s="175" t="s">
        <v>255</v>
      </c>
      <c r="C206" s="147" t="s">
        <v>1014</v>
      </c>
      <c r="D206" s="145" t="s">
        <v>242</v>
      </c>
      <c r="E206" s="166">
        <v>44139.0</v>
      </c>
      <c r="F206" s="147" t="s">
        <v>249</v>
      </c>
      <c r="G206" s="148">
        <v>3.0</v>
      </c>
      <c r="H206" s="148">
        <v>70.0</v>
      </c>
      <c r="I206" s="148">
        <v>20.0</v>
      </c>
      <c r="J206" s="217">
        <f t="shared" si="4"/>
        <v>0.002866332803</v>
      </c>
      <c r="K206" s="218">
        <f t="shared" si="5"/>
        <v>1.110703961</v>
      </c>
      <c r="L206" s="151">
        <f t="shared" si="2"/>
        <v>1.675222092</v>
      </c>
      <c r="M206" s="152" t="str">
        <f t="shared" si="3"/>
        <v>sgonzt</v>
      </c>
      <c r="N206" s="154">
        <f>IFERROR(__xludf.DUMMYFUNCTION("""COMPUTED_VALUE"""),1.0)</f>
        <v>1</v>
      </c>
      <c r="O206" s="154"/>
      <c r="P206" s="154"/>
      <c r="Q206" s="154"/>
      <c r="R206" s="154"/>
      <c r="S206" s="154"/>
      <c r="T206" s="154"/>
      <c r="U206" s="154"/>
      <c r="V206" s="154"/>
      <c r="W206" s="154"/>
      <c r="X206" s="154"/>
      <c r="Y206" s="153"/>
      <c r="Z206" s="153"/>
    </row>
    <row r="207">
      <c r="A207" s="175" t="s">
        <v>13</v>
      </c>
      <c r="B207" s="175" t="s">
        <v>6</v>
      </c>
      <c r="C207" s="147" t="s">
        <v>952</v>
      </c>
      <c r="D207" s="145" t="s">
        <v>242</v>
      </c>
      <c r="E207" s="166">
        <v>44138.0</v>
      </c>
      <c r="F207" s="147" t="s">
        <v>249</v>
      </c>
      <c r="G207" s="148">
        <v>1.0</v>
      </c>
      <c r="H207" s="148">
        <v>30.0</v>
      </c>
      <c r="I207" s="148">
        <v>40.0</v>
      </c>
      <c r="J207" s="217">
        <f t="shared" si="4"/>
        <v>0.002215816702</v>
      </c>
      <c r="K207" s="218">
        <f t="shared" si="5"/>
        <v>0.8586289719</v>
      </c>
      <c r="L207" s="151">
        <f t="shared" si="2"/>
        <v>2.947553902</v>
      </c>
      <c r="M207" s="152" t="str">
        <f t="shared" si="3"/>
        <v>mateodaza</v>
      </c>
      <c r="N207" s="154">
        <f>IFERROR(__xludf.DUMMYFUNCTION("""COMPUTED_VALUE"""),2.0)</f>
        <v>2</v>
      </c>
      <c r="O207" s="154"/>
      <c r="P207" s="154"/>
      <c r="Q207" s="154"/>
      <c r="R207" s="154"/>
      <c r="S207" s="154"/>
      <c r="T207" s="154"/>
      <c r="U207" s="154"/>
      <c r="V207" s="154"/>
      <c r="W207" s="154"/>
      <c r="X207" s="154"/>
      <c r="Y207" s="154"/>
      <c r="Z207" s="154"/>
    </row>
    <row r="208">
      <c r="A208" s="175" t="s">
        <v>13</v>
      </c>
      <c r="B208" s="175" t="s">
        <v>6</v>
      </c>
      <c r="C208" s="147" t="s">
        <v>937</v>
      </c>
      <c r="D208" s="145" t="s">
        <v>242</v>
      </c>
      <c r="E208" s="166">
        <v>44141.0</v>
      </c>
      <c r="F208" s="147" t="s">
        <v>249</v>
      </c>
      <c r="G208" s="148">
        <v>1.0</v>
      </c>
      <c r="H208" s="148">
        <v>50.0</v>
      </c>
      <c r="I208" s="148">
        <v>40.0</v>
      </c>
      <c r="J208" s="217">
        <f t="shared" si="4"/>
        <v>0.002855243775</v>
      </c>
      <c r="K208" s="218">
        <f t="shared" si="5"/>
        <v>1.106406963</v>
      </c>
      <c r="L208" s="151">
        <f t="shared" si="2"/>
        <v>2.947553902</v>
      </c>
      <c r="M208" s="152" t="str">
        <f t="shared" si="3"/>
        <v>mateodaza</v>
      </c>
      <c r="N208" s="154">
        <f>IFERROR(__xludf.DUMMYFUNCTION("""COMPUTED_VALUE"""),3.0)</f>
        <v>3</v>
      </c>
      <c r="O208" s="154"/>
      <c r="P208" s="154"/>
      <c r="Q208" s="154"/>
      <c r="R208" s="154"/>
      <c r="S208" s="154"/>
      <c r="T208" s="154"/>
      <c r="U208" s="154"/>
      <c r="V208" s="154"/>
      <c r="W208" s="154"/>
      <c r="X208" s="154"/>
      <c r="Y208" s="154"/>
      <c r="Z208" s="154"/>
    </row>
    <row r="209">
      <c r="A209" s="175" t="s">
        <v>114</v>
      </c>
      <c r="B209" s="175" t="s">
        <v>21</v>
      </c>
      <c r="C209" s="147" t="s">
        <v>1015</v>
      </c>
      <c r="D209" s="145" t="s">
        <v>242</v>
      </c>
      <c r="E209" s="146">
        <v>44134.0</v>
      </c>
      <c r="F209" s="147" t="s">
        <v>249</v>
      </c>
      <c r="G209" s="148">
        <v>1.0</v>
      </c>
      <c r="H209" s="148">
        <v>70.0</v>
      </c>
      <c r="I209" s="148">
        <v>60.0</v>
      </c>
      <c r="J209" s="217">
        <f t="shared" si="4"/>
        <v>0.004123008894</v>
      </c>
      <c r="K209" s="218">
        <f t="shared" si="5"/>
        <v>1.597665947</v>
      </c>
      <c r="L209" s="151">
        <f t="shared" si="2"/>
        <v>1.597665947</v>
      </c>
      <c r="M209" s="152" t="str">
        <f t="shared" si="3"/>
        <v>orishim</v>
      </c>
      <c r="N209" s="154">
        <f>IFERROR(__xludf.DUMMYFUNCTION("""COMPUTED_VALUE"""),1.0)</f>
        <v>1</v>
      </c>
      <c r="O209" s="154"/>
      <c r="P209" s="154"/>
      <c r="Q209" s="154"/>
      <c r="R209" s="154"/>
      <c r="S209" s="154"/>
      <c r="T209" s="154"/>
      <c r="U209" s="154"/>
      <c r="V209" s="154"/>
      <c r="W209" s="154"/>
      <c r="X209" s="154"/>
      <c r="Y209" s="154"/>
      <c r="Z209" s="154"/>
    </row>
    <row r="210">
      <c r="A210" s="175" t="s">
        <v>18</v>
      </c>
      <c r="B210" s="175" t="s">
        <v>255</v>
      </c>
      <c r="C210" s="147" t="s">
        <v>256</v>
      </c>
      <c r="D210" s="145" t="s">
        <v>242</v>
      </c>
      <c r="E210" s="146">
        <v>44132.0</v>
      </c>
      <c r="F210" s="147" t="s">
        <v>257</v>
      </c>
      <c r="G210" s="148">
        <v>3.0</v>
      </c>
      <c r="H210" s="148">
        <v>10.0</v>
      </c>
      <c r="I210" s="148">
        <v>10.0</v>
      </c>
      <c r="J210" s="217">
        <f t="shared" si="4"/>
        <v>0.0006338825596</v>
      </c>
      <c r="K210" s="218">
        <f t="shared" si="5"/>
        <v>0.2456294918</v>
      </c>
      <c r="L210" s="151">
        <f t="shared" si="2"/>
        <v>2.823664907</v>
      </c>
      <c r="M210" s="152" t="str">
        <f t="shared" si="3"/>
        <v>randomshinichi</v>
      </c>
      <c r="N210" s="154">
        <f>IFERROR(__xludf.DUMMYFUNCTION("""COMPUTED_VALUE"""),2.0)</f>
        <v>2</v>
      </c>
      <c r="O210" s="154"/>
      <c r="P210" s="154"/>
      <c r="Q210" s="154"/>
      <c r="R210" s="154"/>
      <c r="S210" s="154"/>
      <c r="T210" s="154"/>
      <c r="U210" s="154"/>
      <c r="V210" s="154"/>
      <c r="W210" s="154"/>
      <c r="X210" s="154"/>
      <c r="Y210" s="153"/>
      <c r="Z210" s="153"/>
    </row>
    <row r="211">
      <c r="A211" s="175" t="s">
        <v>18</v>
      </c>
      <c r="B211" s="175" t="s">
        <v>255</v>
      </c>
      <c r="C211" s="147" t="s">
        <v>1016</v>
      </c>
      <c r="D211" s="145" t="s">
        <v>242</v>
      </c>
      <c r="E211" s="146">
        <v>44135.0</v>
      </c>
      <c r="F211" s="147" t="s">
        <v>249</v>
      </c>
      <c r="G211" s="148">
        <v>3.0</v>
      </c>
      <c r="H211" s="148">
        <v>40.0</v>
      </c>
      <c r="I211" s="148">
        <v>30.0</v>
      </c>
      <c r="J211" s="217">
        <f t="shared" si="4"/>
        <v>0.002221361215</v>
      </c>
      <c r="K211" s="218">
        <f t="shared" si="5"/>
        <v>0.860777471</v>
      </c>
      <c r="L211" s="151">
        <f t="shared" si="2"/>
        <v>2.823664907</v>
      </c>
      <c r="M211" s="152" t="str">
        <f t="shared" si="3"/>
        <v>randomshinichi</v>
      </c>
      <c r="N211" s="154">
        <f>IFERROR(__xludf.DUMMYFUNCTION("""COMPUTED_VALUE"""),3.0)</f>
        <v>3</v>
      </c>
      <c r="O211" s="154"/>
      <c r="P211" s="154"/>
      <c r="Q211" s="154"/>
      <c r="R211" s="154"/>
      <c r="S211" s="154"/>
      <c r="T211" s="154"/>
      <c r="U211" s="154"/>
      <c r="V211" s="154"/>
      <c r="W211" s="154"/>
      <c r="X211" s="154"/>
      <c r="Y211" s="154"/>
      <c r="Z211" s="154"/>
    </row>
    <row r="212">
      <c r="A212" s="175" t="s">
        <v>18</v>
      </c>
      <c r="B212" s="175" t="s">
        <v>255</v>
      </c>
      <c r="C212" s="147" t="s">
        <v>1017</v>
      </c>
      <c r="D212" s="145" t="s">
        <v>242</v>
      </c>
      <c r="E212" s="166">
        <v>44139.0</v>
      </c>
      <c r="F212" s="147" t="s">
        <v>249</v>
      </c>
      <c r="G212" s="148">
        <v>3.0</v>
      </c>
      <c r="H212" s="148">
        <v>20.0</v>
      </c>
      <c r="I212" s="148">
        <v>20.0</v>
      </c>
      <c r="J212" s="217">
        <f t="shared" si="4"/>
        <v>0.001267765119</v>
      </c>
      <c r="K212" s="218">
        <f t="shared" si="5"/>
        <v>0.4912589837</v>
      </c>
      <c r="L212" s="151">
        <f t="shared" si="2"/>
        <v>2.823664907</v>
      </c>
      <c r="M212" s="152" t="str">
        <f t="shared" si="3"/>
        <v>randomshinichi</v>
      </c>
      <c r="N212" s="154">
        <f>IFERROR(__xludf.DUMMYFUNCTION("""COMPUTED_VALUE"""),4.0)</f>
        <v>4</v>
      </c>
      <c r="O212" s="154"/>
      <c r="P212" s="154"/>
      <c r="Q212" s="154"/>
      <c r="R212" s="154"/>
      <c r="S212" s="154"/>
      <c r="T212" s="154"/>
      <c r="U212" s="154"/>
      <c r="V212" s="154"/>
      <c r="W212" s="154"/>
      <c r="X212" s="154"/>
      <c r="Y212" s="154"/>
      <c r="Z212" s="154"/>
    </row>
    <row r="213">
      <c r="A213" s="175" t="s">
        <v>18</v>
      </c>
      <c r="B213" s="175" t="s">
        <v>255</v>
      </c>
      <c r="C213" s="147" t="s">
        <v>256</v>
      </c>
      <c r="D213" s="145" t="s">
        <v>242</v>
      </c>
      <c r="E213" s="166">
        <v>44139.0</v>
      </c>
      <c r="F213" s="147" t="s">
        <v>257</v>
      </c>
      <c r="G213" s="148">
        <v>3.0</v>
      </c>
      <c r="H213" s="148">
        <v>20.0</v>
      </c>
      <c r="I213" s="148">
        <v>20.0</v>
      </c>
      <c r="J213" s="217">
        <f t="shared" si="4"/>
        <v>0.001267765119</v>
      </c>
      <c r="K213" s="218">
        <f t="shared" si="5"/>
        <v>0.4912589837</v>
      </c>
      <c r="L213" s="151">
        <f t="shared" si="2"/>
        <v>2.823664907</v>
      </c>
      <c r="M213" s="152" t="str">
        <f t="shared" si="3"/>
        <v>randomshinichi</v>
      </c>
      <c r="N213" s="154">
        <f>IFERROR(__xludf.DUMMYFUNCTION("""COMPUTED_VALUE"""),5.0)</f>
        <v>5</v>
      </c>
      <c r="O213" s="154"/>
      <c r="P213" s="154"/>
      <c r="Q213" s="154"/>
      <c r="R213" s="154"/>
      <c r="S213" s="154"/>
      <c r="T213" s="154"/>
      <c r="U213" s="154"/>
      <c r="V213" s="154"/>
      <c r="W213" s="154"/>
      <c r="X213" s="154"/>
      <c r="Y213" s="154"/>
      <c r="Z213" s="154"/>
    </row>
    <row r="214">
      <c r="A214" s="175" t="s">
        <v>44</v>
      </c>
      <c r="B214" s="175" t="s">
        <v>255</v>
      </c>
      <c r="C214" s="147" t="s">
        <v>256</v>
      </c>
      <c r="D214" s="145" t="s">
        <v>242</v>
      </c>
      <c r="E214" s="146">
        <v>44132.0</v>
      </c>
      <c r="F214" s="147" t="s">
        <v>257</v>
      </c>
      <c r="G214" s="148">
        <v>3.0</v>
      </c>
      <c r="H214" s="148">
        <v>10.0</v>
      </c>
      <c r="I214" s="148">
        <v>10.0</v>
      </c>
      <c r="J214" s="217">
        <f t="shared" si="4"/>
        <v>0.0006338825596</v>
      </c>
      <c r="K214" s="218">
        <f t="shared" si="5"/>
        <v>0.2456294918</v>
      </c>
      <c r="L214" s="151">
        <f t="shared" si="2"/>
        <v>1.487395943</v>
      </c>
      <c r="M214" s="152" t="str">
        <f t="shared" si="3"/>
        <v>markop</v>
      </c>
      <c r="N214" s="154">
        <f>IFERROR(__xludf.DUMMYFUNCTION("""COMPUTED_VALUE"""),6.0)</f>
        <v>6</v>
      </c>
      <c r="O214" s="154"/>
      <c r="P214" s="154"/>
      <c r="Q214" s="154"/>
      <c r="R214" s="154"/>
      <c r="S214" s="154"/>
      <c r="T214" s="154"/>
      <c r="U214" s="154"/>
      <c r="V214" s="154"/>
      <c r="W214" s="154"/>
      <c r="X214" s="154"/>
      <c r="Y214" s="154"/>
      <c r="Z214" s="154"/>
    </row>
    <row r="215">
      <c r="A215" s="175" t="s">
        <v>121</v>
      </c>
      <c r="B215" s="175" t="s">
        <v>16</v>
      </c>
      <c r="C215" s="147" t="s">
        <v>955</v>
      </c>
      <c r="D215" s="145" t="s">
        <v>242</v>
      </c>
      <c r="E215" s="166">
        <v>44140.0</v>
      </c>
      <c r="F215" s="147" t="s">
        <v>512</v>
      </c>
      <c r="G215" s="148">
        <v>3.0</v>
      </c>
      <c r="H215" s="148">
        <v>100.0</v>
      </c>
      <c r="I215" s="148">
        <v>20.0</v>
      </c>
      <c r="J215" s="217">
        <f t="shared" si="4"/>
        <v>0.003825473413</v>
      </c>
      <c r="K215" s="218">
        <f t="shared" si="5"/>
        <v>1.482370947</v>
      </c>
      <c r="L215" s="151">
        <f t="shared" si="2"/>
        <v>1.482370947</v>
      </c>
      <c r="M215" s="152" t="str">
        <f t="shared" si="3"/>
        <v>shrutiappiah1</v>
      </c>
      <c r="N215" s="154">
        <f>IFERROR(__xludf.DUMMYFUNCTION("""COMPUTED_VALUE"""),1.0)</f>
        <v>1</v>
      </c>
      <c r="O215" s="154"/>
      <c r="P215" s="154"/>
      <c r="Q215" s="154"/>
      <c r="R215" s="154"/>
      <c r="S215" s="154"/>
      <c r="T215" s="154"/>
      <c r="U215" s="154"/>
      <c r="V215" s="154"/>
      <c r="W215" s="154"/>
      <c r="X215" s="154"/>
      <c r="Y215" s="154"/>
      <c r="Z215" s="154"/>
    </row>
    <row r="216">
      <c r="A216" s="175" t="s">
        <v>83</v>
      </c>
      <c r="B216" s="175" t="s">
        <v>255</v>
      </c>
      <c r="C216" s="147" t="s">
        <v>941</v>
      </c>
      <c r="D216" s="145" t="s">
        <v>242</v>
      </c>
      <c r="E216" s="146">
        <v>44132.0</v>
      </c>
      <c r="F216" s="147" t="s">
        <v>249</v>
      </c>
      <c r="G216" s="148">
        <v>1.0</v>
      </c>
      <c r="H216" s="148">
        <v>40.0</v>
      </c>
      <c r="I216" s="148">
        <v>40.0</v>
      </c>
      <c r="J216" s="217">
        <f t="shared" si="4"/>
        <v>0.002535530238</v>
      </c>
      <c r="K216" s="218">
        <f t="shared" si="5"/>
        <v>0.9825179674</v>
      </c>
      <c r="L216" s="151">
        <f t="shared" si="2"/>
        <v>0.4451406572</v>
      </c>
      <c r="M216" s="152" t="str">
        <f t="shared" si="3"/>
        <v>gfriis</v>
      </c>
      <c r="N216" s="154">
        <f>IFERROR(__xludf.DUMMYFUNCTION("""COMPUTED_VALUE"""),1.0)</f>
        <v>1</v>
      </c>
      <c r="O216" s="154"/>
      <c r="P216" s="154"/>
      <c r="Q216" s="154"/>
      <c r="R216" s="154"/>
      <c r="S216" s="154"/>
      <c r="T216" s="154"/>
      <c r="U216" s="154"/>
      <c r="V216" s="154"/>
      <c r="W216" s="154"/>
      <c r="X216" s="154"/>
      <c r="Y216" s="154"/>
      <c r="Z216" s="154"/>
    </row>
    <row r="217">
      <c r="A217" s="175" t="s">
        <v>83</v>
      </c>
      <c r="B217" s="175" t="s">
        <v>255</v>
      </c>
      <c r="C217" s="147" t="s">
        <v>956</v>
      </c>
      <c r="D217" s="145" t="s">
        <v>242</v>
      </c>
      <c r="E217" s="166">
        <v>44140.0</v>
      </c>
      <c r="F217" s="147" t="s">
        <v>260</v>
      </c>
      <c r="G217" s="148">
        <v>3.0</v>
      </c>
      <c r="H217" s="148">
        <v>5.0</v>
      </c>
      <c r="I217" s="148">
        <v>5.0</v>
      </c>
      <c r="J217" s="217">
        <f t="shared" si="4"/>
        <v>0.0003169412798</v>
      </c>
      <c r="K217" s="218">
        <f t="shared" si="5"/>
        <v>0.1228147459</v>
      </c>
      <c r="L217" s="151">
        <f t="shared" si="2"/>
        <v>0.4451406572</v>
      </c>
      <c r="M217" s="152" t="str">
        <f t="shared" si="3"/>
        <v>gfriis</v>
      </c>
      <c r="N217" s="154">
        <f>IFERROR(__xludf.DUMMYFUNCTION("""COMPUTED_VALUE"""),2.0)</f>
        <v>2</v>
      </c>
      <c r="O217" s="154"/>
      <c r="P217" s="154"/>
      <c r="Q217" s="154"/>
      <c r="R217" s="154"/>
      <c r="S217" s="154"/>
      <c r="T217" s="154"/>
      <c r="U217" s="154"/>
      <c r="V217" s="154"/>
      <c r="W217" s="154"/>
      <c r="X217" s="154"/>
      <c r="Y217" s="154"/>
      <c r="Z217" s="154"/>
    </row>
    <row r="218">
      <c r="A218" s="175" t="s">
        <v>122</v>
      </c>
      <c r="B218" s="175" t="s">
        <v>16</v>
      </c>
      <c r="C218" s="147" t="s">
        <v>955</v>
      </c>
      <c r="D218" s="145" t="s">
        <v>242</v>
      </c>
      <c r="E218" s="166">
        <v>44140.0</v>
      </c>
      <c r="F218" s="147" t="s">
        <v>512</v>
      </c>
      <c r="G218" s="148">
        <v>3.0</v>
      </c>
      <c r="H218" s="148">
        <v>100.0</v>
      </c>
      <c r="I218" s="148">
        <v>20.0</v>
      </c>
      <c r="J218" s="217">
        <f t="shared" si="4"/>
        <v>0.003825473413</v>
      </c>
      <c r="K218" s="218">
        <f t="shared" si="5"/>
        <v>1.482370947</v>
      </c>
      <c r="L218" s="151">
        <f t="shared" si="2"/>
        <v>1.482370947</v>
      </c>
      <c r="M218" s="152" t="str">
        <f t="shared" si="3"/>
        <v>jamessimbouras</v>
      </c>
      <c r="N218" s="154">
        <f>IFERROR(__xludf.DUMMYFUNCTION("""COMPUTED_VALUE"""),1.0)</f>
        <v>1</v>
      </c>
      <c r="O218" s="154"/>
      <c r="P218" s="154"/>
      <c r="Q218" s="154"/>
      <c r="R218" s="154"/>
      <c r="S218" s="154"/>
      <c r="T218" s="154"/>
      <c r="U218" s="154"/>
      <c r="V218" s="154"/>
      <c r="W218" s="154"/>
      <c r="X218" s="154"/>
      <c r="Y218" s="154"/>
      <c r="Z218" s="154"/>
    </row>
    <row r="219">
      <c r="A219" s="175" t="s">
        <v>86</v>
      </c>
      <c r="B219" s="175" t="s">
        <v>16</v>
      </c>
      <c r="C219" s="147" t="s">
        <v>955</v>
      </c>
      <c r="D219" s="145" t="s">
        <v>242</v>
      </c>
      <c r="E219" s="166">
        <v>44140.0</v>
      </c>
      <c r="F219" s="147" t="s">
        <v>512</v>
      </c>
      <c r="G219" s="148">
        <v>3.0</v>
      </c>
      <c r="H219" s="148">
        <v>100.0</v>
      </c>
      <c r="I219" s="148">
        <v>20.0</v>
      </c>
      <c r="J219" s="217">
        <f t="shared" si="4"/>
        <v>0.003825473413</v>
      </c>
      <c r="K219" s="218">
        <f t="shared" si="5"/>
        <v>1.482370947</v>
      </c>
      <c r="L219" s="151">
        <f t="shared" si="2"/>
        <v>1.482370947</v>
      </c>
      <c r="M219" s="152" t="str">
        <f t="shared" si="3"/>
        <v>crypt0dawg</v>
      </c>
      <c r="N219" s="154">
        <f>IFERROR(__xludf.DUMMYFUNCTION("""COMPUTED_VALUE"""),1.0)</f>
        <v>1</v>
      </c>
      <c r="O219" s="154"/>
      <c r="P219" s="154"/>
      <c r="Q219" s="154"/>
      <c r="R219" s="154"/>
      <c r="S219" s="154"/>
      <c r="T219" s="154"/>
      <c r="U219" s="154"/>
      <c r="V219" s="154"/>
      <c r="W219" s="154"/>
      <c r="X219" s="154"/>
      <c r="Y219" s="154"/>
      <c r="Z219" s="154"/>
    </row>
    <row r="220">
      <c r="A220" s="175" t="s">
        <v>16</v>
      </c>
      <c r="B220" s="175" t="s">
        <v>6</v>
      </c>
      <c r="C220" s="147" t="s">
        <v>943</v>
      </c>
      <c r="D220" s="145" t="s">
        <v>242</v>
      </c>
      <c r="E220" s="146">
        <v>44133.0</v>
      </c>
      <c r="F220" s="147" t="s">
        <v>249</v>
      </c>
      <c r="G220" s="148">
        <v>3.0</v>
      </c>
      <c r="H220" s="148">
        <v>10.0</v>
      </c>
      <c r="I220" s="148">
        <v>30.0</v>
      </c>
      <c r="J220" s="217">
        <f t="shared" si="4"/>
        <v>0.001262220605</v>
      </c>
      <c r="K220" s="218">
        <f t="shared" si="5"/>
        <v>0.4891104846</v>
      </c>
      <c r="L220" s="151">
        <f t="shared" si="2"/>
        <v>0.443393659</v>
      </c>
      <c r="M220" s="152" t="str">
        <f t="shared" si="3"/>
        <v>jeffemmett</v>
      </c>
      <c r="N220" s="154">
        <f>IFERROR(__xludf.DUMMYFUNCTION("""COMPUTED_VALUE"""),1.0)</f>
        <v>1</v>
      </c>
      <c r="O220" s="154"/>
      <c r="P220" s="154"/>
      <c r="Q220" s="154"/>
      <c r="R220" s="154"/>
      <c r="S220" s="154"/>
      <c r="T220" s="154"/>
      <c r="U220" s="154"/>
      <c r="V220" s="154"/>
      <c r="W220" s="154"/>
      <c r="X220" s="154"/>
      <c r="Y220" s="154"/>
      <c r="Z220" s="154"/>
    </row>
    <row r="221">
      <c r="A221" s="175" t="s">
        <v>16</v>
      </c>
      <c r="B221" s="175" t="s">
        <v>6</v>
      </c>
      <c r="C221" s="147" t="s">
        <v>931</v>
      </c>
      <c r="D221" s="145" t="s">
        <v>242</v>
      </c>
      <c r="E221" s="146">
        <v>44133.0</v>
      </c>
      <c r="F221" s="147" t="s">
        <v>249</v>
      </c>
      <c r="G221" s="148">
        <v>1.0</v>
      </c>
      <c r="H221" s="148">
        <v>20.0</v>
      </c>
      <c r="I221" s="148">
        <v>30.0</v>
      </c>
      <c r="J221" s="217">
        <f t="shared" si="4"/>
        <v>0.001581934142</v>
      </c>
      <c r="K221" s="218">
        <f t="shared" si="5"/>
        <v>0.6129994801</v>
      </c>
      <c r="L221" s="151">
        <f t="shared" si="2"/>
        <v>0.443393659</v>
      </c>
      <c r="M221" s="152" t="str">
        <f t="shared" si="3"/>
        <v>jeffemmett</v>
      </c>
      <c r="N221" s="154">
        <f>IFERROR(__xludf.DUMMYFUNCTION("""COMPUTED_VALUE"""),2.0)</f>
        <v>2</v>
      </c>
      <c r="O221" s="154"/>
      <c r="P221" s="154"/>
      <c r="Q221" s="154"/>
      <c r="R221" s="154"/>
      <c r="S221" s="154"/>
      <c r="T221" s="154"/>
      <c r="U221" s="154"/>
      <c r="V221" s="154"/>
      <c r="W221" s="154"/>
      <c r="X221" s="154"/>
      <c r="Y221" s="154"/>
      <c r="Z221" s="154"/>
    </row>
    <row r="222">
      <c r="A222" s="175" t="s">
        <v>16</v>
      </c>
      <c r="B222" s="175" t="s">
        <v>255</v>
      </c>
      <c r="C222" s="147" t="s">
        <v>933</v>
      </c>
      <c r="D222" s="145" t="s">
        <v>242</v>
      </c>
      <c r="E222" s="146">
        <v>44134.0</v>
      </c>
      <c r="F222" s="147" t="s">
        <v>249</v>
      </c>
      <c r="G222" s="148">
        <v>1.0</v>
      </c>
      <c r="H222" s="148">
        <v>30.0</v>
      </c>
      <c r="I222" s="148">
        <v>40.0</v>
      </c>
      <c r="J222" s="217">
        <f t="shared" si="4"/>
        <v>0.002215816702</v>
      </c>
      <c r="K222" s="218">
        <f t="shared" si="5"/>
        <v>0.8586289719</v>
      </c>
      <c r="L222" s="151">
        <f t="shared" si="2"/>
        <v>0.443393659</v>
      </c>
      <c r="M222" s="152" t="str">
        <f t="shared" si="3"/>
        <v>jeffemmett</v>
      </c>
      <c r="N222" s="154">
        <f>IFERROR(__xludf.DUMMYFUNCTION("""COMPUTED_VALUE"""),3.0)</f>
        <v>3</v>
      </c>
      <c r="O222" s="154"/>
      <c r="P222" s="154"/>
      <c r="Q222" s="154"/>
      <c r="R222" s="154"/>
      <c r="S222" s="154"/>
      <c r="T222" s="154"/>
      <c r="U222" s="154"/>
      <c r="V222" s="154"/>
      <c r="W222" s="154"/>
      <c r="X222" s="154"/>
      <c r="Y222" s="154"/>
      <c r="Z222" s="154"/>
    </row>
    <row r="223">
      <c r="A223" s="175" t="s">
        <v>16</v>
      </c>
      <c r="B223" s="175" t="s">
        <v>255</v>
      </c>
      <c r="C223" s="147" t="s">
        <v>956</v>
      </c>
      <c r="D223" s="145" t="s">
        <v>242</v>
      </c>
      <c r="E223" s="166">
        <v>44140.0</v>
      </c>
      <c r="F223" s="147" t="s">
        <v>260</v>
      </c>
      <c r="G223" s="148">
        <v>3.0</v>
      </c>
      <c r="H223" s="148">
        <v>5.0</v>
      </c>
      <c r="I223" s="148">
        <v>5.0</v>
      </c>
      <c r="J223" s="217">
        <f t="shared" si="4"/>
        <v>0.0003169412798</v>
      </c>
      <c r="K223" s="218">
        <f t="shared" si="5"/>
        <v>0.1228147459</v>
      </c>
      <c r="L223" s="151">
        <f t="shared" si="2"/>
        <v>0.443393659</v>
      </c>
      <c r="M223" s="152" t="str">
        <f t="shared" si="3"/>
        <v>jeffemmett</v>
      </c>
      <c r="N223" s="154">
        <f>IFERROR(__xludf.DUMMYFUNCTION("""COMPUTED_VALUE"""),4.0)</f>
        <v>4</v>
      </c>
      <c r="O223" s="154"/>
      <c r="P223" s="154"/>
      <c r="Q223" s="154"/>
      <c r="R223" s="154"/>
      <c r="S223" s="154"/>
      <c r="T223" s="154"/>
      <c r="U223" s="154"/>
      <c r="V223" s="154"/>
      <c r="W223" s="154"/>
      <c r="X223" s="154"/>
      <c r="Y223" s="154"/>
      <c r="Z223" s="154"/>
    </row>
    <row r="224">
      <c r="A224" s="175" t="s">
        <v>66</v>
      </c>
      <c r="B224" s="175" t="s">
        <v>21</v>
      </c>
      <c r="C224" s="147" t="s">
        <v>930</v>
      </c>
      <c r="D224" s="145" t="s">
        <v>242</v>
      </c>
      <c r="E224" s="146">
        <v>44132.0</v>
      </c>
      <c r="F224" s="147" t="s">
        <v>249</v>
      </c>
      <c r="G224" s="148">
        <v>1.0</v>
      </c>
      <c r="H224" s="148">
        <v>30.0</v>
      </c>
      <c r="I224" s="148">
        <v>30.0</v>
      </c>
      <c r="J224" s="217">
        <f t="shared" si="4"/>
        <v>0.001901647679</v>
      </c>
      <c r="K224" s="218">
        <f t="shared" si="5"/>
        <v>0.7368884755</v>
      </c>
      <c r="L224" s="151">
        <f t="shared" si="2"/>
        <v>1.457228693</v>
      </c>
      <c r="M224" s="152" t="str">
        <f t="shared" si="3"/>
        <v>vivszaid</v>
      </c>
      <c r="N224" s="154">
        <f>IFERROR(__xludf.DUMMYFUNCTION("""COMPUTED_VALUE"""),5.0)</f>
        <v>5</v>
      </c>
      <c r="O224" s="154"/>
      <c r="P224" s="154"/>
      <c r="Q224" s="154"/>
      <c r="R224" s="154"/>
      <c r="S224" s="154"/>
      <c r="T224" s="154"/>
      <c r="U224" s="154"/>
      <c r="V224" s="154"/>
      <c r="W224" s="154"/>
      <c r="X224" s="154"/>
      <c r="Y224" s="154"/>
      <c r="Z224" s="154"/>
    </row>
    <row r="225">
      <c r="A225" s="175" t="s">
        <v>32</v>
      </c>
      <c r="B225" s="175" t="s">
        <v>6</v>
      </c>
      <c r="C225" s="147" t="s">
        <v>952</v>
      </c>
      <c r="D225" s="145" t="s">
        <v>242</v>
      </c>
      <c r="E225" s="166">
        <v>44138.0</v>
      </c>
      <c r="F225" s="147" t="s">
        <v>249</v>
      </c>
      <c r="G225" s="148">
        <v>1.0</v>
      </c>
      <c r="H225" s="148">
        <v>30.0</v>
      </c>
      <c r="I225" s="148">
        <v>40.0</v>
      </c>
      <c r="J225" s="217">
        <f t="shared" si="4"/>
        <v>0.002215816702</v>
      </c>
      <c r="K225" s="218">
        <f t="shared" si="5"/>
        <v>0.8586289719</v>
      </c>
      <c r="L225" s="151">
        <f t="shared" si="2"/>
        <v>2.699775911</v>
      </c>
      <c r="M225" s="152" t="str">
        <f t="shared" si="3"/>
        <v>fabianvb</v>
      </c>
      <c r="N225" s="154">
        <f>IFERROR(__xludf.DUMMYFUNCTION("""COMPUTED_VALUE"""),2.0)</f>
        <v>2</v>
      </c>
      <c r="O225" s="154"/>
      <c r="P225" s="154"/>
      <c r="Q225" s="154"/>
      <c r="R225" s="154"/>
      <c r="S225" s="154"/>
      <c r="T225" s="154"/>
      <c r="U225" s="154"/>
      <c r="V225" s="154"/>
      <c r="W225" s="154"/>
      <c r="X225" s="154"/>
      <c r="Y225" s="154"/>
      <c r="Z225" s="154"/>
    </row>
    <row r="226">
      <c r="A226" s="175" t="s">
        <v>32</v>
      </c>
      <c r="B226" s="175" t="s">
        <v>6</v>
      </c>
      <c r="C226" s="147" t="s">
        <v>937</v>
      </c>
      <c r="D226" s="145" t="s">
        <v>242</v>
      </c>
      <c r="E226" s="166">
        <v>44141.0</v>
      </c>
      <c r="F226" s="147" t="s">
        <v>249</v>
      </c>
      <c r="G226" s="148">
        <v>1.0</v>
      </c>
      <c r="H226" s="148">
        <v>30.0</v>
      </c>
      <c r="I226" s="148">
        <v>40.0</v>
      </c>
      <c r="J226" s="217">
        <f t="shared" si="4"/>
        <v>0.002215816702</v>
      </c>
      <c r="K226" s="218">
        <f t="shared" si="5"/>
        <v>0.8586289719</v>
      </c>
      <c r="L226" s="151">
        <f t="shared" si="2"/>
        <v>2.699775911</v>
      </c>
      <c r="M226" s="152" t="str">
        <f t="shared" si="3"/>
        <v>fabianvb</v>
      </c>
      <c r="N226" s="154">
        <f>IFERROR(__xludf.DUMMYFUNCTION("""COMPUTED_VALUE"""),3.0)</f>
        <v>3</v>
      </c>
      <c r="O226" s="154"/>
      <c r="P226" s="154"/>
      <c r="Q226" s="154"/>
      <c r="R226" s="154"/>
      <c r="S226" s="154"/>
      <c r="T226" s="154"/>
      <c r="U226" s="154"/>
      <c r="V226" s="154"/>
      <c r="W226" s="154"/>
      <c r="X226" s="154"/>
      <c r="Y226" s="154"/>
      <c r="Z226" s="154"/>
    </row>
    <row r="227">
      <c r="A227" s="175" t="s">
        <v>69</v>
      </c>
      <c r="B227" s="175" t="s">
        <v>21</v>
      </c>
      <c r="C227" s="147" t="s">
        <v>1018</v>
      </c>
      <c r="D227" s="145" t="s">
        <v>242</v>
      </c>
      <c r="E227" s="146">
        <v>44133.0</v>
      </c>
      <c r="F227" s="147" t="s">
        <v>249</v>
      </c>
      <c r="G227" s="148">
        <v>1.0</v>
      </c>
      <c r="H227" s="148">
        <v>5.0</v>
      </c>
      <c r="I227" s="148">
        <v>10.0</v>
      </c>
      <c r="J227" s="217">
        <f t="shared" si="4"/>
        <v>0.0004740257913</v>
      </c>
      <c r="K227" s="218">
        <f t="shared" si="5"/>
        <v>0.1836849941</v>
      </c>
      <c r="L227" s="151">
        <f t="shared" si="2"/>
        <v>1.079775432</v>
      </c>
      <c r="M227" s="152" t="str">
        <f t="shared" si="3"/>
        <v>geleeroyale</v>
      </c>
      <c r="N227" s="154">
        <f>IFERROR(__xludf.DUMMYFUNCTION("""COMPUTED_VALUE"""),1.0)</f>
        <v>1</v>
      </c>
      <c r="O227" s="154"/>
      <c r="P227" s="154"/>
      <c r="Q227" s="154"/>
      <c r="R227" s="154"/>
      <c r="S227" s="154"/>
      <c r="T227" s="154"/>
      <c r="U227" s="154"/>
      <c r="V227" s="154"/>
      <c r="W227" s="154"/>
      <c r="X227" s="154"/>
      <c r="Y227" s="154"/>
      <c r="Z227" s="154"/>
    </row>
    <row r="228">
      <c r="A228" s="175" t="s">
        <v>138</v>
      </c>
      <c r="B228" s="143" t="s">
        <v>21</v>
      </c>
      <c r="C228" s="144" t="s">
        <v>1019</v>
      </c>
      <c r="D228" s="193" t="s">
        <v>242</v>
      </c>
      <c r="E228" s="146">
        <v>44132.0</v>
      </c>
      <c r="F228" s="144" t="s">
        <v>249</v>
      </c>
      <c r="G228" s="148">
        <v>1.0</v>
      </c>
      <c r="H228" s="148">
        <v>20.0</v>
      </c>
      <c r="I228" s="148">
        <v>30.0</v>
      </c>
      <c r="J228" s="217">
        <f t="shared" si="4"/>
        <v>0.001581934142</v>
      </c>
      <c r="K228" s="218">
        <f t="shared" si="5"/>
        <v>0.6129994801</v>
      </c>
      <c r="L228" s="151">
        <f t="shared" si="2"/>
        <v>0.9846664665</v>
      </c>
      <c r="M228" s="152" t="str">
        <f t="shared" si="3"/>
        <v>viken33</v>
      </c>
      <c r="N228" s="154">
        <f>IFERROR(__xludf.DUMMYFUNCTION("""COMPUTED_VALUE"""),1.0)</f>
        <v>1</v>
      </c>
      <c r="O228" s="154"/>
      <c r="P228" s="154"/>
      <c r="Q228" s="154"/>
      <c r="R228" s="154"/>
      <c r="S228" s="154"/>
      <c r="T228" s="154"/>
      <c r="U228" s="154"/>
      <c r="V228" s="154"/>
      <c r="W228" s="154"/>
      <c r="X228" s="154"/>
      <c r="Y228" s="154"/>
      <c r="Z228" s="154"/>
    </row>
    <row r="229">
      <c r="A229" s="175" t="s">
        <v>23</v>
      </c>
      <c r="B229" s="175" t="s">
        <v>21</v>
      </c>
      <c r="C229" s="147" t="s">
        <v>940</v>
      </c>
      <c r="D229" s="145" t="s">
        <v>242</v>
      </c>
      <c r="E229" s="146">
        <v>44131.0</v>
      </c>
      <c r="F229" s="147" t="s">
        <v>249</v>
      </c>
      <c r="G229" s="148">
        <v>1.0</v>
      </c>
      <c r="H229" s="148">
        <v>0.0</v>
      </c>
      <c r="I229" s="148">
        <v>0.0</v>
      </c>
      <c r="J229" s="217">
        <f t="shared" si="4"/>
        <v>0</v>
      </c>
      <c r="K229" s="218">
        <f t="shared" si="5"/>
        <v>0</v>
      </c>
      <c r="L229" s="151">
        <f t="shared" si="2"/>
        <v>0</v>
      </c>
      <c r="M229" s="152" t="str">
        <f t="shared" si="3"/>
        <v>griffgreen</v>
      </c>
      <c r="N229" s="154">
        <f>IFERROR(__xludf.DUMMYFUNCTION("""COMPUTED_VALUE"""),1.0)</f>
        <v>1</v>
      </c>
      <c r="O229" s="154"/>
      <c r="P229" s="154"/>
      <c r="Q229" s="154"/>
      <c r="R229" s="154"/>
      <c r="S229" s="154"/>
      <c r="T229" s="154"/>
      <c r="U229" s="154"/>
      <c r="V229" s="154"/>
      <c r="W229" s="154"/>
      <c r="X229" s="154"/>
      <c r="Y229" s="154"/>
      <c r="Z229" s="154"/>
    </row>
    <row r="230">
      <c r="A230" s="175" t="s">
        <v>23</v>
      </c>
      <c r="B230" s="175" t="s">
        <v>255</v>
      </c>
      <c r="C230" s="147" t="s">
        <v>941</v>
      </c>
      <c r="D230" s="145" t="s">
        <v>242</v>
      </c>
      <c r="E230" s="146">
        <v>44132.0</v>
      </c>
      <c r="F230" s="147" t="s">
        <v>249</v>
      </c>
      <c r="G230" s="148">
        <v>1.0</v>
      </c>
      <c r="H230" s="148">
        <v>0.0</v>
      </c>
      <c r="I230" s="148">
        <v>0.0</v>
      </c>
      <c r="J230" s="217">
        <f t="shared" si="4"/>
        <v>0</v>
      </c>
      <c r="K230" s="218">
        <f t="shared" si="5"/>
        <v>0</v>
      </c>
      <c r="L230" s="151">
        <f t="shared" si="2"/>
        <v>0</v>
      </c>
      <c r="M230" s="152" t="str">
        <f t="shared" si="3"/>
        <v>griffgreen</v>
      </c>
      <c r="N230" s="154">
        <f>IFERROR(__xludf.DUMMYFUNCTION("""COMPUTED_VALUE"""),2.0)</f>
        <v>2</v>
      </c>
      <c r="O230" s="154"/>
      <c r="P230" s="154"/>
      <c r="Q230" s="154"/>
      <c r="R230" s="154"/>
      <c r="S230" s="154"/>
      <c r="T230" s="154"/>
      <c r="U230" s="154"/>
      <c r="V230" s="154"/>
      <c r="W230" s="154"/>
      <c r="X230" s="154"/>
      <c r="Y230" s="154"/>
      <c r="Z230" s="154"/>
    </row>
    <row r="231">
      <c r="A231" s="175" t="s">
        <v>23</v>
      </c>
      <c r="B231" s="175" t="s">
        <v>21</v>
      </c>
      <c r="C231" s="147" t="s">
        <v>930</v>
      </c>
      <c r="D231" s="145" t="s">
        <v>242</v>
      </c>
      <c r="E231" s="146">
        <v>44132.0</v>
      </c>
      <c r="F231" s="147" t="s">
        <v>249</v>
      </c>
      <c r="G231" s="148">
        <v>1.0</v>
      </c>
      <c r="H231" s="148">
        <v>0.0</v>
      </c>
      <c r="I231" s="148">
        <v>0.0</v>
      </c>
      <c r="J231" s="217">
        <f t="shared" si="4"/>
        <v>0</v>
      </c>
      <c r="K231" s="218">
        <f t="shared" si="5"/>
        <v>0</v>
      </c>
      <c r="L231" s="151">
        <f t="shared" si="2"/>
        <v>0</v>
      </c>
      <c r="M231" s="152" t="str">
        <f t="shared" si="3"/>
        <v>griffgreen</v>
      </c>
      <c r="N231" s="154">
        <f>IFERROR(__xludf.DUMMYFUNCTION("""COMPUTED_VALUE"""),3.0)</f>
        <v>3</v>
      </c>
      <c r="O231" s="154"/>
      <c r="P231" s="154"/>
      <c r="Q231" s="154"/>
      <c r="R231" s="154"/>
      <c r="S231" s="154"/>
      <c r="T231" s="154"/>
      <c r="U231" s="154"/>
      <c r="V231" s="154"/>
      <c r="W231" s="154"/>
      <c r="X231" s="154"/>
      <c r="Y231" s="154"/>
      <c r="Z231" s="154"/>
    </row>
    <row r="232">
      <c r="A232" s="175" t="s">
        <v>23</v>
      </c>
      <c r="B232" s="175" t="s">
        <v>21</v>
      </c>
      <c r="C232" s="147" t="s">
        <v>1020</v>
      </c>
      <c r="D232" s="145" t="s">
        <v>242</v>
      </c>
      <c r="E232" s="146">
        <v>44132.0</v>
      </c>
      <c r="F232" s="147" t="s">
        <v>249</v>
      </c>
      <c r="G232" s="148">
        <v>1.0</v>
      </c>
      <c r="H232" s="148">
        <v>0.0</v>
      </c>
      <c r="I232" s="148">
        <v>0.0</v>
      </c>
      <c r="J232" s="217">
        <f t="shared" si="4"/>
        <v>0</v>
      </c>
      <c r="K232" s="218">
        <f t="shared" si="5"/>
        <v>0</v>
      </c>
      <c r="L232" s="151">
        <f t="shared" si="2"/>
        <v>0</v>
      </c>
      <c r="M232" s="152" t="str">
        <f t="shared" si="3"/>
        <v>griffgreen</v>
      </c>
      <c r="N232" s="154">
        <f>IFERROR(__xludf.DUMMYFUNCTION("""COMPUTED_VALUE"""),4.0)</f>
        <v>4</v>
      </c>
      <c r="O232" s="154"/>
      <c r="P232" s="154"/>
      <c r="Q232" s="154"/>
      <c r="R232" s="154"/>
      <c r="S232" s="154"/>
      <c r="T232" s="154"/>
      <c r="U232" s="154"/>
      <c r="V232" s="154"/>
      <c r="W232" s="154"/>
      <c r="X232" s="154"/>
      <c r="Y232" s="154"/>
      <c r="Z232" s="154"/>
    </row>
    <row r="233">
      <c r="A233" s="175" t="s">
        <v>23</v>
      </c>
      <c r="B233" s="175" t="s">
        <v>21</v>
      </c>
      <c r="C233" s="147" t="s">
        <v>1021</v>
      </c>
      <c r="D233" s="145" t="s">
        <v>242</v>
      </c>
      <c r="E233" s="146">
        <v>44133.0</v>
      </c>
      <c r="F233" s="147" t="s">
        <v>249</v>
      </c>
      <c r="G233" s="148">
        <v>1.0</v>
      </c>
      <c r="H233" s="148">
        <v>0.0</v>
      </c>
      <c r="I233" s="148">
        <v>0.0</v>
      </c>
      <c r="J233" s="217">
        <f t="shared" si="4"/>
        <v>0</v>
      </c>
      <c r="K233" s="218">
        <f t="shared" si="5"/>
        <v>0</v>
      </c>
      <c r="L233" s="151">
        <f t="shared" si="2"/>
        <v>0</v>
      </c>
      <c r="M233" s="152" t="str">
        <f t="shared" si="3"/>
        <v>griffgreen</v>
      </c>
      <c r="N233" s="154">
        <f>IFERROR(__xludf.DUMMYFUNCTION("""COMPUTED_VALUE"""),5.0)</f>
        <v>5</v>
      </c>
      <c r="O233" s="154"/>
      <c r="P233" s="154"/>
      <c r="Q233" s="154"/>
      <c r="R233" s="154"/>
      <c r="S233" s="154"/>
      <c r="T233" s="154"/>
      <c r="U233" s="154"/>
      <c r="V233" s="154"/>
      <c r="W233" s="154"/>
      <c r="X233" s="154"/>
      <c r="Y233" s="154"/>
      <c r="Z233" s="154"/>
    </row>
    <row r="234">
      <c r="A234" s="175" t="s">
        <v>23</v>
      </c>
      <c r="B234" s="175" t="s">
        <v>6</v>
      </c>
      <c r="C234" s="147" t="s">
        <v>931</v>
      </c>
      <c r="D234" s="145" t="s">
        <v>242</v>
      </c>
      <c r="E234" s="146">
        <v>44133.0</v>
      </c>
      <c r="F234" s="147" t="s">
        <v>249</v>
      </c>
      <c r="G234" s="148">
        <v>1.0</v>
      </c>
      <c r="H234" s="148">
        <v>0.0</v>
      </c>
      <c r="I234" s="148">
        <v>0.0</v>
      </c>
      <c r="J234" s="217">
        <f t="shared" si="4"/>
        <v>0</v>
      </c>
      <c r="K234" s="218">
        <f t="shared" si="5"/>
        <v>0</v>
      </c>
      <c r="L234" s="151">
        <f t="shared" si="2"/>
        <v>0</v>
      </c>
      <c r="M234" s="152" t="str">
        <f t="shared" si="3"/>
        <v>griffgreen</v>
      </c>
      <c r="N234" s="154">
        <f>IFERROR(__xludf.DUMMYFUNCTION("""COMPUTED_VALUE"""),6.0)</f>
        <v>6</v>
      </c>
      <c r="O234" s="154"/>
      <c r="P234" s="154"/>
      <c r="Q234" s="154"/>
      <c r="R234" s="154"/>
      <c r="S234" s="154"/>
      <c r="T234" s="154"/>
      <c r="U234" s="154"/>
      <c r="V234" s="154"/>
      <c r="W234" s="154"/>
      <c r="X234" s="154"/>
      <c r="Y234" s="154"/>
      <c r="Z234" s="154"/>
    </row>
    <row r="235">
      <c r="A235" s="175" t="s">
        <v>23</v>
      </c>
      <c r="B235" s="175" t="s">
        <v>255</v>
      </c>
      <c r="C235" s="147" t="s">
        <v>933</v>
      </c>
      <c r="D235" s="145" t="s">
        <v>242</v>
      </c>
      <c r="E235" s="146">
        <v>44134.0</v>
      </c>
      <c r="F235" s="147" t="s">
        <v>249</v>
      </c>
      <c r="G235" s="148">
        <v>1.0</v>
      </c>
      <c r="H235" s="148">
        <v>0.0</v>
      </c>
      <c r="I235" s="148">
        <v>0.0</v>
      </c>
      <c r="J235" s="217">
        <f t="shared" si="4"/>
        <v>0</v>
      </c>
      <c r="K235" s="218">
        <f t="shared" si="5"/>
        <v>0</v>
      </c>
      <c r="L235" s="151">
        <f t="shared" si="2"/>
        <v>0</v>
      </c>
      <c r="M235" s="152" t="str">
        <f t="shared" si="3"/>
        <v>griffgreen</v>
      </c>
      <c r="N235" s="154">
        <f>IFERROR(__xludf.DUMMYFUNCTION("""COMPUTED_VALUE"""),7.0)</f>
        <v>7</v>
      </c>
      <c r="O235" s="154"/>
      <c r="P235" s="154"/>
      <c r="Q235" s="154"/>
      <c r="R235" s="154"/>
      <c r="S235" s="154"/>
      <c r="T235" s="154"/>
      <c r="U235" s="154"/>
      <c r="V235" s="154"/>
      <c r="W235" s="154"/>
      <c r="X235" s="154"/>
      <c r="Y235" s="154"/>
      <c r="Z235" s="154"/>
    </row>
    <row r="236">
      <c r="A236" s="175" t="s">
        <v>23</v>
      </c>
      <c r="B236" s="175" t="s">
        <v>265</v>
      </c>
      <c r="C236" s="147" t="s">
        <v>1022</v>
      </c>
      <c r="D236" s="145" t="s">
        <v>242</v>
      </c>
      <c r="E236" s="146">
        <v>44134.0</v>
      </c>
      <c r="F236" s="147" t="s">
        <v>249</v>
      </c>
      <c r="G236" s="148">
        <v>1.0</v>
      </c>
      <c r="H236" s="148">
        <v>0.0</v>
      </c>
      <c r="I236" s="148">
        <v>0.0</v>
      </c>
      <c r="J236" s="217">
        <f t="shared" si="4"/>
        <v>0</v>
      </c>
      <c r="K236" s="218">
        <f t="shared" si="5"/>
        <v>0</v>
      </c>
      <c r="L236" s="151">
        <f t="shared" si="2"/>
        <v>0</v>
      </c>
      <c r="M236" s="152" t="str">
        <f t="shared" si="3"/>
        <v>griffgreen</v>
      </c>
      <c r="N236" s="154">
        <f>IFERROR(__xludf.DUMMYFUNCTION("""COMPUTED_VALUE"""),8.0)</f>
        <v>8</v>
      </c>
      <c r="O236" s="154"/>
      <c r="P236" s="154"/>
      <c r="Q236" s="154"/>
      <c r="R236" s="154"/>
      <c r="S236" s="154"/>
      <c r="T236" s="154"/>
      <c r="U236" s="154"/>
      <c r="V236" s="154"/>
      <c r="W236" s="154"/>
      <c r="X236" s="154"/>
      <c r="Y236" s="154"/>
      <c r="Z236" s="154"/>
    </row>
    <row r="237">
      <c r="A237" s="175" t="s">
        <v>23</v>
      </c>
      <c r="B237" s="175" t="s">
        <v>21</v>
      </c>
      <c r="C237" s="147" t="s">
        <v>961</v>
      </c>
      <c r="D237" s="145" t="s">
        <v>242</v>
      </c>
      <c r="E237" s="146">
        <v>44134.0</v>
      </c>
      <c r="F237" s="147" t="s">
        <v>249</v>
      </c>
      <c r="G237" s="148">
        <v>1.0</v>
      </c>
      <c r="H237" s="148">
        <v>0.0</v>
      </c>
      <c r="I237" s="148">
        <v>0.0</v>
      </c>
      <c r="J237" s="217">
        <f t="shared" si="4"/>
        <v>0</v>
      </c>
      <c r="K237" s="218">
        <f t="shared" si="5"/>
        <v>0</v>
      </c>
      <c r="L237" s="151">
        <f t="shared" si="2"/>
        <v>0</v>
      </c>
      <c r="M237" s="152" t="str">
        <f t="shared" si="3"/>
        <v>griffgreen</v>
      </c>
      <c r="N237" s="154">
        <f>IFERROR(__xludf.DUMMYFUNCTION("""COMPUTED_VALUE"""),9.0)</f>
        <v>9</v>
      </c>
      <c r="O237" s="154"/>
      <c r="P237" s="154"/>
      <c r="Q237" s="154"/>
      <c r="R237" s="154"/>
      <c r="S237" s="154"/>
      <c r="T237" s="154"/>
      <c r="U237" s="154"/>
      <c r="V237" s="154"/>
      <c r="W237" s="154"/>
      <c r="X237" s="154"/>
      <c r="Y237" s="154"/>
      <c r="Z237" s="154"/>
    </row>
    <row r="238">
      <c r="A238" s="175" t="s">
        <v>23</v>
      </c>
      <c r="B238" s="175" t="s">
        <v>21</v>
      </c>
      <c r="C238" s="147" t="s">
        <v>989</v>
      </c>
      <c r="D238" s="145" t="s">
        <v>242</v>
      </c>
      <c r="E238" s="166">
        <v>44138.0</v>
      </c>
      <c r="F238" s="147" t="s">
        <v>249</v>
      </c>
      <c r="G238" s="148">
        <v>1.0</v>
      </c>
      <c r="H238" s="148">
        <v>0.0</v>
      </c>
      <c r="I238" s="148">
        <v>0.0</v>
      </c>
      <c r="J238" s="217">
        <f t="shared" si="4"/>
        <v>0</v>
      </c>
      <c r="K238" s="218">
        <f t="shared" si="5"/>
        <v>0</v>
      </c>
      <c r="L238" s="151">
        <f t="shared" si="2"/>
        <v>0</v>
      </c>
      <c r="M238" s="152" t="str">
        <f t="shared" si="3"/>
        <v>griffgreen</v>
      </c>
      <c r="N238" s="154">
        <f>IFERROR(__xludf.DUMMYFUNCTION("""COMPUTED_VALUE"""),10.0)</f>
        <v>10</v>
      </c>
      <c r="O238" s="154"/>
      <c r="P238" s="154"/>
      <c r="Q238" s="154"/>
      <c r="R238" s="154"/>
      <c r="S238" s="154"/>
      <c r="T238" s="154"/>
      <c r="U238" s="154"/>
      <c r="V238" s="154"/>
      <c r="W238" s="154"/>
      <c r="X238" s="154"/>
      <c r="Y238" s="154"/>
      <c r="Z238" s="154"/>
    </row>
    <row r="239">
      <c r="A239" s="175" t="s">
        <v>23</v>
      </c>
      <c r="B239" s="175" t="s">
        <v>6</v>
      </c>
      <c r="C239" s="147" t="s">
        <v>951</v>
      </c>
      <c r="D239" s="145" t="s">
        <v>242</v>
      </c>
      <c r="E239" s="166">
        <v>44138.0</v>
      </c>
      <c r="F239" s="147" t="s">
        <v>249</v>
      </c>
      <c r="G239" s="148">
        <v>1.0</v>
      </c>
      <c r="H239" s="148">
        <v>0.0</v>
      </c>
      <c r="I239" s="148">
        <v>0.0</v>
      </c>
      <c r="J239" s="217">
        <f t="shared" si="4"/>
        <v>0</v>
      </c>
      <c r="K239" s="218">
        <f t="shared" si="5"/>
        <v>0</v>
      </c>
      <c r="L239" s="151">
        <f t="shared" si="2"/>
        <v>0</v>
      </c>
      <c r="M239" s="152" t="str">
        <f t="shared" si="3"/>
        <v>griffgreen</v>
      </c>
      <c r="N239" s="154">
        <f>IFERROR(__xludf.DUMMYFUNCTION("""COMPUTED_VALUE"""),11.0)</f>
        <v>11</v>
      </c>
      <c r="O239" s="154"/>
      <c r="P239" s="154"/>
      <c r="Q239" s="154"/>
      <c r="R239" s="154"/>
      <c r="S239" s="154"/>
      <c r="T239" s="154"/>
      <c r="U239" s="154"/>
      <c r="V239" s="154"/>
      <c r="W239" s="154"/>
      <c r="X239" s="154"/>
      <c r="Y239" s="154"/>
      <c r="Z239" s="154"/>
    </row>
    <row r="240">
      <c r="A240" s="175" t="s">
        <v>23</v>
      </c>
      <c r="B240" s="175" t="s">
        <v>6</v>
      </c>
      <c r="C240" s="147" t="s">
        <v>952</v>
      </c>
      <c r="D240" s="145" t="s">
        <v>242</v>
      </c>
      <c r="E240" s="166">
        <v>44138.0</v>
      </c>
      <c r="F240" s="147" t="s">
        <v>249</v>
      </c>
      <c r="G240" s="148">
        <v>1.0</v>
      </c>
      <c r="H240" s="148">
        <v>0.0</v>
      </c>
      <c r="I240" s="148">
        <v>0.0</v>
      </c>
      <c r="J240" s="217">
        <f t="shared" si="4"/>
        <v>0</v>
      </c>
      <c r="K240" s="218">
        <f t="shared" si="5"/>
        <v>0</v>
      </c>
      <c r="L240" s="151">
        <f t="shared" si="2"/>
        <v>0</v>
      </c>
      <c r="M240" s="152" t="str">
        <f t="shared" si="3"/>
        <v>griffgreen</v>
      </c>
      <c r="N240" s="154">
        <f>IFERROR(__xludf.DUMMYFUNCTION("""COMPUTED_VALUE"""),12.0)</f>
        <v>12</v>
      </c>
      <c r="O240" s="154"/>
      <c r="P240" s="154"/>
      <c r="Q240" s="154"/>
      <c r="R240" s="154"/>
      <c r="S240" s="154"/>
      <c r="T240" s="154"/>
      <c r="U240" s="154"/>
      <c r="V240" s="154"/>
      <c r="W240" s="154"/>
      <c r="X240" s="154"/>
      <c r="Y240" s="154"/>
      <c r="Z240" s="154"/>
    </row>
    <row r="241">
      <c r="A241" s="175" t="s">
        <v>23</v>
      </c>
      <c r="B241" s="175" t="s">
        <v>21</v>
      </c>
      <c r="C241" s="147" t="s">
        <v>1023</v>
      </c>
      <c r="D241" s="145" t="s">
        <v>242</v>
      </c>
      <c r="E241" s="166">
        <v>44138.0</v>
      </c>
      <c r="F241" s="147" t="s">
        <v>249</v>
      </c>
      <c r="G241" s="148">
        <v>1.0</v>
      </c>
      <c r="H241" s="148">
        <v>0.0</v>
      </c>
      <c r="I241" s="148">
        <v>0.0</v>
      </c>
      <c r="J241" s="217">
        <f t="shared" si="4"/>
        <v>0</v>
      </c>
      <c r="K241" s="218">
        <f t="shared" si="5"/>
        <v>0</v>
      </c>
      <c r="L241" s="151">
        <f t="shared" si="2"/>
        <v>0</v>
      </c>
      <c r="M241" s="152" t="str">
        <f t="shared" si="3"/>
        <v>griffgreen</v>
      </c>
      <c r="N241" s="154">
        <f>IFERROR(__xludf.DUMMYFUNCTION("""COMPUTED_VALUE"""),13.0)</f>
        <v>13</v>
      </c>
      <c r="O241" s="154"/>
      <c r="P241" s="154"/>
      <c r="Q241" s="154"/>
      <c r="R241" s="154"/>
      <c r="S241" s="154"/>
      <c r="T241" s="154"/>
      <c r="U241" s="154"/>
      <c r="V241" s="154"/>
      <c r="W241" s="154"/>
      <c r="X241" s="154"/>
      <c r="Y241" s="154"/>
      <c r="Z241" s="154"/>
    </row>
    <row r="242">
      <c r="A242" s="175" t="s">
        <v>23</v>
      </c>
      <c r="B242" s="175" t="s">
        <v>6</v>
      </c>
      <c r="C242" s="147" t="s">
        <v>1024</v>
      </c>
      <c r="D242" s="145" t="s">
        <v>242</v>
      </c>
      <c r="E242" s="166">
        <v>44138.0</v>
      </c>
      <c r="F242" s="147" t="s">
        <v>249</v>
      </c>
      <c r="G242" s="148">
        <v>1.0</v>
      </c>
      <c r="H242" s="148">
        <v>0.0</v>
      </c>
      <c r="I242" s="148">
        <v>0.0</v>
      </c>
      <c r="J242" s="217">
        <f t="shared" si="4"/>
        <v>0</v>
      </c>
      <c r="K242" s="218">
        <f t="shared" si="5"/>
        <v>0</v>
      </c>
      <c r="L242" s="151">
        <f t="shared" si="2"/>
        <v>0</v>
      </c>
      <c r="M242" s="152" t="str">
        <f t="shared" si="3"/>
        <v>griffgreen</v>
      </c>
      <c r="N242" s="154">
        <f>IFERROR(__xludf.DUMMYFUNCTION("""COMPUTED_VALUE"""),14.0)</f>
        <v>14</v>
      </c>
      <c r="O242" s="154"/>
      <c r="P242" s="154"/>
      <c r="Q242" s="154"/>
      <c r="R242" s="154"/>
      <c r="S242" s="154"/>
      <c r="T242" s="154"/>
      <c r="U242" s="154"/>
      <c r="V242" s="154"/>
      <c r="W242" s="154"/>
      <c r="X242" s="154"/>
      <c r="Y242" s="154"/>
      <c r="Z242" s="154"/>
    </row>
    <row r="243">
      <c r="A243" s="175" t="s">
        <v>23</v>
      </c>
      <c r="B243" s="175" t="s">
        <v>255</v>
      </c>
      <c r="C243" s="147" t="s">
        <v>954</v>
      </c>
      <c r="D243" s="145" t="s">
        <v>242</v>
      </c>
      <c r="E243" s="166">
        <v>44138.0</v>
      </c>
      <c r="F243" s="147" t="s">
        <v>249</v>
      </c>
      <c r="G243" s="148">
        <v>1.0</v>
      </c>
      <c r="H243" s="148">
        <v>0.0</v>
      </c>
      <c r="I243" s="148">
        <v>0.0</v>
      </c>
      <c r="J243" s="217">
        <f t="shared" si="4"/>
        <v>0</v>
      </c>
      <c r="K243" s="218">
        <f t="shared" si="5"/>
        <v>0</v>
      </c>
      <c r="L243" s="151">
        <f t="shared" si="2"/>
        <v>0</v>
      </c>
      <c r="M243" s="152" t="str">
        <f t="shared" si="3"/>
        <v>griffgreen</v>
      </c>
      <c r="N243" s="154">
        <f>IFERROR(__xludf.DUMMYFUNCTION("""COMPUTED_VALUE"""),15.0)</f>
        <v>15</v>
      </c>
      <c r="O243" s="154"/>
      <c r="P243" s="154"/>
      <c r="Q243" s="154"/>
      <c r="R243" s="154"/>
      <c r="S243" s="154"/>
      <c r="T243" s="154"/>
      <c r="U243" s="154"/>
      <c r="V243" s="154"/>
      <c r="W243" s="154"/>
      <c r="X243" s="154"/>
      <c r="Y243" s="154"/>
      <c r="Z243" s="154"/>
    </row>
    <row r="244">
      <c r="A244" s="175" t="s">
        <v>23</v>
      </c>
      <c r="B244" s="175" t="s">
        <v>255</v>
      </c>
      <c r="C244" s="147" t="s">
        <v>1014</v>
      </c>
      <c r="D244" s="145" t="s">
        <v>242</v>
      </c>
      <c r="E244" s="166">
        <v>44139.0</v>
      </c>
      <c r="F244" s="147" t="s">
        <v>249</v>
      </c>
      <c r="G244" s="148">
        <v>3.0</v>
      </c>
      <c r="H244" s="148">
        <v>0.0</v>
      </c>
      <c r="I244" s="148">
        <v>0.0</v>
      </c>
      <c r="J244" s="217">
        <f t="shared" si="4"/>
        <v>0</v>
      </c>
      <c r="K244" s="218">
        <f t="shared" si="5"/>
        <v>0</v>
      </c>
      <c r="L244" s="151">
        <f t="shared" si="2"/>
        <v>0</v>
      </c>
      <c r="M244" s="152" t="str">
        <f t="shared" si="3"/>
        <v>griffgreen</v>
      </c>
      <c r="N244" s="154">
        <f>IFERROR(__xludf.DUMMYFUNCTION("""COMPUTED_VALUE"""),16.0)</f>
        <v>16</v>
      </c>
      <c r="O244" s="154"/>
      <c r="P244" s="154"/>
      <c r="Q244" s="154"/>
      <c r="R244" s="154"/>
      <c r="S244" s="154"/>
      <c r="T244" s="154"/>
      <c r="U244" s="154"/>
      <c r="V244" s="154"/>
      <c r="W244" s="154"/>
      <c r="X244" s="154"/>
      <c r="Y244" s="154"/>
      <c r="Z244" s="154"/>
    </row>
    <row r="245">
      <c r="A245" s="175" t="s">
        <v>23</v>
      </c>
      <c r="B245" s="175" t="s">
        <v>255</v>
      </c>
      <c r="C245" s="147" t="s">
        <v>956</v>
      </c>
      <c r="D245" s="145" t="s">
        <v>242</v>
      </c>
      <c r="E245" s="166">
        <v>44140.0</v>
      </c>
      <c r="F245" s="147" t="s">
        <v>260</v>
      </c>
      <c r="G245" s="148">
        <v>3.0</v>
      </c>
      <c r="H245" s="148">
        <v>0.0</v>
      </c>
      <c r="I245" s="148">
        <v>0.0</v>
      </c>
      <c r="J245" s="217">
        <f t="shared" si="4"/>
        <v>0</v>
      </c>
      <c r="K245" s="218">
        <f t="shared" si="5"/>
        <v>0</v>
      </c>
      <c r="L245" s="151">
        <f t="shared" si="2"/>
        <v>0</v>
      </c>
      <c r="M245" s="152" t="str">
        <f t="shared" si="3"/>
        <v>griffgreen</v>
      </c>
      <c r="N245" s="154">
        <f>IFERROR(__xludf.DUMMYFUNCTION("""COMPUTED_VALUE"""),17.0)</f>
        <v>17</v>
      </c>
      <c r="O245" s="154"/>
      <c r="P245" s="154"/>
      <c r="Q245" s="154"/>
      <c r="R245" s="154"/>
      <c r="S245" s="154"/>
      <c r="T245" s="154"/>
      <c r="U245" s="154"/>
      <c r="V245" s="154"/>
      <c r="W245" s="154"/>
      <c r="X245" s="154"/>
      <c r="Y245" s="153"/>
      <c r="Z245" s="153"/>
    </row>
    <row r="246">
      <c r="A246" s="175" t="s">
        <v>23</v>
      </c>
      <c r="B246" s="175" t="s">
        <v>6</v>
      </c>
      <c r="C246" s="147" t="s">
        <v>937</v>
      </c>
      <c r="D246" s="145" t="s">
        <v>242</v>
      </c>
      <c r="E246" s="166">
        <v>44141.0</v>
      </c>
      <c r="F246" s="147" t="s">
        <v>249</v>
      </c>
      <c r="G246" s="148">
        <v>1.0</v>
      </c>
      <c r="H246" s="148">
        <v>0.0</v>
      </c>
      <c r="I246" s="148">
        <v>0.0</v>
      </c>
      <c r="J246" s="217">
        <f t="shared" si="4"/>
        <v>0</v>
      </c>
      <c r="K246" s="218">
        <f t="shared" si="5"/>
        <v>0</v>
      </c>
      <c r="L246" s="151">
        <f t="shared" si="2"/>
        <v>0</v>
      </c>
      <c r="M246" s="152" t="str">
        <f t="shared" si="3"/>
        <v>griffgreen</v>
      </c>
      <c r="N246" s="154">
        <f>IFERROR(__xludf.DUMMYFUNCTION("""COMPUTED_VALUE"""),18.0)</f>
        <v>18</v>
      </c>
      <c r="O246" s="154"/>
      <c r="P246" s="154"/>
      <c r="Q246" s="154"/>
      <c r="R246" s="154"/>
      <c r="S246" s="154"/>
      <c r="T246" s="154"/>
      <c r="U246" s="154"/>
      <c r="V246" s="154"/>
      <c r="W246" s="154"/>
      <c r="X246" s="154"/>
      <c r="Y246" s="154"/>
      <c r="Z246" s="154"/>
    </row>
    <row r="247">
      <c r="A247" s="175" t="s">
        <v>82</v>
      </c>
      <c r="B247" s="175" t="s">
        <v>6</v>
      </c>
      <c r="C247" s="147" t="s">
        <v>1025</v>
      </c>
      <c r="D247" s="145" t="s">
        <v>242</v>
      </c>
      <c r="E247" s="166">
        <v>44137.0</v>
      </c>
      <c r="F247" s="147" t="s">
        <v>249</v>
      </c>
      <c r="G247" s="148">
        <v>1.0</v>
      </c>
      <c r="H247" s="148">
        <v>5.0</v>
      </c>
      <c r="I247" s="148">
        <v>5.0</v>
      </c>
      <c r="J247" s="217">
        <f t="shared" si="4"/>
        <v>0.0003169412798</v>
      </c>
      <c r="K247" s="218">
        <f t="shared" si="5"/>
        <v>0.1228147459</v>
      </c>
      <c r="L247" s="151">
        <f t="shared" si="2"/>
        <v>0.9814437179</v>
      </c>
      <c r="M247" s="152" t="str">
        <f t="shared" si="3"/>
        <v>atacas</v>
      </c>
      <c r="N247" s="154">
        <f>IFERROR(__xludf.DUMMYFUNCTION("""COMPUTED_VALUE"""),1.0)</f>
        <v>1</v>
      </c>
      <c r="O247" s="154"/>
      <c r="P247" s="154"/>
      <c r="Q247" s="154"/>
      <c r="R247" s="154"/>
      <c r="S247" s="154"/>
      <c r="T247" s="154"/>
      <c r="U247" s="154"/>
      <c r="V247" s="154"/>
      <c r="W247" s="154"/>
      <c r="X247" s="154"/>
      <c r="Y247" s="154"/>
      <c r="Z247" s="154"/>
    </row>
    <row r="248">
      <c r="A248" s="175" t="s">
        <v>60</v>
      </c>
      <c r="B248" s="175" t="s">
        <v>21</v>
      </c>
      <c r="C248" s="147" t="s">
        <v>1026</v>
      </c>
      <c r="D248" s="145" t="s">
        <v>242</v>
      </c>
      <c r="E248" s="146">
        <v>44134.0</v>
      </c>
      <c r="F248" s="147" t="s">
        <v>249</v>
      </c>
      <c r="G248" s="148">
        <v>4.0</v>
      </c>
      <c r="H248" s="148">
        <v>0.0</v>
      </c>
      <c r="I248" s="148">
        <v>0.0</v>
      </c>
      <c r="J248" s="217">
        <f t="shared" si="4"/>
        <v>0</v>
      </c>
      <c r="K248" s="218">
        <f t="shared" si="5"/>
        <v>0</v>
      </c>
      <c r="L248" s="151">
        <f t="shared" si="2"/>
        <v>3.075739896</v>
      </c>
      <c r="M248" s="152" t="str">
        <f t="shared" si="3"/>
        <v>anjablaj</v>
      </c>
      <c r="N248" s="154">
        <f>IFERROR(__xludf.DUMMYFUNCTION("""COMPUTED_VALUE"""),2.0)</f>
        <v>2</v>
      </c>
      <c r="O248" s="154"/>
      <c r="P248" s="154"/>
      <c r="Q248" s="154"/>
      <c r="R248" s="154"/>
      <c r="S248" s="154"/>
      <c r="T248" s="154"/>
      <c r="U248" s="154"/>
      <c r="V248" s="154"/>
      <c r="W248" s="154"/>
      <c r="X248" s="154"/>
      <c r="Y248" s="154"/>
      <c r="Z248" s="154"/>
    </row>
    <row r="249">
      <c r="A249" s="175" t="s">
        <v>141</v>
      </c>
      <c r="B249" s="175" t="s">
        <v>6</v>
      </c>
      <c r="C249" s="147" t="s">
        <v>1027</v>
      </c>
      <c r="D249" s="145" t="s">
        <v>242</v>
      </c>
      <c r="E249" s="146">
        <v>44133.0</v>
      </c>
      <c r="F249" s="147" t="s">
        <v>249</v>
      </c>
      <c r="G249" s="148">
        <v>1.0</v>
      </c>
      <c r="H249" s="148">
        <v>1.0</v>
      </c>
      <c r="I249" s="148">
        <v>5.0</v>
      </c>
      <c r="J249" s="217">
        <f t="shared" si="4"/>
        <v>0.0001890558651</v>
      </c>
      <c r="K249" s="218">
        <f t="shared" si="5"/>
        <v>0.07325914774</v>
      </c>
      <c r="L249" s="151">
        <f t="shared" si="2"/>
        <v>0.9318881197</v>
      </c>
      <c r="M249" s="152" t="str">
        <f t="shared" si="3"/>
        <v>lescanor</v>
      </c>
      <c r="N249" s="154">
        <f>IFERROR(__xludf.DUMMYFUNCTION("""COMPUTED_VALUE"""),1.0)</f>
        <v>1</v>
      </c>
      <c r="O249" s="154"/>
      <c r="P249" s="154"/>
      <c r="Q249" s="154"/>
      <c r="R249" s="154"/>
      <c r="S249" s="154"/>
      <c r="T249" s="154"/>
      <c r="U249" s="154"/>
      <c r="V249" s="154"/>
      <c r="W249" s="154"/>
      <c r="X249" s="154"/>
      <c r="Y249" s="153"/>
      <c r="Z249" s="153"/>
    </row>
    <row r="250">
      <c r="A250" s="175" t="s">
        <v>57</v>
      </c>
      <c r="B250" s="175" t="s">
        <v>255</v>
      </c>
      <c r="C250" s="147" t="s">
        <v>1017</v>
      </c>
      <c r="D250" s="145" t="s">
        <v>242</v>
      </c>
      <c r="E250" s="166">
        <v>44139.0</v>
      </c>
      <c r="F250" s="147" t="s">
        <v>249</v>
      </c>
      <c r="G250" s="148">
        <v>3.0</v>
      </c>
      <c r="H250" s="148">
        <v>20.0</v>
      </c>
      <c r="I250" s="148">
        <v>20.0</v>
      </c>
      <c r="J250" s="217">
        <f t="shared" si="4"/>
        <v>0.001267765119</v>
      </c>
      <c r="K250" s="218">
        <f t="shared" si="5"/>
        <v>0.4912589837</v>
      </c>
      <c r="L250" s="151">
        <f t="shared" si="2"/>
        <v>2.166481076</v>
      </c>
      <c r="M250" s="152" t="str">
        <f t="shared" si="3"/>
        <v>vitormarthendal</v>
      </c>
      <c r="N250" s="154">
        <f>IFERROR(__xludf.DUMMYFUNCTION("""COMPUTED_VALUE"""),2.0)</f>
        <v>2</v>
      </c>
      <c r="O250" s="154"/>
      <c r="P250" s="154"/>
      <c r="Q250" s="154"/>
      <c r="R250" s="154"/>
      <c r="S250" s="154"/>
      <c r="T250" s="154"/>
      <c r="U250" s="154"/>
      <c r="V250" s="154"/>
      <c r="W250" s="154"/>
      <c r="X250" s="154"/>
      <c r="Y250" s="154"/>
      <c r="Z250" s="154"/>
    </row>
    <row r="251">
      <c r="A251" s="175" t="s">
        <v>57</v>
      </c>
      <c r="B251" s="175" t="s">
        <v>255</v>
      </c>
      <c r="C251" s="147" t="s">
        <v>256</v>
      </c>
      <c r="D251" s="145" t="s">
        <v>242</v>
      </c>
      <c r="E251" s="166">
        <v>44139.0</v>
      </c>
      <c r="F251" s="147" t="s">
        <v>257</v>
      </c>
      <c r="G251" s="148">
        <v>3.0</v>
      </c>
      <c r="H251" s="148">
        <v>20.0</v>
      </c>
      <c r="I251" s="148">
        <v>20.0</v>
      </c>
      <c r="J251" s="217">
        <f t="shared" si="4"/>
        <v>0.001267765119</v>
      </c>
      <c r="K251" s="218">
        <f t="shared" si="5"/>
        <v>0.4912589837</v>
      </c>
      <c r="L251" s="151">
        <f t="shared" si="2"/>
        <v>2.166481076</v>
      </c>
      <c r="M251" s="152" t="str">
        <f t="shared" si="3"/>
        <v>vitormarthendal</v>
      </c>
      <c r="N251" s="154">
        <f>IFERROR(__xludf.DUMMYFUNCTION("""COMPUTED_VALUE"""),3.0)</f>
        <v>3</v>
      </c>
      <c r="O251" s="154"/>
      <c r="P251" s="154"/>
      <c r="Q251" s="154"/>
      <c r="R251" s="154"/>
      <c r="S251" s="154"/>
      <c r="T251" s="154"/>
      <c r="U251" s="154"/>
      <c r="V251" s="154"/>
      <c r="W251" s="154"/>
      <c r="X251" s="154"/>
      <c r="Y251" s="154"/>
      <c r="Z251" s="154"/>
    </row>
    <row r="252">
      <c r="A252" s="175" t="s">
        <v>57</v>
      </c>
      <c r="B252" s="175" t="s">
        <v>6</v>
      </c>
      <c r="C252" s="147" t="s">
        <v>1028</v>
      </c>
      <c r="D252" s="145" t="s">
        <v>242</v>
      </c>
      <c r="E252" s="166">
        <v>44140.0</v>
      </c>
      <c r="F252" s="147" t="s">
        <v>249</v>
      </c>
      <c r="G252" s="148">
        <v>1.0</v>
      </c>
      <c r="H252" s="148">
        <v>1.0</v>
      </c>
      <c r="I252" s="148">
        <v>5.0</v>
      </c>
      <c r="J252" s="217">
        <f t="shared" si="4"/>
        <v>0.0001890558651</v>
      </c>
      <c r="K252" s="218">
        <f t="shared" si="5"/>
        <v>0.07325914774</v>
      </c>
      <c r="L252" s="151">
        <f t="shared" si="2"/>
        <v>2.166481076</v>
      </c>
      <c r="M252" s="152" t="str">
        <f t="shared" si="3"/>
        <v>vitormarthendal</v>
      </c>
      <c r="N252" s="154">
        <f>IFERROR(__xludf.DUMMYFUNCTION("""COMPUTED_VALUE"""),4.0)</f>
        <v>4</v>
      </c>
      <c r="O252" s="154"/>
      <c r="P252" s="154"/>
      <c r="Q252" s="154"/>
      <c r="R252" s="154"/>
      <c r="S252" s="154"/>
      <c r="T252" s="154"/>
      <c r="U252" s="154"/>
      <c r="V252" s="154"/>
      <c r="W252" s="154"/>
      <c r="X252" s="154"/>
      <c r="Y252" s="154"/>
      <c r="Z252" s="154"/>
    </row>
    <row r="253">
      <c r="A253" s="175" t="s">
        <v>142</v>
      </c>
      <c r="B253" s="175" t="s">
        <v>6</v>
      </c>
      <c r="C253" s="147" t="s">
        <v>1029</v>
      </c>
      <c r="D253" s="145" t="s">
        <v>242</v>
      </c>
      <c r="E253" s="166">
        <v>44138.0</v>
      </c>
      <c r="F253" s="147" t="s">
        <v>249</v>
      </c>
      <c r="G253" s="148">
        <v>1.0</v>
      </c>
      <c r="H253" s="148">
        <v>1.0</v>
      </c>
      <c r="I253" s="148">
        <v>5.0</v>
      </c>
      <c r="J253" s="217">
        <f t="shared" si="4"/>
        <v>0.0001890558651</v>
      </c>
      <c r="K253" s="218">
        <f t="shared" si="5"/>
        <v>0.07325914774</v>
      </c>
      <c r="L253" s="151">
        <f t="shared" si="2"/>
        <v>0.9318881197</v>
      </c>
      <c r="M253" s="152" t="str">
        <f t="shared" si="3"/>
        <v>jakubgregus</v>
      </c>
      <c r="N253" s="154">
        <f>IFERROR(__xludf.DUMMYFUNCTION("""COMPUTED_VALUE"""),1.0)</f>
        <v>1</v>
      </c>
      <c r="O253" s="154"/>
      <c r="P253" s="154"/>
      <c r="Q253" s="154"/>
      <c r="R253" s="154"/>
      <c r="S253" s="154"/>
      <c r="T253" s="154"/>
      <c r="U253" s="154"/>
      <c r="V253" s="154"/>
      <c r="W253" s="154"/>
      <c r="X253" s="154"/>
      <c r="Y253" s="154"/>
      <c r="Z253" s="154"/>
    </row>
    <row r="254">
      <c r="A254" s="175" t="s">
        <v>69</v>
      </c>
      <c r="B254" s="175" t="s">
        <v>255</v>
      </c>
      <c r="C254" s="147" t="s">
        <v>933</v>
      </c>
      <c r="D254" s="145" t="s">
        <v>242</v>
      </c>
      <c r="E254" s="146">
        <v>44134.0</v>
      </c>
      <c r="F254" s="147" t="s">
        <v>249</v>
      </c>
      <c r="G254" s="148">
        <v>1.0</v>
      </c>
      <c r="H254" s="148">
        <v>30.0</v>
      </c>
      <c r="I254" s="148">
        <v>40.0</v>
      </c>
      <c r="J254" s="217">
        <f t="shared" si="4"/>
        <v>0.002215816702</v>
      </c>
      <c r="K254" s="218">
        <f t="shared" si="5"/>
        <v>0.8586289719</v>
      </c>
      <c r="L254" s="151">
        <f t="shared" si="2"/>
        <v>1.079775432</v>
      </c>
      <c r="M254" s="152" t="str">
        <f t="shared" si="3"/>
        <v>geleeroyale</v>
      </c>
      <c r="N254" s="154">
        <f>IFERROR(__xludf.DUMMYFUNCTION("""COMPUTED_VALUE"""),2.0)</f>
        <v>2</v>
      </c>
      <c r="O254" s="154"/>
      <c r="P254" s="154"/>
      <c r="Q254" s="154"/>
      <c r="R254" s="154"/>
      <c r="S254" s="154"/>
      <c r="T254" s="154"/>
      <c r="U254" s="154"/>
      <c r="V254" s="154"/>
      <c r="W254" s="154"/>
      <c r="X254" s="154"/>
      <c r="Y254" s="154"/>
      <c r="Z254" s="154"/>
    </row>
    <row r="255">
      <c r="A255" s="175" t="s">
        <v>69</v>
      </c>
      <c r="B255" s="175" t="s">
        <v>21</v>
      </c>
      <c r="C255" s="147" t="s">
        <v>936</v>
      </c>
      <c r="D255" s="145" t="s">
        <v>242</v>
      </c>
      <c r="E255" s="166">
        <v>44137.0</v>
      </c>
      <c r="F255" s="147" t="s">
        <v>249</v>
      </c>
      <c r="G255" s="148">
        <v>1.0</v>
      </c>
      <c r="H255" s="148">
        <v>20.0</v>
      </c>
      <c r="I255" s="148">
        <v>70.0</v>
      </c>
      <c r="J255" s="217">
        <f t="shared" si="4"/>
        <v>0.002838610234</v>
      </c>
      <c r="K255" s="218">
        <f t="shared" si="5"/>
        <v>1.099961466</v>
      </c>
      <c r="L255" s="151">
        <f t="shared" si="2"/>
        <v>1.079775432</v>
      </c>
      <c r="M255" s="152" t="str">
        <f t="shared" si="3"/>
        <v>geleeroyale</v>
      </c>
      <c r="N255" s="154">
        <f>IFERROR(__xludf.DUMMYFUNCTION("""COMPUTED_VALUE"""),3.0)</f>
        <v>3</v>
      </c>
      <c r="O255" s="154"/>
      <c r="P255" s="154"/>
      <c r="Q255" s="154"/>
      <c r="R255" s="154"/>
      <c r="S255" s="154"/>
      <c r="T255" s="154"/>
      <c r="U255" s="154"/>
      <c r="V255" s="154"/>
      <c r="W255" s="154"/>
      <c r="X255" s="154"/>
      <c r="Y255" s="154"/>
      <c r="Z255" s="154"/>
    </row>
    <row r="256">
      <c r="A256" s="175" t="s">
        <v>22</v>
      </c>
      <c r="B256" s="175" t="s">
        <v>255</v>
      </c>
      <c r="C256" s="147" t="s">
        <v>933</v>
      </c>
      <c r="D256" s="145" t="s">
        <v>242</v>
      </c>
      <c r="E256" s="146">
        <v>44134.0</v>
      </c>
      <c r="F256" s="147" t="s">
        <v>249</v>
      </c>
      <c r="G256" s="148">
        <v>1.0</v>
      </c>
      <c r="H256" s="148">
        <v>30.0</v>
      </c>
      <c r="I256" s="148">
        <v>40.0</v>
      </c>
      <c r="J256" s="217">
        <f t="shared" si="4"/>
        <v>0.002215816702</v>
      </c>
      <c r="K256" s="218">
        <f t="shared" si="5"/>
        <v>0.8586289719</v>
      </c>
      <c r="L256" s="151">
        <f t="shared" si="2"/>
        <v>0.8586289719</v>
      </c>
      <c r="M256" s="152" t="str">
        <f t="shared" si="3"/>
        <v>vntrp</v>
      </c>
      <c r="N256" s="154">
        <f>IFERROR(__xludf.DUMMYFUNCTION("""COMPUTED_VALUE"""),1.0)</f>
        <v>1</v>
      </c>
      <c r="O256" s="154"/>
      <c r="P256" s="154"/>
      <c r="Q256" s="154"/>
      <c r="R256" s="154"/>
      <c r="S256" s="154"/>
      <c r="T256" s="154"/>
      <c r="U256" s="154"/>
      <c r="V256" s="154"/>
      <c r="W256" s="154"/>
      <c r="X256" s="154"/>
      <c r="Y256" s="154"/>
      <c r="Z256" s="154"/>
    </row>
    <row r="257">
      <c r="A257" s="175" t="s">
        <v>87</v>
      </c>
      <c r="B257" s="175" t="s">
        <v>6</v>
      </c>
      <c r="C257" s="147" t="s">
        <v>952</v>
      </c>
      <c r="D257" s="145" t="s">
        <v>242</v>
      </c>
      <c r="E257" s="166">
        <v>44138.0</v>
      </c>
      <c r="F257" s="147" t="s">
        <v>249</v>
      </c>
      <c r="G257" s="148">
        <v>1.0</v>
      </c>
      <c r="H257" s="148">
        <v>30.0</v>
      </c>
      <c r="I257" s="148">
        <v>40.0</v>
      </c>
      <c r="J257" s="217">
        <f t="shared" si="4"/>
        <v>0.002215816702</v>
      </c>
      <c r="K257" s="218">
        <f t="shared" si="5"/>
        <v>0.8586289719</v>
      </c>
      <c r="L257" s="151">
        <f t="shared" si="2"/>
        <v>0.2907469393</v>
      </c>
      <c r="M257" s="152" t="str">
        <f t="shared" si="3"/>
        <v>krisjones</v>
      </c>
      <c r="N257" s="154">
        <f>IFERROR(__xludf.DUMMYFUNCTION("""COMPUTED_VALUE"""),1.0)</f>
        <v>1</v>
      </c>
      <c r="O257" s="154"/>
      <c r="P257" s="154"/>
      <c r="Q257" s="154"/>
      <c r="R257" s="154"/>
      <c r="S257" s="154"/>
      <c r="T257" s="154"/>
      <c r="U257" s="154"/>
      <c r="V257" s="154"/>
      <c r="W257" s="154"/>
      <c r="X257" s="154"/>
      <c r="Y257" s="154"/>
      <c r="Z257" s="154"/>
    </row>
    <row r="258">
      <c r="A258" s="175" t="s">
        <v>144</v>
      </c>
      <c r="B258" s="175" t="s">
        <v>255</v>
      </c>
      <c r="C258" s="147" t="s">
        <v>933</v>
      </c>
      <c r="D258" s="145" t="s">
        <v>242</v>
      </c>
      <c r="E258" s="146">
        <v>44134.0</v>
      </c>
      <c r="F258" s="147" t="s">
        <v>249</v>
      </c>
      <c r="G258" s="148">
        <v>1.0</v>
      </c>
      <c r="H258" s="148">
        <v>30.0</v>
      </c>
      <c r="I258" s="148">
        <v>40.0</v>
      </c>
      <c r="J258" s="217">
        <f t="shared" si="4"/>
        <v>0.002215816702</v>
      </c>
      <c r="K258" s="218">
        <f t="shared" si="5"/>
        <v>0.8586289719</v>
      </c>
      <c r="L258" s="151">
        <f t="shared" si="2"/>
        <v>0.8586289719</v>
      </c>
      <c r="M258" s="152" t="str">
        <f t="shared" si="3"/>
        <v>positonic</v>
      </c>
      <c r="N258" s="154">
        <f>IFERROR(__xludf.DUMMYFUNCTION("""COMPUTED_VALUE"""),1.0)</f>
        <v>1</v>
      </c>
      <c r="O258" s="154"/>
      <c r="P258" s="154"/>
      <c r="Q258" s="154"/>
      <c r="R258" s="154"/>
      <c r="S258" s="154"/>
      <c r="T258" s="154"/>
      <c r="U258" s="154"/>
      <c r="V258" s="154"/>
      <c r="W258" s="154"/>
      <c r="X258" s="154"/>
      <c r="Y258" s="154"/>
      <c r="Z258" s="154"/>
    </row>
    <row r="259">
      <c r="A259" s="175" t="s">
        <v>38</v>
      </c>
      <c r="B259" s="175" t="s">
        <v>255</v>
      </c>
      <c r="C259" s="147" t="s">
        <v>1017</v>
      </c>
      <c r="D259" s="145" t="s">
        <v>242</v>
      </c>
      <c r="E259" s="166">
        <v>44139.0</v>
      </c>
      <c r="F259" s="147" t="s">
        <v>249</v>
      </c>
      <c r="G259" s="148">
        <v>3.0</v>
      </c>
      <c r="H259" s="148">
        <v>20.0</v>
      </c>
      <c r="I259" s="148">
        <v>20.0</v>
      </c>
      <c r="J259" s="217">
        <f t="shared" si="4"/>
        <v>0.001267765119</v>
      </c>
      <c r="K259" s="218">
        <f t="shared" si="5"/>
        <v>0.4912589837</v>
      </c>
      <c r="L259" s="151">
        <f t="shared" si="2"/>
        <v>1.675222092</v>
      </c>
      <c r="M259" s="152" t="str">
        <f t="shared" si="3"/>
        <v>sgonzt</v>
      </c>
      <c r="N259" s="154">
        <f>IFERROR(__xludf.DUMMYFUNCTION("""COMPUTED_VALUE"""),2.0)</f>
        <v>2</v>
      </c>
      <c r="O259" s="154"/>
      <c r="P259" s="154"/>
      <c r="Q259" s="154"/>
      <c r="R259" s="154"/>
      <c r="S259" s="154"/>
      <c r="T259" s="154"/>
      <c r="U259" s="154"/>
      <c r="V259" s="154"/>
      <c r="W259" s="154"/>
      <c r="X259" s="154"/>
      <c r="Y259" s="154"/>
      <c r="Z259" s="154"/>
    </row>
    <row r="260">
      <c r="A260" s="175" t="s">
        <v>38</v>
      </c>
      <c r="B260" s="175" t="s">
        <v>6</v>
      </c>
      <c r="C260" s="147" t="s">
        <v>1028</v>
      </c>
      <c r="D260" s="145" t="s">
        <v>242</v>
      </c>
      <c r="E260" s="166">
        <v>44140.0</v>
      </c>
      <c r="F260" s="147" t="s">
        <v>249</v>
      </c>
      <c r="G260" s="148">
        <v>1.0</v>
      </c>
      <c r="H260" s="148">
        <v>1.0</v>
      </c>
      <c r="I260" s="148">
        <v>5.0</v>
      </c>
      <c r="J260" s="217">
        <f t="shared" si="4"/>
        <v>0.0001890558651</v>
      </c>
      <c r="K260" s="218">
        <f t="shared" si="5"/>
        <v>0.07325914774</v>
      </c>
      <c r="L260" s="151">
        <f t="shared" si="2"/>
        <v>1.675222092</v>
      </c>
      <c r="M260" s="152" t="str">
        <f t="shared" si="3"/>
        <v>sgonzt</v>
      </c>
      <c r="N260" s="154">
        <f>IFERROR(__xludf.DUMMYFUNCTION("""COMPUTED_VALUE"""),3.0)</f>
        <v>3</v>
      </c>
      <c r="O260" s="154"/>
      <c r="P260" s="154"/>
      <c r="Q260" s="154"/>
      <c r="R260" s="154"/>
      <c r="S260" s="154"/>
      <c r="T260" s="154"/>
      <c r="U260" s="154"/>
      <c r="V260" s="154"/>
      <c r="W260" s="154"/>
      <c r="X260" s="154"/>
      <c r="Y260" s="154"/>
      <c r="Z260" s="154"/>
    </row>
    <row r="261">
      <c r="A261" s="175" t="s">
        <v>25</v>
      </c>
      <c r="B261" s="175" t="s">
        <v>255</v>
      </c>
      <c r="C261" s="147" t="s">
        <v>933</v>
      </c>
      <c r="D261" s="145" t="s">
        <v>242</v>
      </c>
      <c r="E261" s="146">
        <v>44134.0</v>
      </c>
      <c r="F261" s="147" t="s">
        <v>249</v>
      </c>
      <c r="G261" s="148">
        <v>1.0</v>
      </c>
      <c r="H261" s="148">
        <v>30.0</v>
      </c>
      <c r="I261" s="148">
        <v>40.0</v>
      </c>
      <c r="J261" s="217">
        <f t="shared" si="4"/>
        <v>0.002215816702</v>
      </c>
      <c r="K261" s="218">
        <f t="shared" si="5"/>
        <v>0.8586289719</v>
      </c>
      <c r="L261" s="151">
        <f t="shared" si="2"/>
        <v>0.8586289719</v>
      </c>
      <c r="M261" s="152" t="str">
        <f t="shared" si="3"/>
        <v>mzargham</v>
      </c>
      <c r="N261" s="154">
        <f>IFERROR(__xludf.DUMMYFUNCTION("""COMPUTED_VALUE"""),1.0)</f>
        <v>1</v>
      </c>
      <c r="O261" s="154"/>
      <c r="P261" s="154"/>
      <c r="Q261" s="154"/>
      <c r="R261" s="154"/>
      <c r="S261" s="154"/>
      <c r="T261" s="154"/>
      <c r="U261" s="154"/>
      <c r="V261" s="154"/>
      <c r="W261" s="154"/>
      <c r="X261" s="154"/>
      <c r="Y261" s="154"/>
      <c r="Z261" s="154"/>
    </row>
    <row r="262">
      <c r="A262" s="175" t="s">
        <v>145</v>
      </c>
      <c r="B262" s="175" t="s">
        <v>6</v>
      </c>
      <c r="C262" s="147" t="s">
        <v>937</v>
      </c>
      <c r="D262" s="145" t="s">
        <v>242</v>
      </c>
      <c r="E262" s="166">
        <v>44141.0</v>
      </c>
      <c r="F262" s="147" t="s">
        <v>249</v>
      </c>
      <c r="G262" s="148">
        <v>1.0</v>
      </c>
      <c r="H262" s="148">
        <v>30.0</v>
      </c>
      <c r="I262" s="148">
        <v>40.0</v>
      </c>
      <c r="J262" s="217">
        <f t="shared" si="4"/>
        <v>0.002215816702</v>
      </c>
      <c r="K262" s="218">
        <f t="shared" si="5"/>
        <v>0.8586289719</v>
      </c>
      <c r="L262" s="151">
        <f t="shared" si="2"/>
        <v>0.8586289719</v>
      </c>
      <c r="M262" s="152" t="str">
        <f t="shared" si="3"/>
        <v>lescanore</v>
      </c>
      <c r="N262" s="154">
        <f>IFERROR(__xludf.DUMMYFUNCTION("""COMPUTED_VALUE"""),1.0)</f>
        <v>1</v>
      </c>
      <c r="O262" s="154"/>
      <c r="P262" s="154"/>
      <c r="Q262" s="154"/>
      <c r="R262" s="154"/>
      <c r="S262" s="154"/>
      <c r="T262" s="154"/>
      <c r="U262" s="154"/>
      <c r="V262" s="154"/>
      <c r="W262" s="154"/>
      <c r="X262" s="154"/>
      <c r="Y262" s="154"/>
      <c r="Z262" s="154"/>
    </row>
    <row r="263">
      <c r="A263" s="175" t="s">
        <v>77</v>
      </c>
      <c r="B263" s="175" t="s">
        <v>255</v>
      </c>
      <c r="C263" s="147" t="s">
        <v>933</v>
      </c>
      <c r="D263" s="145" t="s">
        <v>242</v>
      </c>
      <c r="E263" s="146">
        <v>44134.0</v>
      </c>
      <c r="F263" s="147" t="s">
        <v>249</v>
      </c>
      <c r="G263" s="148">
        <v>1.0</v>
      </c>
      <c r="H263" s="148">
        <v>30.0</v>
      </c>
      <c r="I263" s="148">
        <v>40.0</v>
      </c>
      <c r="J263" s="217">
        <f t="shared" si="4"/>
        <v>0.002215816702</v>
      </c>
      <c r="K263" s="218">
        <f t="shared" si="5"/>
        <v>0.8586289719</v>
      </c>
      <c r="L263" s="151">
        <f t="shared" si="2"/>
        <v>0.8586289719</v>
      </c>
      <c r="M263" s="152" t="str">
        <f t="shared" si="3"/>
        <v>jakublanc</v>
      </c>
      <c r="N263" s="154">
        <f>IFERROR(__xludf.DUMMYFUNCTION("""COMPUTED_VALUE"""),1.0)</f>
        <v>1</v>
      </c>
      <c r="O263" s="154"/>
      <c r="P263" s="154"/>
      <c r="Q263" s="154"/>
      <c r="R263" s="154"/>
      <c r="S263" s="154"/>
      <c r="T263" s="154"/>
      <c r="U263" s="154"/>
      <c r="V263" s="154"/>
      <c r="W263" s="154"/>
      <c r="X263" s="154"/>
      <c r="Y263" s="154"/>
      <c r="Z263" s="154"/>
    </row>
    <row r="264">
      <c r="A264" s="175" t="s">
        <v>68</v>
      </c>
      <c r="B264" s="175" t="s">
        <v>16</v>
      </c>
      <c r="C264" s="147" t="s">
        <v>1030</v>
      </c>
      <c r="D264" s="145" t="s">
        <v>242</v>
      </c>
      <c r="E264" s="146">
        <v>44133.0</v>
      </c>
      <c r="F264" s="147" t="s">
        <v>260</v>
      </c>
      <c r="G264" s="148">
        <v>3.0</v>
      </c>
      <c r="H264" s="148">
        <v>30.0</v>
      </c>
      <c r="I264" s="148">
        <v>40.0</v>
      </c>
      <c r="J264" s="217">
        <f t="shared" si="4"/>
        <v>0.002215816702</v>
      </c>
      <c r="K264" s="218">
        <f t="shared" si="5"/>
        <v>0.8586289719</v>
      </c>
      <c r="L264" s="151">
        <f t="shared" si="2"/>
        <v>0.8586289719</v>
      </c>
      <c r="M264" s="152" t="str">
        <f t="shared" si="3"/>
        <v>felixfalafel</v>
      </c>
      <c r="N264" s="154">
        <f>IFERROR(__xludf.DUMMYFUNCTION("""COMPUTED_VALUE"""),1.0)</f>
        <v>1</v>
      </c>
      <c r="O264" s="154"/>
      <c r="P264" s="154"/>
      <c r="Q264" s="154"/>
      <c r="R264" s="154"/>
      <c r="S264" s="154"/>
      <c r="T264" s="154"/>
      <c r="U264" s="154"/>
      <c r="V264" s="154"/>
      <c r="W264" s="154"/>
      <c r="X264" s="154"/>
      <c r="Y264" s="154"/>
      <c r="Z264" s="154"/>
    </row>
    <row r="265">
      <c r="A265" s="175" t="s">
        <v>84</v>
      </c>
      <c r="B265" s="175" t="s">
        <v>6</v>
      </c>
      <c r="C265" s="147" t="s">
        <v>937</v>
      </c>
      <c r="D265" s="145" t="s">
        <v>242</v>
      </c>
      <c r="E265" s="166">
        <v>44141.0</v>
      </c>
      <c r="F265" s="147" t="s">
        <v>249</v>
      </c>
      <c r="G265" s="148">
        <v>1.0</v>
      </c>
      <c r="H265" s="148">
        <v>30.0</v>
      </c>
      <c r="I265" s="148">
        <v>40.0</v>
      </c>
      <c r="J265" s="217">
        <f t="shared" si="4"/>
        <v>0.002215816702</v>
      </c>
      <c r="K265" s="218">
        <f t="shared" si="5"/>
        <v>0.8586289719</v>
      </c>
      <c r="L265" s="151">
        <f t="shared" si="2"/>
        <v>0.8586289719</v>
      </c>
      <c r="M265" s="152" t="str">
        <f t="shared" si="3"/>
        <v>aidanbrodieo</v>
      </c>
      <c r="N265" s="154">
        <f>IFERROR(__xludf.DUMMYFUNCTION("""COMPUTED_VALUE"""),1.0)</f>
        <v>1</v>
      </c>
      <c r="O265" s="154"/>
      <c r="P265" s="154"/>
      <c r="Q265" s="154"/>
      <c r="R265" s="154"/>
      <c r="S265" s="154"/>
      <c r="T265" s="154"/>
      <c r="U265" s="154"/>
      <c r="V265" s="154"/>
      <c r="W265" s="154"/>
      <c r="X265" s="154"/>
      <c r="Y265" s="154"/>
      <c r="Z265" s="154"/>
    </row>
    <row r="266">
      <c r="A266" s="175" t="s">
        <v>138</v>
      </c>
      <c r="B266" s="175" t="s">
        <v>6</v>
      </c>
      <c r="C266" s="147" t="s">
        <v>937</v>
      </c>
      <c r="D266" s="145" t="s">
        <v>242</v>
      </c>
      <c r="E266" s="166">
        <v>44141.0</v>
      </c>
      <c r="F266" s="147" t="s">
        <v>249</v>
      </c>
      <c r="G266" s="148">
        <v>1.0</v>
      </c>
      <c r="H266" s="148">
        <v>30.0</v>
      </c>
      <c r="I266" s="154"/>
      <c r="J266" s="217">
        <f t="shared" si="4"/>
        <v>0.00095914061</v>
      </c>
      <c r="K266" s="218">
        <f t="shared" si="5"/>
        <v>0.3716669864</v>
      </c>
      <c r="L266" s="151">
        <f t="shared" si="2"/>
        <v>0.9846664665</v>
      </c>
      <c r="M266" s="152" t="str">
        <f t="shared" si="3"/>
        <v>viken33</v>
      </c>
      <c r="N266" s="154">
        <f>IFERROR(__xludf.DUMMYFUNCTION("""COMPUTED_VALUE"""),2.0)</f>
        <v>2</v>
      </c>
      <c r="O266" s="154"/>
      <c r="P266" s="154"/>
      <c r="Q266" s="154"/>
      <c r="R266" s="154"/>
      <c r="S266" s="154"/>
      <c r="T266" s="154"/>
      <c r="U266" s="154"/>
      <c r="V266" s="154"/>
      <c r="W266" s="154"/>
      <c r="X266" s="154"/>
      <c r="Y266" s="154"/>
      <c r="Z266" s="154"/>
    </row>
    <row r="267">
      <c r="A267" s="175" t="s">
        <v>63</v>
      </c>
      <c r="B267" s="175" t="s">
        <v>255</v>
      </c>
      <c r="C267" s="147" t="s">
        <v>256</v>
      </c>
      <c r="D267" s="145" t="s">
        <v>242</v>
      </c>
      <c r="E267" s="146">
        <v>44132.0</v>
      </c>
      <c r="F267" s="147" t="s">
        <v>257</v>
      </c>
      <c r="G267" s="148">
        <v>3.0</v>
      </c>
      <c r="H267" s="148">
        <v>10.0</v>
      </c>
      <c r="I267" s="148">
        <v>10.0</v>
      </c>
      <c r="J267" s="217">
        <f t="shared" si="4"/>
        <v>0.0006338825596</v>
      </c>
      <c r="K267" s="218">
        <f t="shared" si="5"/>
        <v>0.2456294918</v>
      </c>
      <c r="L267" s="151">
        <f t="shared" si="2"/>
        <v>0.7368884755</v>
      </c>
      <c r="M267" s="152" t="str">
        <f t="shared" si="3"/>
        <v>simunstrukan</v>
      </c>
      <c r="N267" s="154">
        <f>IFERROR(__xludf.DUMMYFUNCTION("""COMPUTED_VALUE"""),1.0)</f>
        <v>1</v>
      </c>
      <c r="O267" s="154"/>
      <c r="P267" s="154"/>
      <c r="Q267" s="154"/>
      <c r="R267" s="154"/>
      <c r="S267" s="154"/>
      <c r="T267" s="154"/>
      <c r="U267" s="154"/>
      <c r="V267" s="154"/>
      <c r="W267" s="154"/>
      <c r="X267" s="154"/>
      <c r="Y267" s="154"/>
      <c r="Z267" s="154"/>
    </row>
    <row r="268">
      <c r="A268" s="175" t="s">
        <v>82</v>
      </c>
      <c r="B268" s="175" t="s">
        <v>6</v>
      </c>
      <c r="C268" s="147" t="s">
        <v>952</v>
      </c>
      <c r="D268" s="145" t="s">
        <v>242</v>
      </c>
      <c r="E268" s="166">
        <v>44138.0</v>
      </c>
      <c r="F268" s="147" t="s">
        <v>249</v>
      </c>
      <c r="G268" s="148">
        <v>1.0</v>
      </c>
      <c r="H268" s="148">
        <v>30.0</v>
      </c>
      <c r="I268" s="148">
        <v>40.0</v>
      </c>
      <c r="J268" s="217">
        <f t="shared" si="4"/>
        <v>0.002215816702</v>
      </c>
      <c r="K268" s="218">
        <f t="shared" si="5"/>
        <v>0.8586289719</v>
      </c>
      <c r="L268" s="151">
        <f t="shared" si="2"/>
        <v>0.9814437179</v>
      </c>
      <c r="M268" s="152" t="str">
        <f t="shared" si="3"/>
        <v>atacas</v>
      </c>
      <c r="N268" s="154">
        <f>IFERROR(__xludf.DUMMYFUNCTION("""COMPUTED_VALUE"""),2.0)</f>
        <v>2</v>
      </c>
      <c r="O268" s="154"/>
      <c r="P268" s="154"/>
      <c r="Q268" s="154"/>
      <c r="R268" s="154"/>
      <c r="S268" s="154"/>
      <c r="T268" s="154"/>
      <c r="U268" s="154"/>
      <c r="V268" s="154"/>
      <c r="W268" s="154"/>
      <c r="X268" s="154"/>
      <c r="Y268" s="154"/>
      <c r="Z268" s="154"/>
    </row>
    <row r="269">
      <c r="A269" s="175" t="s">
        <v>62</v>
      </c>
      <c r="B269" s="175" t="s">
        <v>255</v>
      </c>
      <c r="C269" s="147" t="s">
        <v>256</v>
      </c>
      <c r="D269" s="145" t="s">
        <v>242</v>
      </c>
      <c r="E269" s="146">
        <v>44132.0</v>
      </c>
      <c r="F269" s="147" t="s">
        <v>257</v>
      </c>
      <c r="G269" s="148">
        <v>3.0</v>
      </c>
      <c r="H269" s="148">
        <v>10.0</v>
      </c>
      <c r="I269" s="148">
        <v>10.0</v>
      </c>
      <c r="J269" s="217">
        <f t="shared" si="4"/>
        <v>0.0006338825596</v>
      </c>
      <c r="K269" s="218">
        <f t="shared" si="5"/>
        <v>0.2456294918</v>
      </c>
      <c r="L269" s="151">
        <f t="shared" si="2"/>
        <v>0.7368884755</v>
      </c>
      <c r="M269" s="152" t="str">
        <f t="shared" si="3"/>
        <v>danibelle</v>
      </c>
      <c r="N269" s="154">
        <f>IFERROR(__xludf.DUMMYFUNCTION("""COMPUTED_VALUE"""),1.0)</f>
        <v>1</v>
      </c>
      <c r="O269" s="154"/>
      <c r="P269" s="154"/>
      <c r="Q269" s="154"/>
      <c r="R269" s="154"/>
      <c r="S269" s="154"/>
      <c r="T269" s="154"/>
      <c r="U269" s="154"/>
      <c r="V269" s="154"/>
      <c r="W269" s="154"/>
      <c r="X269" s="154"/>
      <c r="Y269" s="154"/>
      <c r="Z269" s="154"/>
    </row>
    <row r="270">
      <c r="A270" s="175" t="s">
        <v>154</v>
      </c>
      <c r="B270" s="175" t="s">
        <v>21</v>
      </c>
      <c r="C270" s="147" t="s">
        <v>1031</v>
      </c>
      <c r="D270" s="145" t="s">
        <v>242</v>
      </c>
      <c r="E270" s="146">
        <v>44132.0</v>
      </c>
      <c r="F270" s="147" t="s">
        <v>249</v>
      </c>
      <c r="G270" s="148">
        <v>1.0</v>
      </c>
      <c r="H270" s="148">
        <v>30.0</v>
      </c>
      <c r="I270" s="148">
        <v>30.0</v>
      </c>
      <c r="J270" s="217">
        <f t="shared" si="4"/>
        <v>0.001901647679</v>
      </c>
      <c r="K270" s="218">
        <f t="shared" si="5"/>
        <v>0.7368884755</v>
      </c>
      <c r="L270" s="151">
        <f t="shared" si="2"/>
        <v>0.7368884755</v>
      </c>
      <c r="M270" s="152" t="str">
        <f t="shared" si="3"/>
        <v>supernova_labs</v>
      </c>
      <c r="N270" s="154">
        <f>IFERROR(__xludf.DUMMYFUNCTION("""COMPUTED_VALUE"""),1.0)</f>
        <v>1</v>
      </c>
      <c r="O270" s="154"/>
      <c r="P270" s="154"/>
      <c r="Q270" s="154"/>
      <c r="R270" s="154"/>
      <c r="S270" s="154"/>
      <c r="T270" s="154"/>
      <c r="U270" s="154"/>
      <c r="V270" s="154"/>
      <c r="W270" s="154"/>
      <c r="X270" s="154"/>
      <c r="Y270" s="154"/>
      <c r="Z270" s="154"/>
    </row>
    <row r="271">
      <c r="A271" s="175" t="s">
        <v>142</v>
      </c>
      <c r="B271" s="175" t="s">
        <v>6</v>
      </c>
      <c r="C271" s="147" t="s">
        <v>952</v>
      </c>
      <c r="D271" s="145" t="s">
        <v>242</v>
      </c>
      <c r="E271" s="166">
        <v>44138.0</v>
      </c>
      <c r="F271" s="147" t="s">
        <v>249</v>
      </c>
      <c r="G271" s="148">
        <v>1.0</v>
      </c>
      <c r="H271" s="148">
        <v>30.0</v>
      </c>
      <c r="I271" s="148">
        <v>40.0</v>
      </c>
      <c r="J271" s="217">
        <f t="shared" si="4"/>
        <v>0.002215816702</v>
      </c>
      <c r="K271" s="218">
        <f t="shared" si="5"/>
        <v>0.8586289719</v>
      </c>
      <c r="L271" s="151">
        <f t="shared" si="2"/>
        <v>0.9318881197</v>
      </c>
      <c r="M271" s="152" t="str">
        <f t="shared" si="3"/>
        <v>jakubgregus</v>
      </c>
      <c r="N271" s="154">
        <f>IFERROR(__xludf.DUMMYFUNCTION("""COMPUTED_VALUE"""),2.0)</f>
        <v>2</v>
      </c>
      <c r="O271" s="154"/>
      <c r="P271" s="154"/>
      <c r="Q271" s="154"/>
      <c r="R271" s="154"/>
      <c r="S271" s="154"/>
      <c r="T271" s="154"/>
      <c r="U271" s="154"/>
      <c r="V271" s="154"/>
      <c r="W271" s="154"/>
      <c r="X271" s="154"/>
      <c r="Y271" s="154"/>
      <c r="Z271" s="154"/>
    </row>
    <row r="272">
      <c r="A272" s="175" t="s">
        <v>155</v>
      </c>
      <c r="B272" s="175" t="s">
        <v>76</v>
      </c>
      <c r="C272" s="147" t="s">
        <v>965</v>
      </c>
      <c r="D272" s="145" t="s">
        <v>242</v>
      </c>
      <c r="E272" s="146">
        <v>44133.0</v>
      </c>
      <c r="F272" s="147" t="s">
        <v>249</v>
      </c>
      <c r="G272" s="148">
        <v>1.0</v>
      </c>
      <c r="H272" s="148">
        <v>20.0</v>
      </c>
      <c r="I272" s="148">
        <v>40.0</v>
      </c>
      <c r="J272" s="217">
        <f t="shared" si="4"/>
        <v>0.001896103165</v>
      </c>
      <c r="K272" s="218">
        <f t="shared" si="5"/>
        <v>0.7347399765</v>
      </c>
      <c r="L272" s="151">
        <f t="shared" si="2"/>
        <v>0.7347399765</v>
      </c>
      <c r="M272" s="152" t="str">
        <f t="shared" si="3"/>
        <v>fenjamin</v>
      </c>
      <c r="N272" s="154">
        <f>IFERROR(__xludf.DUMMYFUNCTION("""COMPUTED_VALUE"""),1.0)</f>
        <v>1</v>
      </c>
      <c r="O272" s="154"/>
      <c r="P272" s="154"/>
      <c r="Q272" s="154"/>
      <c r="R272" s="154"/>
      <c r="S272" s="154"/>
      <c r="T272" s="154"/>
      <c r="U272" s="154"/>
      <c r="V272" s="154"/>
      <c r="W272" s="154"/>
      <c r="X272" s="154"/>
      <c r="Y272" s="154"/>
      <c r="Z272" s="154"/>
    </row>
    <row r="273">
      <c r="A273" s="175" t="s">
        <v>76</v>
      </c>
      <c r="B273" s="175" t="s">
        <v>265</v>
      </c>
      <c r="C273" s="147" t="s">
        <v>964</v>
      </c>
      <c r="D273" s="145" t="s">
        <v>242</v>
      </c>
      <c r="E273" s="146">
        <v>44131.0</v>
      </c>
      <c r="F273" s="147" t="s">
        <v>249</v>
      </c>
      <c r="G273" s="148">
        <v>1.0</v>
      </c>
      <c r="H273" s="148">
        <v>30.0</v>
      </c>
      <c r="I273" s="148">
        <v>60.0</v>
      </c>
      <c r="J273" s="217">
        <f t="shared" si="4"/>
        <v>0.002844154748</v>
      </c>
      <c r="K273" s="218">
        <f t="shared" si="5"/>
        <v>1.102109965</v>
      </c>
      <c r="L273" s="151">
        <f t="shared" si="2"/>
        <v>0.714328294</v>
      </c>
      <c r="M273" s="152" t="str">
        <f t="shared" si="3"/>
        <v>iviangita</v>
      </c>
      <c r="N273" s="154">
        <f>IFERROR(__xludf.DUMMYFUNCTION("""COMPUTED_VALUE"""),4.0)</f>
        <v>4</v>
      </c>
      <c r="O273" s="154"/>
      <c r="P273" s="154"/>
      <c r="Q273" s="154"/>
      <c r="R273" s="154"/>
      <c r="S273" s="154"/>
      <c r="T273" s="154"/>
      <c r="U273" s="154"/>
      <c r="V273" s="154"/>
      <c r="W273" s="154"/>
      <c r="X273" s="154"/>
      <c r="Y273" s="154"/>
      <c r="Z273" s="154"/>
    </row>
    <row r="274">
      <c r="A274" s="175" t="s">
        <v>49</v>
      </c>
      <c r="B274" s="175" t="s">
        <v>6</v>
      </c>
      <c r="C274" s="147" t="s">
        <v>1032</v>
      </c>
      <c r="D274" s="145" t="s">
        <v>242</v>
      </c>
      <c r="E274" s="146">
        <v>44133.0</v>
      </c>
      <c r="F274" s="147" t="s">
        <v>249</v>
      </c>
      <c r="G274" s="148">
        <v>1.0</v>
      </c>
      <c r="H274" s="148">
        <v>1.0</v>
      </c>
      <c r="I274" s="148">
        <v>5.0</v>
      </c>
      <c r="J274" s="217">
        <f t="shared" si="4"/>
        <v>0.0001890558651</v>
      </c>
      <c r="K274" s="218">
        <f t="shared" si="5"/>
        <v>0.07325914774</v>
      </c>
      <c r="L274" s="151">
        <f t="shared" si="2"/>
        <v>0.6862586278</v>
      </c>
      <c r="M274" s="152" t="str">
        <f t="shared" si="3"/>
        <v>tam2140</v>
      </c>
      <c r="N274" s="154">
        <f>IFERROR(__xludf.DUMMYFUNCTION("""COMPUTED_VALUE"""),1.0)</f>
        <v>1</v>
      </c>
      <c r="O274" s="154"/>
      <c r="P274" s="154"/>
      <c r="Q274" s="154"/>
      <c r="R274" s="154"/>
      <c r="S274" s="154"/>
      <c r="T274" s="154"/>
      <c r="U274" s="154"/>
      <c r="V274" s="154"/>
      <c r="W274" s="154"/>
      <c r="X274" s="154"/>
      <c r="Y274" s="154"/>
      <c r="Z274" s="154"/>
    </row>
    <row r="275">
      <c r="A275" s="175" t="s">
        <v>105</v>
      </c>
      <c r="B275" s="175" t="s">
        <v>16</v>
      </c>
      <c r="C275" s="147" t="s">
        <v>1033</v>
      </c>
      <c r="D275" s="145" t="s">
        <v>242</v>
      </c>
      <c r="E275" s="146">
        <v>44133.0</v>
      </c>
      <c r="F275" s="147" t="s">
        <v>260</v>
      </c>
      <c r="G275" s="148">
        <v>3.0</v>
      </c>
      <c r="H275" s="148">
        <v>40.0</v>
      </c>
      <c r="I275" s="148">
        <v>10.0</v>
      </c>
      <c r="J275" s="217">
        <f t="shared" si="4"/>
        <v>0.00159302317</v>
      </c>
      <c r="K275" s="218">
        <f t="shared" si="5"/>
        <v>0.6172964782</v>
      </c>
      <c r="L275" s="151">
        <f t="shared" si="2"/>
        <v>0.6172964782</v>
      </c>
      <c r="M275" s="152" t="str">
        <f t="shared" si="3"/>
        <v>staccop2p</v>
      </c>
      <c r="N275" s="154">
        <f>IFERROR(__xludf.DUMMYFUNCTION("""COMPUTED_VALUE"""),1.0)</f>
        <v>1</v>
      </c>
      <c r="O275" s="154"/>
      <c r="P275" s="154"/>
      <c r="Q275" s="154"/>
      <c r="R275" s="154"/>
      <c r="S275" s="154"/>
      <c r="T275" s="154"/>
      <c r="U275" s="154"/>
      <c r="V275" s="154"/>
      <c r="W275" s="154"/>
      <c r="X275" s="154"/>
      <c r="Y275" s="154"/>
      <c r="Z275" s="154"/>
    </row>
    <row r="276">
      <c r="A276" s="175" t="s">
        <v>170</v>
      </c>
      <c r="B276" s="175" t="s">
        <v>255</v>
      </c>
      <c r="C276" s="147" t="s">
        <v>1034</v>
      </c>
      <c r="D276" s="145" t="s">
        <v>242</v>
      </c>
      <c r="E276" s="166">
        <v>44140.0</v>
      </c>
      <c r="F276" s="147" t="s">
        <v>260</v>
      </c>
      <c r="G276" s="148">
        <v>3.0</v>
      </c>
      <c r="H276" s="148">
        <v>20.0</v>
      </c>
      <c r="I276" s="148">
        <v>30.0</v>
      </c>
      <c r="J276" s="217">
        <f t="shared" si="4"/>
        <v>0.001581934142</v>
      </c>
      <c r="K276" s="218">
        <f t="shared" si="5"/>
        <v>0.6129994801</v>
      </c>
      <c r="L276" s="151">
        <f t="shared" si="2"/>
        <v>0.6129994801</v>
      </c>
      <c r="M276" s="152" t="str">
        <f t="shared" si="3"/>
        <v>hanna_nevermind</v>
      </c>
      <c r="N276" s="154">
        <f>IFERROR(__xludf.DUMMYFUNCTION("""COMPUTED_VALUE"""),1.0)</f>
        <v>1</v>
      </c>
      <c r="O276" s="154"/>
      <c r="P276" s="154"/>
      <c r="Q276" s="154"/>
      <c r="R276" s="154"/>
      <c r="S276" s="154"/>
      <c r="T276" s="154"/>
      <c r="U276" s="154"/>
      <c r="V276" s="154"/>
      <c r="W276" s="154"/>
      <c r="X276" s="154"/>
      <c r="Y276" s="154"/>
      <c r="Z276" s="154"/>
    </row>
    <row r="277">
      <c r="A277" s="175" t="s">
        <v>115</v>
      </c>
      <c r="B277" s="175" t="s">
        <v>255</v>
      </c>
      <c r="C277" s="147" t="s">
        <v>1035</v>
      </c>
      <c r="D277" s="145" t="s">
        <v>242</v>
      </c>
      <c r="E277" s="146">
        <v>44129.0</v>
      </c>
      <c r="F277" s="147" t="s">
        <v>260</v>
      </c>
      <c r="G277" s="148">
        <v>3.0</v>
      </c>
      <c r="H277" s="148">
        <v>20.0</v>
      </c>
      <c r="I277" s="148">
        <v>20.0</v>
      </c>
      <c r="J277" s="217">
        <f t="shared" si="4"/>
        <v>0.001267765119</v>
      </c>
      <c r="K277" s="218">
        <f t="shared" si="5"/>
        <v>0.4912589837</v>
      </c>
      <c r="L277" s="151">
        <f t="shared" si="2"/>
        <v>0.4912589837</v>
      </c>
      <c r="M277" s="152" t="str">
        <f t="shared" si="3"/>
        <v>xlcrr</v>
      </c>
      <c r="N277" s="154">
        <f>IFERROR(__xludf.DUMMYFUNCTION("""COMPUTED_VALUE"""),1.0)</f>
        <v>1</v>
      </c>
      <c r="O277" s="154"/>
      <c r="P277" s="154"/>
      <c r="Q277" s="154"/>
      <c r="R277" s="154"/>
      <c r="S277" s="154"/>
      <c r="T277" s="154"/>
      <c r="U277" s="154"/>
      <c r="V277" s="154"/>
      <c r="W277" s="154"/>
      <c r="X277" s="154"/>
      <c r="Y277" s="154"/>
      <c r="Z277" s="154"/>
    </row>
    <row r="278">
      <c r="A278" s="175" t="s">
        <v>36</v>
      </c>
      <c r="B278" s="175" t="s">
        <v>16</v>
      </c>
      <c r="C278" s="147" t="s">
        <v>1036</v>
      </c>
      <c r="D278" s="145" t="s">
        <v>242</v>
      </c>
      <c r="E278" s="146">
        <v>44132.0</v>
      </c>
      <c r="F278" s="147" t="s">
        <v>512</v>
      </c>
      <c r="G278" s="148">
        <v>3.0</v>
      </c>
      <c r="H278" s="148">
        <v>20.0</v>
      </c>
      <c r="I278" s="148">
        <v>20.0</v>
      </c>
      <c r="J278" s="217">
        <f t="shared" si="4"/>
        <v>0.001267765119</v>
      </c>
      <c r="K278" s="218">
        <f t="shared" si="5"/>
        <v>0.4912589837</v>
      </c>
      <c r="L278" s="151">
        <f t="shared" si="2"/>
        <v>0.4912589837</v>
      </c>
      <c r="M278" s="152" t="str">
        <f t="shared" si="3"/>
        <v>danlessa</v>
      </c>
      <c r="N278" s="154">
        <f>IFERROR(__xludf.DUMMYFUNCTION("""COMPUTED_VALUE"""),1.0)</f>
        <v>1</v>
      </c>
      <c r="O278" s="154"/>
      <c r="P278" s="154"/>
      <c r="Q278" s="154"/>
      <c r="R278" s="154"/>
      <c r="S278" s="154"/>
      <c r="T278" s="154"/>
      <c r="U278" s="154"/>
      <c r="V278" s="154"/>
      <c r="W278" s="154"/>
      <c r="X278" s="154"/>
      <c r="Y278" s="154"/>
      <c r="Z278" s="154"/>
    </row>
    <row r="279">
      <c r="A279" s="175" t="s">
        <v>63</v>
      </c>
      <c r="B279" s="175" t="s">
        <v>255</v>
      </c>
      <c r="C279" s="147" t="s">
        <v>256</v>
      </c>
      <c r="D279" s="145" t="s">
        <v>242</v>
      </c>
      <c r="E279" s="166">
        <v>44139.0</v>
      </c>
      <c r="F279" s="147" t="s">
        <v>257</v>
      </c>
      <c r="G279" s="148">
        <v>3.0</v>
      </c>
      <c r="H279" s="148">
        <v>20.0</v>
      </c>
      <c r="I279" s="148">
        <v>20.0</v>
      </c>
      <c r="J279" s="217">
        <f t="shared" si="4"/>
        <v>0.001267765119</v>
      </c>
      <c r="K279" s="218">
        <f t="shared" si="5"/>
        <v>0.4912589837</v>
      </c>
      <c r="L279" s="151">
        <f t="shared" si="2"/>
        <v>0.7368884755</v>
      </c>
      <c r="M279" s="152" t="str">
        <f t="shared" si="3"/>
        <v>simunstrukan</v>
      </c>
      <c r="N279" s="154">
        <f>IFERROR(__xludf.DUMMYFUNCTION("""COMPUTED_VALUE"""),2.0)</f>
        <v>2</v>
      </c>
      <c r="O279" s="154"/>
      <c r="P279" s="154"/>
      <c r="Q279" s="154"/>
      <c r="R279" s="154"/>
      <c r="S279" s="154"/>
      <c r="T279" s="154"/>
      <c r="U279" s="154"/>
      <c r="V279" s="154"/>
      <c r="W279" s="154"/>
      <c r="X279" s="154"/>
      <c r="Y279" s="154"/>
      <c r="Z279" s="154"/>
    </row>
    <row r="280">
      <c r="A280" s="175" t="s">
        <v>43</v>
      </c>
      <c r="B280" s="175" t="s">
        <v>16</v>
      </c>
      <c r="C280" s="147" t="s">
        <v>1036</v>
      </c>
      <c r="D280" s="145" t="s">
        <v>242</v>
      </c>
      <c r="E280" s="146">
        <v>44132.0</v>
      </c>
      <c r="F280" s="147" t="s">
        <v>512</v>
      </c>
      <c r="G280" s="148">
        <v>3.0</v>
      </c>
      <c r="H280" s="148">
        <v>20.0</v>
      </c>
      <c r="I280" s="148">
        <v>20.0</v>
      </c>
      <c r="J280" s="217">
        <f t="shared" si="4"/>
        <v>0.001267765119</v>
      </c>
      <c r="K280" s="218">
        <f t="shared" si="5"/>
        <v>0.4912589837</v>
      </c>
      <c r="L280" s="151">
        <f t="shared" si="2"/>
        <v>0.4912589837</v>
      </c>
      <c r="M280" s="152" t="str">
        <f t="shared" si="3"/>
        <v>burrrata</v>
      </c>
      <c r="N280" s="154">
        <f>IFERROR(__xludf.DUMMYFUNCTION("""COMPUTED_VALUE"""),1.0)</f>
        <v>1</v>
      </c>
      <c r="O280" s="154"/>
      <c r="P280" s="154"/>
      <c r="Q280" s="154"/>
      <c r="R280" s="154"/>
      <c r="S280" s="154"/>
      <c r="T280" s="154"/>
      <c r="U280" s="154"/>
      <c r="V280" s="154"/>
      <c r="W280" s="154"/>
      <c r="X280" s="154"/>
      <c r="Y280" s="154"/>
      <c r="Z280" s="154"/>
    </row>
    <row r="281">
      <c r="A281" s="175" t="s">
        <v>62</v>
      </c>
      <c r="B281" s="175" t="s">
        <v>255</v>
      </c>
      <c r="C281" s="147" t="s">
        <v>256</v>
      </c>
      <c r="D281" s="145" t="s">
        <v>242</v>
      </c>
      <c r="E281" s="166">
        <v>44139.0</v>
      </c>
      <c r="F281" s="147" t="s">
        <v>257</v>
      </c>
      <c r="G281" s="148">
        <v>3.0</v>
      </c>
      <c r="H281" s="148">
        <v>20.0</v>
      </c>
      <c r="I281" s="148">
        <v>20.0</v>
      </c>
      <c r="J281" s="217">
        <f t="shared" si="4"/>
        <v>0.001267765119</v>
      </c>
      <c r="K281" s="218">
        <f t="shared" si="5"/>
        <v>0.4912589837</v>
      </c>
      <c r="L281" s="151">
        <f t="shared" si="2"/>
        <v>0.7368884755</v>
      </c>
      <c r="M281" s="152" t="str">
        <f t="shared" si="3"/>
        <v>danibelle</v>
      </c>
      <c r="N281" s="154">
        <f>IFERROR(__xludf.DUMMYFUNCTION("""COMPUTED_VALUE"""),2.0)</f>
        <v>2</v>
      </c>
      <c r="O281" s="154"/>
      <c r="P281" s="154"/>
      <c r="Q281" s="154"/>
      <c r="R281" s="154"/>
      <c r="S281" s="154"/>
      <c r="T281" s="154"/>
      <c r="U281" s="154"/>
      <c r="V281" s="154"/>
      <c r="W281" s="154"/>
      <c r="X281" s="154"/>
      <c r="Y281" s="154"/>
      <c r="Z281" s="154"/>
    </row>
    <row r="282">
      <c r="A282" s="175" t="s">
        <v>48</v>
      </c>
      <c r="B282" s="175" t="s">
        <v>16</v>
      </c>
      <c r="C282" s="147" t="s">
        <v>1036</v>
      </c>
      <c r="D282" s="145" t="s">
        <v>242</v>
      </c>
      <c r="E282" s="146">
        <v>44132.0</v>
      </c>
      <c r="F282" s="147" t="s">
        <v>512</v>
      </c>
      <c r="G282" s="148">
        <v>3.0</v>
      </c>
      <c r="H282" s="148">
        <v>20.0</v>
      </c>
      <c r="I282" s="148">
        <v>20.0</v>
      </c>
      <c r="J282" s="217">
        <f t="shared" si="4"/>
        <v>0.001267765119</v>
      </c>
      <c r="K282" s="218">
        <f t="shared" si="5"/>
        <v>0.4912589837</v>
      </c>
      <c r="L282" s="151">
        <f t="shared" si="2"/>
        <v>0.4912589837</v>
      </c>
      <c r="M282" s="152" t="str">
        <f t="shared" si="3"/>
        <v>benjaminscholtz</v>
      </c>
      <c r="N282" s="154">
        <f>IFERROR(__xludf.DUMMYFUNCTION("""COMPUTED_VALUE"""),1.0)</f>
        <v>1</v>
      </c>
      <c r="O282" s="154"/>
      <c r="P282" s="154"/>
      <c r="Q282" s="154"/>
      <c r="R282" s="154"/>
      <c r="S282" s="154"/>
      <c r="T282" s="154"/>
      <c r="U282" s="154"/>
      <c r="V282" s="154"/>
      <c r="W282" s="154"/>
      <c r="X282" s="154"/>
      <c r="Y282" s="154"/>
      <c r="Z282" s="154"/>
    </row>
    <row r="283">
      <c r="A283" s="175" t="s">
        <v>140</v>
      </c>
      <c r="B283" s="175" t="s">
        <v>255</v>
      </c>
      <c r="C283" s="147" t="s">
        <v>1037</v>
      </c>
      <c r="D283" s="145" t="s">
        <v>242</v>
      </c>
      <c r="E283" s="146">
        <v>44129.0</v>
      </c>
      <c r="F283" s="147" t="s">
        <v>260</v>
      </c>
      <c r="G283" s="148">
        <v>3.0</v>
      </c>
      <c r="H283" s="148">
        <v>10.0</v>
      </c>
      <c r="I283" s="148">
        <v>30.0</v>
      </c>
      <c r="J283" s="217">
        <f t="shared" si="4"/>
        <v>0.001262220605</v>
      </c>
      <c r="K283" s="218">
        <f t="shared" si="5"/>
        <v>0.4891104846</v>
      </c>
      <c r="L283" s="151">
        <f t="shared" si="2"/>
        <v>0.4891104846</v>
      </c>
      <c r="M283" s="152" t="str">
        <f t="shared" si="3"/>
        <v>davidhq</v>
      </c>
      <c r="N283" s="154">
        <f>IFERROR(__xludf.DUMMYFUNCTION("""COMPUTED_VALUE"""),1.0)</f>
        <v>1</v>
      </c>
      <c r="O283" s="154"/>
      <c r="P283" s="154"/>
      <c r="Q283" s="154"/>
      <c r="R283" s="154"/>
      <c r="S283" s="154"/>
      <c r="T283" s="154"/>
      <c r="U283" s="154"/>
      <c r="V283" s="154"/>
      <c r="W283" s="154"/>
      <c r="X283" s="154"/>
      <c r="Y283" s="154"/>
      <c r="Z283" s="154"/>
    </row>
    <row r="284">
      <c r="A284" s="175" t="s">
        <v>49</v>
      </c>
      <c r="B284" s="175" t="s">
        <v>6</v>
      </c>
      <c r="C284" s="147" t="s">
        <v>931</v>
      </c>
      <c r="D284" s="145" t="s">
        <v>242</v>
      </c>
      <c r="E284" s="146">
        <v>44133.0</v>
      </c>
      <c r="F284" s="147" t="s">
        <v>249</v>
      </c>
      <c r="G284" s="148">
        <v>1.0</v>
      </c>
      <c r="H284" s="148">
        <v>20.0</v>
      </c>
      <c r="I284" s="148">
        <v>30.0</v>
      </c>
      <c r="J284" s="217">
        <f t="shared" si="4"/>
        <v>0.001581934142</v>
      </c>
      <c r="K284" s="218">
        <f t="shared" si="5"/>
        <v>0.6129994801</v>
      </c>
      <c r="L284" s="151">
        <f t="shared" si="2"/>
        <v>0.6862586278</v>
      </c>
      <c r="M284" s="152" t="str">
        <f t="shared" si="3"/>
        <v>tam2140</v>
      </c>
      <c r="N284" s="154">
        <f>IFERROR(__xludf.DUMMYFUNCTION("""COMPUTED_VALUE"""),2.0)</f>
        <v>2</v>
      </c>
      <c r="O284" s="154"/>
      <c r="P284" s="154"/>
      <c r="Q284" s="154"/>
      <c r="R284" s="154"/>
      <c r="S284" s="154"/>
      <c r="T284" s="154"/>
      <c r="U284" s="154"/>
      <c r="V284" s="154"/>
      <c r="W284" s="154"/>
      <c r="X284" s="154"/>
      <c r="Y284" s="154"/>
      <c r="Z284" s="154"/>
    </row>
    <row r="285">
      <c r="A285" s="175" t="s">
        <v>83</v>
      </c>
      <c r="B285" s="175" t="s">
        <v>255</v>
      </c>
      <c r="C285" s="147" t="s">
        <v>1038</v>
      </c>
      <c r="D285" s="145" t="s">
        <v>242</v>
      </c>
      <c r="E285" s="146">
        <v>44131.0</v>
      </c>
      <c r="F285" s="147" t="s">
        <v>249</v>
      </c>
      <c r="G285" s="148">
        <v>1.0</v>
      </c>
      <c r="H285" s="148">
        <v>60.0</v>
      </c>
      <c r="I285" s="148">
        <v>80.0</v>
      </c>
      <c r="J285" s="217">
        <f t="shared" si="4"/>
        <v>0.004431633404</v>
      </c>
      <c r="K285" s="218">
        <f t="shared" si="5"/>
        <v>1.717257944</v>
      </c>
      <c r="L285" s="151">
        <f t="shared" si="2"/>
        <v>0.4451406572</v>
      </c>
      <c r="M285" s="152" t="str">
        <f t="shared" si="3"/>
        <v>gfriis</v>
      </c>
      <c r="N285" s="154">
        <f>IFERROR(__xludf.DUMMYFUNCTION("""COMPUTED_VALUE"""),3.0)</f>
        <v>3</v>
      </c>
      <c r="O285" s="154"/>
      <c r="P285" s="154"/>
      <c r="Q285" s="154"/>
      <c r="R285" s="154"/>
      <c r="S285" s="154"/>
      <c r="T285" s="154"/>
      <c r="U285" s="154"/>
      <c r="V285" s="154"/>
      <c r="W285" s="154"/>
      <c r="X285" s="154"/>
      <c r="Y285" s="154"/>
      <c r="Z285" s="154"/>
    </row>
    <row r="286">
      <c r="A286" s="175" t="s">
        <v>16</v>
      </c>
      <c r="B286" s="175" t="s">
        <v>265</v>
      </c>
      <c r="C286" s="147" t="s">
        <v>927</v>
      </c>
      <c r="D286" s="145" t="s">
        <v>242</v>
      </c>
      <c r="E286" s="146">
        <v>44131.0</v>
      </c>
      <c r="F286" s="147" t="s">
        <v>249</v>
      </c>
      <c r="G286" s="148">
        <v>1.0</v>
      </c>
      <c r="H286" s="148">
        <v>20.0</v>
      </c>
      <c r="I286" s="148">
        <v>40.0</v>
      </c>
      <c r="J286" s="217">
        <f t="shared" si="4"/>
        <v>0.001896103165</v>
      </c>
      <c r="K286" s="218">
        <f t="shared" si="5"/>
        <v>0.7347399765</v>
      </c>
      <c r="L286" s="151">
        <f t="shared" si="2"/>
        <v>0.443393659</v>
      </c>
      <c r="M286" s="152" t="str">
        <f t="shared" si="3"/>
        <v>jeffemmett</v>
      </c>
      <c r="N286" s="154">
        <f>IFERROR(__xludf.DUMMYFUNCTION("""COMPUTED_VALUE"""),5.0)</f>
        <v>5</v>
      </c>
      <c r="O286" s="154"/>
      <c r="P286" s="154"/>
      <c r="Q286" s="154"/>
      <c r="R286" s="154"/>
      <c r="S286" s="154"/>
      <c r="T286" s="154"/>
      <c r="U286" s="154"/>
      <c r="V286" s="154"/>
      <c r="W286" s="154"/>
      <c r="X286" s="154"/>
      <c r="Y286" s="154"/>
      <c r="Z286" s="154"/>
    </row>
    <row r="287">
      <c r="A287" s="175" t="s">
        <v>21</v>
      </c>
      <c r="B287" s="175" t="s">
        <v>21</v>
      </c>
      <c r="C287" s="147" t="s">
        <v>1020</v>
      </c>
      <c r="D287" s="145" t="s">
        <v>242</v>
      </c>
      <c r="E287" s="146">
        <v>44132.0</v>
      </c>
      <c r="F287" s="147" t="s">
        <v>249</v>
      </c>
      <c r="G287" s="148">
        <v>1.0</v>
      </c>
      <c r="H287" s="148">
        <v>0.0</v>
      </c>
      <c r="I287" s="148">
        <v>0.0</v>
      </c>
      <c r="J287" s="217">
        <f t="shared" si="4"/>
        <v>0</v>
      </c>
      <c r="K287" s="218">
        <f t="shared" si="5"/>
        <v>0</v>
      </c>
      <c r="L287" s="151">
        <f t="shared" si="2"/>
        <v>0</v>
      </c>
      <c r="M287" s="152" t="str">
        <f t="shared" si="3"/>
        <v>liviade</v>
      </c>
      <c r="N287" s="154">
        <f>IFERROR(__xludf.DUMMYFUNCTION("""COMPUTED_VALUE"""),1.0)</f>
        <v>1</v>
      </c>
      <c r="O287" s="154"/>
      <c r="P287" s="154"/>
      <c r="Q287" s="154"/>
      <c r="R287" s="154"/>
      <c r="S287" s="154"/>
      <c r="T287" s="154"/>
      <c r="U287" s="154"/>
      <c r="V287" s="154"/>
      <c r="W287" s="154"/>
      <c r="X287" s="154"/>
      <c r="Y287" s="154"/>
      <c r="Z287" s="154"/>
    </row>
    <row r="288">
      <c r="A288" s="175" t="s">
        <v>21</v>
      </c>
      <c r="B288" s="175" t="s">
        <v>21</v>
      </c>
      <c r="C288" s="147" t="s">
        <v>977</v>
      </c>
      <c r="D288" s="145" t="s">
        <v>242</v>
      </c>
      <c r="E288" s="146">
        <v>44133.0</v>
      </c>
      <c r="F288" s="147" t="s">
        <v>249</v>
      </c>
      <c r="G288" s="148">
        <v>1.0</v>
      </c>
      <c r="H288" s="148">
        <v>0.0</v>
      </c>
      <c r="I288" s="148">
        <v>0.0</v>
      </c>
      <c r="J288" s="217">
        <f t="shared" si="4"/>
        <v>0</v>
      </c>
      <c r="K288" s="218">
        <f t="shared" si="5"/>
        <v>0</v>
      </c>
      <c r="L288" s="151">
        <f t="shared" si="2"/>
        <v>0</v>
      </c>
      <c r="M288" s="152" t="str">
        <f t="shared" si="3"/>
        <v>liviade</v>
      </c>
      <c r="N288" s="154">
        <f>IFERROR(__xludf.DUMMYFUNCTION("""COMPUTED_VALUE"""),2.0)</f>
        <v>2</v>
      </c>
      <c r="O288" s="154"/>
      <c r="P288" s="154"/>
      <c r="Q288" s="154"/>
      <c r="R288" s="154"/>
      <c r="S288" s="154"/>
      <c r="T288" s="154"/>
      <c r="U288" s="154"/>
      <c r="V288" s="154"/>
      <c r="W288" s="154"/>
      <c r="X288" s="154"/>
      <c r="Y288" s="154"/>
      <c r="Z288" s="154"/>
    </row>
    <row r="289">
      <c r="A289" s="175" t="s">
        <v>21</v>
      </c>
      <c r="B289" s="175" t="s">
        <v>6</v>
      </c>
      <c r="C289" s="147" t="s">
        <v>943</v>
      </c>
      <c r="D289" s="145" t="s">
        <v>242</v>
      </c>
      <c r="E289" s="146">
        <v>44133.0</v>
      </c>
      <c r="F289" s="147" t="s">
        <v>249</v>
      </c>
      <c r="G289" s="148">
        <v>3.0</v>
      </c>
      <c r="H289" s="148">
        <v>0.0</v>
      </c>
      <c r="I289" s="148">
        <v>0.0</v>
      </c>
      <c r="J289" s="217">
        <f t="shared" si="4"/>
        <v>0</v>
      </c>
      <c r="K289" s="218">
        <f t="shared" si="5"/>
        <v>0</v>
      </c>
      <c r="L289" s="151">
        <f t="shared" si="2"/>
        <v>0</v>
      </c>
      <c r="M289" s="152" t="str">
        <f t="shared" si="3"/>
        <v>liviade</v>
      </c>
      <c r="N289" s="154">
        <f>IFERROR(__xludf.DUMMYFUNCTION("""COMPUTED_VALUE"""),3.0)</f>
        <v>3</v>
      </c>
      <c r="O289" s="154"/>
      <c r="P289" s="154"/>
      <c r="Q289" s="154"/>
      <c r="R289" s="154"/>
      <c r="S289" s="154"/>
      <c r="T289" s="154"/>
      <c r="U289" s="154"/>
      <c r="V289" s="154"/>
      <c r="W289" s="154"/>
      <c r="X289" s="154"/>
      <c r="Y289" s="154"/>
      <c r="Z289" s="154"/>
    </row>
    <row r="290">
      <c r="A290" s="175" t="s">
        <v>21</v>
      </c>
      <c r="B290" s="175" t="s">
        <v>6</v>
      </c>
      <c r="C290" s="147" t="s">
        <v>931</v>
      </c>
      <c r="D290" s="145" t="s">
        <v>242</v>
      </c>
      <c r="E290" s="146">
        <v>44133.0</v>
      </c>
      <c r="F290" s="147" t="s">
        <v>249</v>
      </c>
      <c r="G290" s="148">
        <v>1.0</v>
      </c>
      <c r="H290" s="148">
        <v>0.0</v>
      </c>
      <c r="I290" s="148">
        <v>0.0</v>
      </c>
      <c r="J290" s="217">
        <f t="shared" si="4"/>
        <v>0</v>
      </c>
      <c r="K290" s="218">
        <f t="shared" si="5"/>
        <v>0</v>
      </c>
      <c r="L290" s="151">
        <f t="shared" si="2"/>
        <v>0</v>
      </c>
      <c r="M290" s="152" t="str">
        <f t="shared" si="3"/>
        <v>liviade</v>
      </c>
      <c r="N290" s="154">
        <f>IFERROR(__xludf.DUMMYFUNCTION("""COMPUTED_VALUE"""),4.0)</f>
        <v>4</v>
      </c>
      <c r="O290" s="154"/>
      <c r="P290" s="154"/>
      <c r="Q290" s="154"/>
      <c r="R290" s="154"/>
      <c r="S290" s="154"/>
      <c r="T290" s="154"/>
      <c r="U290" s="154"/>
      <c r="V290" s="154"/>
      <c r="W290" s="154"/>
      <c r="X290" s="154"/>
      <c r="Y290" s="154"/>
      <c r="Z290" s="154"/>
    </row>
    <row r="291">
      <c r="A291" s="175" t="s">
        <v>21</v>
      </c>
      <c r="B291" s="175" t="s">
        <v>405</v>
      </c>
      <c r="C291" s="147" t="s">
        <v>1039</v>
      </c>
      <c r="D291" s="145" t="s">
        <v>242</v>
      </c>
      <c r="E291" s="146">
        <v>44133.0</v>
      </c>
      <c r="F291" s="147" t="s">
        <v>249</v>
      </c>
      <c r="G291" s="148">
        <v>1.0</v>
      </c>
      <c r="H291" s="148">
        <v>0.0</v>
      </c>
      <c r="I291" s="148">
        <v>0.0</v>
      </c>
      <c r="J291" s="217">
        <f t="shared" si="4"/>
        <v>0</v>
      </c>
      <c r="K291" s="218">
        <f t="shared" si="5"/>
        <v>0</v>
      </c>
      <c r="L291" s="151">
        <f t="shared" si="2"/>
        <v>0</v>
      </c>
      <c r="M291" s="152" t="str">
        <f t="shared" si="3"/>
        <v>liviade</v>
      </c>
      <c r="N291" s="154">
        <f>IFERROR(__xludf.DUMMYFUNCTION("""COMPUTED_VALUE"""),5.0)</f>
        <v>5</v>
      </c>
      <c r="O291" s="154"/>
      <c r="P291" s="154"/>
      <c r="Q291" s="154"/>
      <c r="R291" s="154"/>
      <c r="S291" s="154"/>
      <c r="T291" s="154"/>
      <c r="U291" s="154"/>
      <c r="V291" s="154"/>
      <c r="W291" s="154"/>
      <c r="X291" s="154"/>
      <c r="Y291" s="154"/>
      <c r="Z291" s="154"/>
    </row>
    <row r="292">
      <c r="A292" s="175" t="s">
        <v>21</v>
      </c>
      <c r="B292" s="175" t="s">
        <v>265</v>
      </c>
      <c r="C292" s="147" t="s">
        <v>1040</v>
      </c>
      <c r="D292" s="145" t="s">
        <v>242</v>
      </c>
      <c r="E292" s="146">
        <v>44133.0</v>
      </c>
      <c r="F292" s="147" t="s">
        <v>249</v>
      </c>
      <c r="G292" s="148">
        <v>1.0</v>
      </c>
      <c r="H292" s="148">
        <v>0.0</v>
      </c>
      <c r="I292" s="148">
        <v>0.0</v>
      </c>
      <c r="J292" s="217">
        <f t="shared" si="4"/>
        <v>0</v>
      </c>
      <c r="K292" s="218">
        <f t="shared" si="5"/>
        <v>0</v>
      </c>
      <c r="L292" s="151">
        <f t="shared" si="2"/>
        <v>0</v>
      </c>
      <c r="M292" s="152" t="str">
        <f t="shared" si="3"/>
        <v>liviade</v>
      </c>
      <c r="N292" s="154">
        <f>IFERROR(__xludf.DUMMYFUNCTION("""COMPUTED_VALUE"""),6.0)</f>
        <v>6</v>
      </c>
      <c r="O292" s="154"/>
      <c r="P292" s="154"/>
      <c r="Q292" s="154"/>
      <c r="R292" s="154"/>
      <c r="S292" s="154"/>
      <c r="T292" s="154"/>
      <c r="U292" s="154"/>
      <c r="V292" s="154"/>
      <c r="W292" s="154"/>
      <c r="X292" s="154"/>
      <c r="Y292" s="154"/>
      <c r="Z292" s="154"/>
    </row>
    <row r="293">
      <c r="A293" s="175" t="s">
        <v>21</v>
      </c>
      <c r="B293" s="175" t="s">
        <v>255</v>
      </c>
      <c r="C293" s="147" t="s">
        <v>933</v>
      </c>
      <c r="D293" s="145" t="s">
        <v>242</v>
      </c>
      <c r="E293" s="146">
        <v>44134.0</v>
      </c>
      <c r="F293" s="147" t="s">
        <v>249</v>
      </c>
      <c r="G293" s="148">
        <v>1.0</v>
      </c>
      <c r="H293" s="148">
        <v>0.0</v>
      </c>
      <c r="I293" s="148">
        <v>0.0</v>
      </c>
      <c r="J293" s="217">
        <f t="shared" si="4"/>
        <v>0</v>
      </c>
      <c r="K293" s="218">
        <f t="shared" si="5"/>
        <v>0</v>
      </c>
      <c r="L293" s="151">
        <f t="shared" si="2"/>
        <v>0</v>
      </c>
      <c r="M293" s="152" t="str">
        <f t="shared" si="3"/>
        <v>liviade</v>
      </c>
      <c r="N293" s="154">
        <f>IFERROR(__xludf.DUMMYFUNCTION("""COMPUTED_VALUE"""),7.0)</f>
        <v>7</v>
      </c>
      <c r="O293" s="154"/>
      <c r="P293" s="154"/>
      <c r="Q293" s="154"/>
      <c r="R293" s="154"/>
      <c r="S293" s="154"/>
      <c r="T293" s="154"/>
      <c r="U293" s="154"/>
      <c r="V293" s="154"/>
      <c r="W293" s="154"/>
      <c r="X293" s="154"/>
      <c r="Y293" s="154"/>
      <c r="Z293" s="154"/>
    </row>
    <row r="294">
      <c r="A294" s="175" t="s">
        <v>21</v>
      </c>
      <c r="B294" s="175" t="s">
        <v>21</v>
      </c>
      <c r="C294" s="147" t="s">
        <v>961</v>
      </c>
      <c r="D294" s="145" t="s">
        <v>242</v>
      </c>
      <c r="E294" s="146">
        <v>44134.0</v>
      </c>
      <c r="F294" s="147" t="s">
        <v>249</v>
      </c>
      <c r="G294" s="148">
        <v>1.0</v>
      </c>
      <c r="H294" s="148">
        <v>0.0</v>
      </c>
      <c r="I294" s="148">
        <v>0.0</v>
      </c>
      <c r="J294" s="217">
        <f t="shared" si="4"/>
        <v>0</v>
      </c>
      <c r="K294" s="218">
        <f t="shared" si="5"/>
        <v>0</v>
      </c>
      <c r="L294" s="151">
        <f t="shared" si="2"/>
        <v>0</v>
      </c>
      <c r="M294" s="152" t="str">
        <f t="shared" si="3"/>
        <v>liviade</v>
      </c>
      <c r="N294" s="154">
        <f>IFERROR(__xludf.DUMMYFUNCTION("""COMPUTED_VALUE"""),8.0)</f>
        <v>8</v>
      </c>
      <c r="O294" s="154"/>
      <c r="P294" s="154"/>
      <c r="Q294" s="154"/>
      <c r="R294" s="154"/>
      <c r="S294" s="154"/>
      <c r="T294" s="154"/>
      <c r="U294" s="154"/>
      <c r="V294" s="154"/>
      <c r="W294" s="154"/>
      <c r="X294" s="154"/>
      <c r="Y294" s="154"/>
      <c r="Z294" s="154"/>
    </row>
    <row r="295">
      <c r="A295" s="175" t="s">
        <v>21</v>
      </c>
      <c r="B295" s="175" t="s">
        <v>255</v>
      </c>
      <c r="C295" s="147" t="s">
        <v>1041</v>
      </c>
      <c r="D295" s="145" t="s">
        <v>242</v>
      </c>
      <c r="E295" s="146">
        <v>44135.0</v>
      </c>
      <c r="F295" s="147" t="s">
        <v>249</v>
      </c>
      <c r="G295" s="148">
        <v>1.0</v>
      </c>
      <c r="H295" s="148">
        <v>0.0</v>
      </c>
      <c r="I295" s="148">
        <v>0.0</v>
      </c>
      <c r="J295" s="217">
        <f t="shared" si="4"/>
        <v>0</v>
      </c>
      <c r="K295" s="218">
        <f t="shared" si="5"/>
        <v>0</v>
      </c>
      <c r="L295" s="151">
        <f t="shared" si="2"/>
        <v>0</v>
      </c>
      <c r="M295" s="152" t="str">
        <f t="shared" si="3"/>
        <v>liviade</v>
      </c>
      <c r="N295" s="154">
        <f>IFERROR(__xludf.DUMMYFUNCTION("""COMPUTED_VALUE"""),9.0)</f>
        <v>9</v>
      </c>
      <c r="O295" s="154"/>
      <c r="P295" s="154"/>
      <c r="Q295" s="154"/>
      <c r="R295" s="154"/>
      <c r="S295" s="154"/>
      <c r="T295" s="154"/>
      <c r="U295" s="154"/>
      <c r="V295" s="154"/>
      <c r="W295" s="154"/>
      <c r="X295" s="154"/>
      <c r="Y295" s="154"/>
      <c r="Z295" s="154"/>
    </row>
    <row r="296">
      <c r="A296" s="175" t="s">
        <v>21</v>
      </c>
      <c r="B296" s="175" t="s">
        <v>6</v>
      </c>
      <c r="C296" s="147" t="s">
        <v>951</v>
      </c>
      <c r="D296" s="145" t="s">
        <v>242</v>
      </c>
      <c r="E296" s="166">
        <v>44138.0</v>
      </c>
      <c r="F296" s="147" t="s">
        <v>249</v>
      </c>
      <c r="G296" s="148">
        <v>1.0</v>
      </c>
      <c r="H296" s="148">
        <v>0.0</v>
      </c>
      <c r="I296" s="148">
        <v>0.0</v>
      </c>
      <c r="J296" s="217">
        <f t="shared" si="4"/>
        <v>0</v>
      </c>
      <c r="K296" s="218">
        <f t="shared" si="5"/>
        <v>0</v>
      </c>
      <c r="L296" s="151">
        <f t="shared" si="2"/>
        <v>0</v>
      </c>
      <c r="M296" s="152" t="str">
        <f t="shared" si="3"/>
        <v>liviade</v>
      </c>
      <c r="N296" s="154">
        <f>IFERROR(__xludf.DUMMYFUNCTION("""COMPUTED_VALUE"""),10.0)</f>
        <v>10</v>
      </c>
      <c r="O296" s="154"/>
      <c r="P296" s="154"/>
      <c r="Q296" s="154"/>
      <c r="R296" s="154"/>
      <c r="S296" s="154"/>
      <c r="T296" s="154"/>
      <c r="U296" s="154"/>
      <c r="V296" s="154"/>
      <c r="W296" s="154"/>
      <c r="X296" s="154"/>
      <c r="Y296" s="154"/>
      <c r="Z296" s="154"/>
    </row>
    <row r="297">
      <c r="A297" s="175" t="s">
        <v>21</v>
      </c>
      <c r="B297" s="175" t="s">
        <v>6</v>
      </c>
      <c r="C297" s="147" t="s">
        <v>952</v>
      </c>
      <c r="D297" s="145" t="s">
        <v>242</v>
      </c>
      <c r="E297" s="166">
        <v>44138.0</v>
      </c>
      <c r="F297" s="147" t="s">
        <v>249</v>
      </c>
      <c r="G297" s="148">
        <v>1.0</v>
      </c>
      <c r="H297" s="148">
        <v>0.0</v>
      </c>
      <c r="I297" s="148">
        <v>0.0</v>
      </c>
      <c r="J297" s="217">
        <f t="shared" si="4"/>
        <v>0</v>
      </c>
      <c r="K297" s="218">
        <f t="shared" si="5"/>
        <v>0</v>
      </c>
      <c r="L297" s="151">
        <f t="shared" si="2"/>
        <v>0</v>
      </c>
      <c r="M297" s="152" t="str">
        <f t="shared" si="3"/>
        <v>liviade</v>
      </c>
      <c r="N297" s="154">
        <f>IFERROR(__xludf.DUMMYFUNCTION("""COMPUTED_VALUE"""),11.0)</f>
        <v>11</v>
      </c>
      <c r="O297" s="154"/>
      <c r="P297" s="154"/>
      <c r="Q297" s="154"/>
      <c r="R297" s="154"/>
      <c r="S297" s="154"/>
      <c r="T297" s="154"/>
      <c r="U297" s="154"/>
      <c r="V297" s="154"/>
      <c r="W297" s="154"/>
      <c r="X297" s="154"/>
      <c r="Y297" s="154"/>
      <c r="Z297" s="154"/>
    </row>
    <row r="298">
      <c r="A298" s="175" t="s">
        <v>21</v>
      </c>
      <c r="B298" s="175" t="s">
        <v>699</v>
      </c>
      <c r="C298" s="147" t="s">
        <v>953</v>
      </c>
      <c r="D298" s="145" t="s">
        <v>242</v>
      </c>
      <c r="E298" s="166">
        <v>44138.0</v>
      </c>
      <c r="F298" s="147" t="s">
        <v>249</v>
      </c>
      <c r="G298" s="148">
        <v>1.0</v>
      </c>
      <c r="H298" s="148">
        <v>0.0</v>
      </c>
      <c r="I298" s="148">
        <v>0.0</v>
      </c>
      <c r="J298" s="217">
        <f t="shared" si="4"/>
        <v>0</v>
      </c>
      <c r="K298" s="218">
        <f t="shared" si="5"/>
        <v>0</v>
      </c>
      <c r="L298" s="151">
        <f t="shared" si="2"/>
        <v>0</v>
      </c>
      <c r="M298" s="152" t="str">
        <f t="shared" si="3"/>
        <v>liviade</v>
      </c>
      <c r="N298" s="154">
        <f>IFERROR(__xludf.DUMMYFUNCTION("""COMPUTED_VALUE"""),12.0)</f>
        <v>12</v>
      </c>
      <c r="O298" s="154"/>
      <c r="P298" s="154"/>
      <c r="Q298" s="154"/>
      <c r="R298" s="154"/>
      <c r="S298" s="154"/>
      <c r="T298" s="154"/>
      <c r="U298" s="154"/>
      <c r="V298" s="154"/>
      <c r="W298" s="154"/>
      <c r="X298" s="154"/>
      <c r="Y298" s="154"/>
      <c r="Z298" s="154"/>
    </row>
    <row r="299">
      <c r="A299" s="175" t="s">
        <v>21</v>
      </c>
      <c r="B299" s="175" t="s">
        <v>255</v>
      </c>
      <c r="C299" s="147" t="s">
        <v>954</v>
      </c>
      <c r="D299" s="145" t="s">
        <v>242</v>
      </c>
      <c r="E299" s="166">
        <v>44138.0</v>
      </c>
      <c r="F299" s="147" t="s">
        <v>249</v>
      </c>
      <c r="G299" s="148">
        <v>1.0</v>
      </c>
      <c r="H299" s="148">
        <v>0.0</v>
      </c>
      <c r="I299" s="148">
        <v>0.0</v>
      </c>
      <c r="J299" s="217">
        <f t="shared" si="4"/>
        <v>0</v>
      </c>
      <c r="K299" s="218">
        <f t="shared" si="5"/>
        <v>0</v>
      </c>
      <c r="L299" s="151">
        <f t="shared" si="2"/>
        <v>0</v>
      </c>
      <c r="M299" s="152" t="str">
        <f t="shared" si="3"/>
        <v>liviade</v>
      </c>
      <c r="N299" s="154">
        <f>IFERROR(__xludf.DUMMYFUNCTION("""COMPUTED_VALUE"""),13.0)</f>
        <v>13</v>
      </c>
      <c r="O299" s="154"/>
      <c r="P299" s="154"/>
      <c r="Q299" s="154"/>
      <c r="R299" s="154"/>
      <c r="S299" s="154"/>
      <c r="T299" s="154"/>
      <c r="U299" s="154"/>
      <c r="V299" s="154"/>
      <c r="W299" s="154"/>
      <c r="X299" s="154"/>
      <c r="Y299" s="154"/>
      <c r="Z299" s="154"/>
    </row>
    <row r="300">
      <c r="A300" s="175" t="s">
        <v>21</v>
      </c>
      <c r="B300" s="175" t="s">
        <v>255</v>
      </c>
      <c r="C300" s="147" t="s">
        <v>956</v>
      </c>
      <c r="D300" s="145" t="s">
        <v>242</v>
      </c>
      <c r="E300" s="166">
        <v>44140.0</v>
      </c>
      <c r="F300" s="147" t="s">
        <v>260</v>
      </c>
      <c r="G300" s="148">
        <v>3.0</v>
      </c>
      <c r="H300" s="148">
        <v>0.0</v>
      </c>
      <c r="I300" s="148">
        <v>0.0</v>
      </c>
      <c r="J300" s="217">
        <f t="shared" si="4"/>
        <v>0</v>
      </c>
      <c r="K300" s="218">
        <f t="shared" si="5"/>
        <v>0</v>
      </c>
      <c r="L300" s="151">
        <f t="shared" si="2"/>
        <v>0</v>
      </c>
      <c r="M300" s="152" t="str">
        <f t="shared" si="3"/>
        <v>liviade</v>
      </c>
      <c r="N300" s="154">
        <f>IFERROR(__xludf.DUMMYFUNCTION("""COMPUTED_VALUE"""),14.0)</f>
        <v>14</v>
      </c>
      <c r="O300" s="154"/>
      <c r="P300" s="154"/>
      <c r="Q300" s="154"/>
      <c r="R300" s="154"/>
      <c r="S300" s="154"/>
      <c r="T300" s="154"/>
      <c r="U300" s="154"/>
      <c r="V300" s="154"/>
      <c r="W300" s="154"/>
      <c r="X300" s="154"/>
      <c r="Y300" s="154"/>
      <c r="Z300" s="154"/>
    </row>
    <row r="301">
      <c r="A301" s="175" t="s">
        <v>21</v>
      </c>
      <c r="B301" s="175" t="s">
        <v>6</v>
      </c>
      <c r="C301" s="147" t="s">
        <v>937</v>
      </c>
      <c r="D301" s="145" t="s">
        <v>242</v>
      </c>
      <c r="E301" s="166">
        <v>44141.0</v>
      </c>
      <c r="F301" s="147" t="s">
        <v>249</v>
      </c>
      <c r="G301" s="148">
        <v>1.0</v>
      </c>
      <c r="H301" s="148">
        <v>0.0</v>
      </c>
      <c r="I301" s="148">
        <v>0.0</v>
      </c>
      <c r="J301" s="217">
        <f t="shared" si="4"/>
        <v>0</v>
      </c>
      <c r="K301" s="218">
        <f t="shared" si="5"/>
        <v>0</v>
      </c>
      <c r="L301" s="151">
        <f t="shared" si="2"/>
        <v>0</v>
      </c>
      <c r="M301" s="152" t="str">
        <f t="shared" si="3"/>
        <v>liviade</v>
      </c>
      <c r="N301" s="154">
        <f>IFERROR(__xludf.DUMMYFUNCTION("""COMPUTED_VALUE"""),15.0)</f>
        <v>15</v>
      </c>
      <c r="O301" s="154"/>
      <c r="P301" s="154"/>
      <c r="Q301" s="154"/>
      <c r="R301" s="154"/>
      <c r="S301" s="154"/>
      <c r="T301" s="154"/>
      <c r="U301" s="154"/>
      <c r="V301" s="154"/>
      <c r="W301" s="154"/>
      <c r="X301" s="154"/>
      <c r="Y301" s="154"/>
      <c r="Z301" s="154"/>
    </row>
    <row r="302">
      <c r="A302" s="175" t="s">
        <v>87</v>
      </c>
      <c r="B302" s="175" t="s">
        <v>6</v>
      </c>
      <c r="C302" s="147" t="s">
        <v>951</v>
      </c>
      <c r="D302" s="145" t="s">
        <v>242</v>
      </c>
      <c r="E302" s="166">
        <v>44138.0</v>
      </c>
      <c r="F302" s="147" t="s">
        <v>249</v>
      </c>
      <c r="G302" s="148">
        <v>1.0</v>
      </c>
      <c r="H302" s="148">
        <v>40.0</v>
      </c>
      <c r="I302" s="148">
        <v>40.0</v>
      </c>
      <c r="J302" s="217">
        <f t="shared" si="4"/>
        <v>0.002535530238</v>
      </c>
      <c r="K302" s="218">
        <f t="shared" si="5"/>
        <v>0.9825179674</v>
      </c>
      <c r="L302" s="151">
        <f t="shared" si="2"/>
        <v>0.2907469393</v>
      </c>
      <c r="M302" s="152" t="str">
        <f t="shared" si="3"/>
        <v>krisjones</v>
      </c>
      <c r="N302" s="154">
        <f>IFERROR(__xludf.DUMMYFUNCTION("""COMPUTED_VALUE"""),2.0)</f>
        <v>2</v>
      </c>
      <c r="O302" s="154"/>
      <c r="P302" s="154"/>
      <c r="Q302" s="154"/>
      <c r="R302" s="154"/>
      <c r="S302" s="154"/>
      <c r="T302" s="154"/>
      <c r="U302" s="154"/>
      <c r="V302" s="154"/>
      <c r="W302" s="154"/>
      <c r="X302" s="154"/>
      <c r="Y302" s="154"/>
      <c r="Z302" s="154"/>
    </row>
    <row r="303">
      <c r="A303" s="175" t="s">
        <v>70</v>
      </c>
      <c r="B303" s="175" t="s">
        <v>255</v>
      </c>
      <c r="C303" s="147" t="s">
        <v>256</v>
      </c>
      <c r="D303" s="145" t="s">
        <v>242</v>
      </c>
      <c r="E303" s="146">
        <v>44132.0</v>
      </c>
      <c r="F303" s="147" t="s">
        <v>257</v>
      </c>
      <c r="G303" s="148">
        <v>3.0</v>
      </c>
      <c r="H303" s="148">
        <v>10.0</v>
      </c>
      <c r="I303" s="148">
        <v>10.0</v>
      </c>
      <c r="J303" s="217">
        <f t="shared" si="4"/>
        <v>0.0006338825596</v>
      </c>
      <c r="K303" s="218">
        <f t="shared" si="5"/>
        <v>0.2456294918</v>
      </c>
      <c r="L303" s="151">
        <f t="shared" si="2"/>
        <v>0.2456294918</v>
      </c>
      <c r="M303" s="152" t="str">
        <f t="shared" si="3"/>
        <v>lbagic</v>
      </c>
      <c r="N303" s="154">
        <f>IFERROR(__xludf.DUMMYFUNCTION("""COMPUTED_VALUE"""),1.0)</f>
        <v>1</v>
      </c>
      <c r="O303" s="154"/>
      <c r="P303" s="154"/>
      <c r="Q303" s="154"/>
      <c r="R303" s="154"/>
      <c r="S303" s="154"/>
      <c r="T303" s="154"/>
      <c r="U303" s="154"/>
      <c r="V303" s="154"/>
      <c r="W303" s="154"/>
      <c r="X303" s="154"/>
      <c r="Y303" s="154"/>
      <c r="Z303" s="154"/>
    </row>
    <row r="304">
      <c r="A304" s="175" t="s">
        <v>176</v>
      </c>
      <c r="B304" s="175" t="s">
        <v>255</v>
      </c>
      <c r="C304" s="147" t="s">
        <v>956</v>
      </c>
      <c r="D304" s="145" t="s">
        <v>242</v>
      </c>
      <c r="E304" s="166">
        <v>44140.0</v>
      </c>
      <c r="F304" s="147" t="s">
        <v>260</v>
      </c>
      <c r="G304" s="148">
        <v>3.0</v>
      </c>
      <c r="H304" s="148">
        <v>5.0</v>
      </c>
      <c r="I304" s="148">
        <v>5.0</v>
      </c>
      <c r="J304" s="217">
        <f t="shared" si="4"/>
        <v>0.0003169412798</v>
      </c>
      <c r="K304" s="218">
        <f t="shared" si="5"/>
        <v>0.1228147459</v>
      </c>
      <c r="L304" s="151">
        <f t="shared" si="2"/>
        <v>0.1228147459</v>
      </c>
      <c r="M304" s="152" t="str">
        <f t="shared" si="3"/>
        <v>wunluv</v>
      </c>
      <c r="N304" s="154">
        <f>IFERROR(__xludf.DUMMYFUNCTION("""COMPUTED_VALUE"""),1.0)</f>
        <v>1</v>
      </c>
      <c r="O304" s="154"/>
      <c r="P304" s="154"/>
      <c r="Q304" s="154"/>
      <c r="R304" s="154"/>
      <c r="S304" s="154"/>
      <c r="T304" s="154"/>
      <c r="U304" s="154"/>
      <c r="V304" s="154"/>
      <c r="W304" s="154"/>
      <c r="X304" s="154"/>
      <c r="Y304" s="154"/>
      <c r="Z304" s="154"/>
    </row>
    <row r="305">
      <c r="A305" s="175" t="s">
        <v>96</v>
      </c>
      <c r="B305" s="175" t="s">
        <v>21</v>
      </c>
      <c r="C305" s="147" t="s">
        <v>1019</v>
      </c>
      <c r="D305" s="145" t="s">
        <v>242</v>
      </c>
      <c r="E305" s="146">
        <v>44132.0</v>
      </c>
      <c r="F305" s="147" t="s">
        <v>249</v>
      </c>
      <c r="G305" s="148">
        <v>1.0</v>
      </c>
      <c r="H305" s="148">
        <v>20.0</v>
      </c>
      <c r="I305" s="148">
        <v>30.0</v>
      </c>
      <c r="J305" s="217">
        <f t="shared" si="4"/>
        <v>0.001581934142</v>
      </c>
      <c r="K305" s="218">
        <f t="shared" si="5"/>
        <v>0.6129994801</v>
      </c>
      <c r="L305" s="151">
        <f t="shared" si="2"/>
        <v>0.6129994801</v>
      </c>
      <c r="M305" s="152" t="str">
        <f t="shared" si="3"/>
        <v>anthonyoliai</v>
      </c>
      <c r="N305" s="154">
        <f>IFERROR(__xludf.DUMMYFUNCTION("""COMPUTED_VALUE"""),1.0)</f>
        <v>1</v>
      </c>
      <c r="O305" s="154"/>
      <c r="P305" s="154"/>
      <c r="Q305" s="154"/>
      <c r="R305" s="154"/>
      <c r="S305" s="154"/>
      <c r="T305" s="154"/>
      <c r="U305" s="154"/>
      <c r="V305" s="154"/>
      <c r="W305" s="154"/>
      <c r="X305" s="154"/>
      <c r="Y305" s="154"/>
      <c r="Z305" s="154"/>
    </row>
    <row r="306">
      <c r="A306" s="175" t="s">
        <v>148</v>
      </c>
      <c r="B306" s="175" t="s">
        <v>255</v>
      </c>
      <c r="C306" s="147" t="s">
        <v>956</v>
      </c>
      <c r="D306" s="145" t="s">
        <v>242</v>
      </c>
      <c r="E306" s="166">
        <v>44140.0</v>
      </c>
      <c r="F306" s="147" t="s">
        <v>260</v>
      </c>
      <c r="G306" s="148">
        <v>3.0</v>
      </c>
      <c r="H306" s="148">
        <v>5.0</v>
      </c>
      <c r="I306" s="148">
        <v>5.0</v>
      </c>
      <c r="J306" s="217">
        <f t="shared" si="4"/>
        <v>0.0003169412798</v>
      </c>
      <c r="K306" s="218">
        <f t="shared" si="5"/>
        <v>0.1228147459</v>
      </c>
      <c r="L306" s="151">
        <f t="shared" si="2"/>
        <v>0.1228147459</v>
      </c>
      <c r="M306" s="152" t="str">
        <f t="shared" si="3"/>
        <v>unquale</v>
      </c>
      <c r="N306" s="154">
        <f>IFERROR(__xludf.DUMMYFUNCTION("""COMPUTED_VALUE"""),1.0)</f>
        <v>1</v>
      </c>
      <c r="O306" s="154"/>
      <c r="P306" s="154"/>
      <c r="Q306" s="154"/>
      <c r="R306" s="154"/>
      <c r="S306" s="154"/>
      <c r="T306" s="154"/>
      <c r="U306" s="154"/>
      <c r="V306" s="154"/>
      <c r="W306" s="154"/>
      <c r="X306" s="154"/>
      <c r="Y306" s="154"/>
      <c r="Z306" s="154"/>
    </row>
    <row r="307">
      <c r="A307" s="175" t="s">
        <v>152</v>
      </c>
      <c r="B307" s="175" t="s">
        <v>255</v>
      </c>
      <c r="C307" s="147" t="s">
        <v>956</v>
      </c>
      <c r="D307" s="145" t="s">
        <v>242</v>
      </c>
      <c r="E307" s="166">
        <v>44140.0</v>
      </c>
      <c r="F307" s="147" t="s">
        <v>260</v>
      </c>
      <c r="G307" s="148">
        <v>3.0</v>
      </c>
      <c r="H307" s="148">
        <v>5.0</v>
      </c>
      <c r="I307" s="148">
        <v>5.0</v>
      </c>
      <c r="J307" s="217">
        <f t="shared" si="4"/>
        <v>0.0003169412798</v>
      </c>
      <c r="K307" s="218">
        <f t="shared" si="5"/>
        <v>0.1228147459</v>
      </c>
      <c r="L307" s="151">
        <f t="shared" si="2"/>
        <v>0.1228147459</v>
      </c>
      <c r="M307" s="152" t="str">
        <f t="shared" si="3"/>
        <v>tokenbrice</v>
      </c>
      <c r="N307" s="154">
        <f>IFERROR(__xludf.DUMMYFUNCTION("""COMPUTED_VALUE"""),1.0)</f>
        <v>1</v>
      </c>
      <c r="O307" s="154"/>
      <c r="P307" s="154"/>
      <c r="Q307" s="154"/>
      <c r="R307" s="154"/>
      <c r="S307" s="154"/>
      <c r="T307" s="154"/>
      <c r="U307" s="154"/>
      <c r="V307" s="154"/>
      <c r="W307" s="154"/>
      <c r="X307" s="154"/>
      <c r="Y307" s="154"/>
      <c r="Z307" s="154"/>
    </row>
    <row r="308">
      <c r="A308" s="175" t="s">
        <v>109</v>
      </c>
      <c r="B308" s="175" t="s">
        <v>255</v>
      </c>
      <c r="C308" s="147" t="s">
        <v>956</v>
      </c>
      <c r="D308" s="145" t="s">
        <v>242</v>
      </c>
      <c r="E308" s="166">
        <v>44140.0</v>
      </c>
      <c r="F308" s="147" t="s">
        <v>260</v>
      </c>
      <c r="G308" s="148">
        <v>3.0</v>
      </c>
      <c r="H308" s="148">
        <v>5.0</v>
      </c>
      <c r="I308" s="148">
        <v>5.0</v>
      </c>
      <c r="J308" s="217">
        <f t="shared" si="4"/>
        <v>0.0003169412798</v>
      </c>
      <c r="K308" s="218">
        <f t="shared" si="5"/>
        <v>0.1228147459</v>
      </c>
      <c r="L308" s="151">
        <f t="shared" si="2"/>
        <v>0.1228147459</v>
      </c>
      <c r="M308" s="152" t="str">
        <f t="shared" si="3"/>
        <v>sepu85</v>
      </c>
      <c r="N308" s="154">
        <f>IFERROR(__xludf.DUMMYFUNCTION("""COMPUTED_VALUE"""),1.0)</f>
        <v>1</v>
      </c>
      <c r="O308" s="154"/>
      <c r="P308" s="154"/>
      <c r="Q308" s="154"/>
      <c r="R308" s="154"/>
      <c r="S308" s="154"/>
      <c r="T308" s="154"/>
      <c r="U308" s="154"/>
      <c r="V308" s="154"/>
      <c r="W308" s="154"/>
      <c r="X308" s="154"/>
      <c r="Y308" s="154"/>
      <c r="Z308" s="154"/>
    </row>
    <row r="309">
      <c r="A309" s="175" t="s">
        <v>182</v>
      </c>
      <c r="B309" s="175" t="s">
        <v>255</v>
      </c>
      <c r="C309" s="147" t="s">
        <v>956</v>
      </c>
      <c r="D309" s="145" t="s">
        <v>242</v>
      </c>
      <c r="E309" s="166">
        <v>44140.0</v>
      </c>
      <c r="F309" s="147" t="s">
        <v>260</v>
      </c>
      <c r="G309" s="148">
        <v>3.0</v>
      </c>
      <c r="H309" s="148">
        <v>5.0</v>
      </c>
      <c r="I309" s="148">
        <v>5.0</v>
      </c>
      <c r="J309" s="217">
        <f t="shared" si="4"/>
        <v>0.0003169412798</v>
      </c>
      <c r="K309" s="218">
        <f t="shared" si="5"/>
        <v>0.1228147459</v>
      </c>
      <c r="L309" s="151">
        <f t="shared" si="2"/>
        <v>0.1228147459</v>
      </c>
      <c r="M309" s="152" t="str">
        <f t="shared" si="3"/>
        <v>scupytrooples</v>
      </c>
      <c r="N309" s="154">
        <f>IFERROR(__xludf.DUMMYFUNCTION("""COMPUTED_VALUE"""),1.0)</f>
        <v>1</v>
      </c>
      <c r="O309" s="154"/>
      <c r="P309" s="154"/>
      <c r="Q309" s="154"/>
      <c r="R309" s="154"/>
      <c r="S309" s="154"/>
      <c r="T309" s="154"/>
      <c r="U309" s="154"/>
      <c r="V309" s="154"/>
      <c r="W309" s="154"/>
      <c r="X309" s="154"/>
      <c r="Y309" s="154"/>
      <c r="Z309" s="154"/>
    </row>
    <row r="310">
      <c r="A310" s="175" t="s">
        <v>120</v>
      </c>
      <c r="B310" s="175" t="s">
        <v>255</v>
      </c>
      <c r="C310" s="147" t="s">
        <v>956</v>
      </c>
      <c r="D310" s="145" t="s">
        <v>242</v>
      </c>
      <c r="E310" s="166">
        <v>44140.0</v>
      </c>
      <c r="F310" s="147" t="s">
        <v>260</v>
      </c>
      <c r="G310" s="148">
        <v>3.0</v>
      </c>
      <c r="H310" s="148">
        <v>5.0</v>
      </c>
      <c r="I310" s="148">
        <v>5.0</v>
      </c>
      <c r="J310" s="217">
        <f t="shared" si="4"/>
        <v>0.0003169412798</v>
      </c>
      <c r="K310" s="218">
        <f t="shared" si="5"/>
        <v>0.1228147459</v>
      </c>
      <c r="L310" s="151">
        <f t="shared" si="2"/>
        <v>0.1228147459</v>
      </c>
      <c r="M310" s="152" t="str">
        <f t="shared" si="3"/>
        <v>proofoftom</v>
      </c>
      <c r="N310" s="154">
        <f>IFERROR(__xludf.DUMMYFUNCTION("""COMPUTED_VALUE"""),1.0)</f>
        <v>1</v>
      </c>
      <c r="O310" s="154"/>
      <c r="P310" s="154"/>
      <c r="Q310" s="154"/>
      <c r="R310" s="154"/>
      <c r="S310" s="154"/>
      <c r="T310" s="154"/>
      <c r="U310" s="154"/>
      <c r="V310" s="154"/>
      <c r="W310" s="154"/>
      <c r="X310" s="154"/>
      <c r="Y310" s="154"/>
      <c r="Z310" s="154"/>
    </row>
    <row r="311">
      <c r="A311" s="175" t="s">
        <v>79</v>
      </c>
      <c r="B311" s="175" t="s">
        <v>255</v>
      </c>
      <c r="C311" s="147" t="s">
        <v>956</v>
      </c>
      <c r="D311" s="145" t="s">
        <v>242</v>
      </c>
      <c r="E311" s="166">
        <v>44140.0</v>
      </c>
      <c r="F311" s="147" t="s">
        <v>260</v>
      </c>
      <c r="G311" s="148">
        <v>3.0</v>
      </c>
      <c r="H311" s="148">
        <v>5.0</v>
      </c>
      <c r="I311" s="148">
        <v>5.0</v>
      </c>
      <c r="J311" s="217">
        <f t="shared" si="4"/>
        <v>0.0003169412798</v>
      </c>
      <c r="K311" s="218">
        <f t="shared" si="5"/>
        <v>0.1228147459</v>
      </c>
      <c r="L311" s="151">
        <f t="shared" si="2"/>
        <v>0.1228147459</v>
      </c>
      <c r="M311" s="152" t="str">
        <f t="shared" si="3"/>
        <v>phil_h</v>
      </c>
      <c r="N311" s="154">
        <f>IFERROR(__xludf.DUMMYFUNCTION("""COMPUTED_VALUE"""),1.0)</f>
        <v>1</v>
      </c>
      <c r="O311" s="154"/>
      <c r="P311" s="154"/>
      <c r="Q311" s="154"/>
      <c r="R311" s="154"/>
      <c r="S311" s="154"/>
      <c r="T311" s="154"/>
      <c r="U311" s="154"/>
      <c r="V311" s="154"/>
      <c r="W311" s="154"/>
      <c r="X311" s="154"/>
      <c r="Y311" s="154"/>
      <c r="Z311" s="154"/>
    </row>
    <row r="312">
      <c r="A312" s="175" t="s">
        <v>183</v>
      </c>
      <c r="B312" s="175" t="s">
        <v>255</v>
      </c>
      <c r="C312" s="147" t="s">
        <v>956</v>
      </c>
      <c r="D312" s="145" t="s">
        <v>242</v>
      </c>
      <c r="E312" s="166">
        <v>44140.0</v>
      </c>
      <c r="F312" s="147" t="s">
        <v>260</v>
      </c>
      <c r="G312" s="148">
        <v>3.0</v>
      </c>
      <c r="H312" s="148">
        <v>5.0</v>
      </c>
      <c r="I312" s="148">
        <v>5.0</v>
      </c>
      <c r="J312" s="217">
        <f t="shared" si="4"/>
        <v>0.0003169412798</v>
      </c>
      <c r="K312" s="218">
        <f t="shared" si="5"/>
        <v>0.1228147459</v>
      </c>
      <c r="L312" s="151">
        <f t="shared" si="2"/>
        <v>0.1228147459</v>
      </c>
      <c r="M312" s="152" t="str">
        <f t="shared" si="3"/>
        <v>paulsalis</v>
      </c>
      <c r="N312" s="154">
        <f>IFERROR(__xludf.DUMMYFUNCTION("""COMPUTED_VALUE"""),1.0)</f>
        <v>1</v>
      </c>
      <c r="O312" s="154"/>
      <c r="P312" s="154"/>
      <c r="Q312" s="154"/>
      <c r="R312" s="154"/>
      <c r="S312" s="154"/>
      <c r="T312" s="154"/>
      <c r="U312" s="154"/>
      <c r="V312" s="154"/>
      <c r="W312" s="154"/>
      <c r="X312" s="154"/>
      <c r="Y312" s="154"/>
      <c r="Z312" s="154"/>
    </row>
    <row r="313">
      <c r="A313" s="175" t="s">
        <v>143</v>
      </c>
      <c r="B313" s="175" t="s">
        <v>255</v>
      </c>
      <c r="C313" s="147" t="s">
        <v>956</v>
      </c>
      <c r="D313" s="145" t="s">
        <v>242</v>
      </c>
      <c r="E313" s="166">
        <v>44140.0</v>
      </c>
      <c r="F313" s="147" t="s">
        <v>260</v>
      </c>
      <c r="G313" s="148">
        <v>3.0</v>
      </c>
      <c r="H313" s="148">
        <v>5.0</v>
      </c>
      <c r="I313" s="148">
        <v>5.0</v>
      </c>
      <c r="J313" s="217">
        <f t="shared" si="4"/>
        <v>0.0003169412798</v>
      </c>
      <c r="K313" s="218">
        <f t="shared" si="5"/>
        <v>0.1228147459</v>
      </c>
      <c r="L313" s="151">
        <f t="shared" si="2"/>
        <v>0.1228147459</v>
      </c>
      <c r="M313" s="152" t="str">
        <f t="shared" si="3"/>
        <v>nikoline_nik</v>
      </c>
      <c r="N313" s="154">
        <f>IFERROR(__xludf.DUMMYFUNCTION("""COMPUTED_VALUE"""),1.0)</f>
        <v>1</v>
      </c>
      <c r="O313" s="154"/>
      <c r="P313" s="154"/>
      <c r="Q313" s="154"/>
      <c r="R313" s="154"/>
      <c r="S313" s="154"/>
      <c r="T313" s="154"/>
      <c r="U313" s="154"/>
      <c r="V313" s="154"/>
      <c r="W313" s="154"/>
      <c r="X313" s="154"/>
      <c r="Y313" s="154"/>
      <c r="Z313" s="154"/>
    </row>
    <row r="314">
      <c r="A314" s="175" t="s">
        <v>184</v>
      </c>
      <c r="B314" s="175" t="s">
        <v>255</v>
      </c>
      <c r="C314" s="147" t="s">
        <v>956</v>
      </c>
      <c r="D314" s="145" t="s">
        <v>242</v>
      </c>
      <c r="E314" s="166">
        <v>44140.0</v>
      </c>
      <c r="F314" s="147" t="s">
        <v>260</v>
      </c>
      <c r="G314" s="148">
        <v>3.0</v>
      </c>
      <c r="H314" s="148">
        <v>5.0</v>
      </c>
      <c r="I314" s="148">
        <v>5.0</v>
      </c>
      <c r="J314" s="217">
        <f t="shared" si="4"/>
        <v>0.0003169412798</v>
      </c>
      <c r="K314" s="218">
        <f t="shared" si="5"/>
        <v>0.1228147459</v>
      </c>
      <c r="L314" s="151">
        <f t="shared" si="2"/>
        <v>0.1228147459</v>
      </c>
      <c r="M314" s="152" t="str">
        <f t="shared" si="3"/>
        <v>nelsonm</v>
      </c>
      <c r="N314" s="154">
        <f>IFERROR(__xludf.DUMMYFUNCTION("""COMPUTED_VALUE"""),1.0)</f>
        <v>1</v>
      </c>
      <c r="O314" s="154"/>
      <c r="P314" s="154"/>
      <c r="Q314" s="154"/>
      <c r="R314" s="154"/>
      <c r="S314" s="154"/>
      <c r="T314" s="154"/>
      <c r="U314" s="154"/>
      <c r="V314" s="154"/>
      <c r="W314" s="154"/>
      <c r="X314" s="154"/>
      <c r="Y314" s="154"/>
      <c r="Z314" s="154"/>
    </row>
    <row r="315">
      <c r="A315" s="175" t="s">
        <v>185</v>
      </c>
      <c r="B315" s="175" t="s">
        <v>255</v>
      </c>
      <c r="C315" s="147" t="s">
        <v>956</v>
      </c>
      <c r="D315" s="145" t="s">
        <v>242</v>
      </c>
      <c r="E315" s="166">
        <v>44140.0</v>
      </c>
      <c r="F315" s="147" t="s">
        <v>260</v>
      </c>
      <c r="G315" s="148">
        <v>3.0</v>
      </c>
      <c r="H315" s="148">
        <v>5.0</v>
      </c>
      <c r="I315" s="148">
        <v>5.0</v>
      </c>
      <c r="J315" s="217">
        <f t="shared" si="4"/>
        <v>0.0003169412798</v>
      </c>
      <c r="K315" s="218">
        <f t="shared" si="5"/>
        <v>0.1228147459</v>
      </c>
      <c r="L315" s="151">
        <f t="shared" si="2"/>
        <v>0.1228147459</v>
      </c>
      <c r="M315" s="152" t="str">
        <f t="shared" si="3"/>
        <v>morgangr</v>
      </c>
      <c r="N315" s="154">
        <f>IFERROR(__xludf.DUMMYFUNCTION("""COMPUTED_VALUE"""),1.0)</f>
        <v>1</v>
      </c>
      <c r="O315" s="154"/>
      <c r="P315" s="154"/>
      <c r="Q315" s="154"/>
      <c r="R315" s="154"/>
      <c r="S315" s="154"/>
      <c r="T315" s="154"/>
      <c r="U315" s="154"/>
      <c r="V315" s="154"/>
      <c r="W315" s="154"/>
      <c r="X315" s="154"/>
      <c r="Y315" s="154"/>
      <c r="Z315" s="154"/>
    </row>
    <row r="316">
      <c r="A316" s="175" t="s">
        <v>153</v>
      </c>
      <c r="B316" s="175" t="s">
        <v>255</v>
      </c>
      <c r="C316" s="147" t="s">
        <v>956</v>
      </c>
      <c r="D316" s="145" t="s">
        <v>242</v>
      </c>
      <c r="E316" s="166">
        <v>44140.0</v>
      </c>
      <c r="F316" s="147" t="s">
        <v>260</v>
      </c>
      <c r="G316" s="148">
        <v>3.0</v>
      </c>
      <c r="H316" s="148">
        <v>5.0</v>
      </c>
      <c r="I316" s="148">
        <v>5.0</v>
      </c>
      <c r="J316" s="217">
        <f t="shared" si="4"/>
        <v>0.0003169412798</v>
      </c>
      <c r="K316" s="218">
        <f t="shared" si="5"/>
        <v>0.1228147459</v>
      </c>
      <c r="L316" s="151">
        <f t="shared" si="2"/>
        <v>0.1228147459</v>
      </c>
      <c r="M316" s="152" t="str">
        <f t="shared" si="3"/>
        <v>misterboyfriend</v>
      </c>
      <c r="N316" s="154">
        <f>IFERROR(__xludf.DUMMYFUNCTION("""COMPUTED_VALUE"""),1.0)</f>
        <v>1</v>
      </c>
      <c r="O316" s="154"/>
      <c r="P316" s="154"/>
      <c r="Q316" s="154"/>
      <c r="R316" s="154"/>
      <c r="S316" s="154"/>
      <c r="T316" s="154"/>
      <c r="U316" s="154"/>
      <c r="V316" s="154"/>
      <c r="W316" s="154"/>
      <c r="X316" s="154"/>
      <c r="Y316" s="154"/>
      <c r="Z316" s="154"/>
    </row>
    <row r="317">
      <c r="A317" s="175" t="s">
        <v>73</v>
      </c>
      <c r="B317" s="175" t="s">
        <v>255</v>
      </c>
      <c r="C317" s="147" t="s">
        <v>956</v>
      </c>
      <c r="D317" s="145" t="s">
        <v>242</v>
      </c>
      <c r="E317" s="166">
        <v>44140.0</v>
      </c>
      <c r="F317" s="147" t="s">
        <v>260</v>
      </c>
      <c r="G317" s="148">
        <v>3.0</v>
      </c>
      <c r="H317" s="148">
        <v>5.0</v>
      </c>
      <c r="I317" s="148">
        <v>5.0</v>
      </c>
      <c r="J317" s="217">
        <f t="shared" si="4"/>
        <v>0.0003169412798</v>
      </c>
      <c r="K317" s="218">
        <f t="shared" si="5"/>
        <v>0.1228147459</v>
      </c>
      <c r="L317" s="151">
        <f t="shared" si="2"/>
        <v>0.1228147459</v>
      </c>
      <c r="M317" s="152" t="str">
        <f t="shared" si="3"/>
        <v>merlinegalite</v>
      </c>
      <c r="N317" s="154">
        <f>IFERROR(__xludf.DUMMYFUNCTION("""COMPUTED_VALUE"""),1.0)</f>
        <v>1</v>
      </c>
      <c r="O317" s="154"/>
      <c r="P317" s="154"/>
      <c r="Q317" s="154"/>
      <c r="R317" s="154"/>
      <c r="S317" s="154"/>
      <c r="T317" s="154"/>
      <c r="U317" s="154"/>
      <c r="V317" s="154"/>
      <c r="W317" s="154"/>
      <c r="X317" s="154"/>
      <c r="Y317" s="154"/>
      <c r="Z317" s="154"/>
    </row>
    <row r="318">
      <c r="A318" s="175" t="s">
        <v>29</v>
      </c>
      <c r="B318" s="175" t="s">
        <v>255</v>
      </c>
      <c r="C318" s="147" t="s">
        <v>956</v>
      </c>
      <c r="D318" s="145" t="s">
        <v>242</v>
      </c>
      <c r="E318" s="166">
        <v>44140.0</v>
      </c>
      <c r="F318" s="147" t="s">
        <v>260</v>
      </c>
      <c r="G318" s="148">
        <v>3.0</v>
      </c>
      <c r="H318" s="148">
        <v>5.0</v>
      </c>
      <c r="I318" s="148">
        <v>5.0</v>
      </c>
      <c r="J318" s="217">
        <f t="shared" si="4"/>
        <v>0.0003169412798</v>
      </c>
      <c r="K318" s="218">
        <f t="shared" si="5"/>
        <v>0.1228147459</v>
      </c>
      <c r="L318" s="151">
        <f t="shared" si="2"/>
        <v>0.1228147459</v>
      </c>
      <c r="M318" s="152" t="str">
        <f t="shared" si="3"/>
        <v>loie_giveth</v>
      </c>
      <c r="N318" s="154">
        <f>IFERROR(__xludf.DUMMYFUNCTION("""COMPUTED_VALUE"""),1.0)</f>
        <v>1</v>
      </c>
      <c r="O318" s="154"/>
      <c r="P318" s="154"/>
      <c r="Q318" s="154"/>
      <c r="R318" s="154"/>
      <c r="S318" s="154"/>
      <c r="T318" s="154"/>
      <c r="U318" s="154"/>
      <c r="V318" s="154"/>
      <c r="W318" s="154"/>
      <c r="X318" s="154"/>
      <c r="Y318" s="154"/>
      <c r="Z318" s="154"/>
    </row>
    <row r="319">
      <c r="A319" s="175" t="s">
        <v>65</v>
      </c>
      <c r="B319" s="175" t="s">
        <v>255</v>
      </c>
      <c r="C319" s="147" t="s">
        <v>956</v>
      </c>
      <c r="D319" s="145" t="s">
        <v>242</v>
      </c>
      <c r="E319" s="166">
        <v>44140.0</v>
      </c>
      <c r="F319" s="147" t="s">
        <v>260</v>
      </c>
      <c r="G319" s="148">
        <v>3.0</v>
      </c>
      <c r="H319" s="148">
        <v>5.0</v>
      </c>
      <c r="I319" s="148">
        <v>5.0</v>
      </c>
      <c r="J319" s="217">
        <f t="shared" si="4"/>
        <v>0.0003169412798</v>
      </c>
      <c r="K319" s="218">
        <f t="shared" si="5"/>
        <v>0.1228147459</v>
      </c>
      <c r="L319" s="151">
        <f t="shared" si="2"/>
        <v>0.1228147459</v>
      </c>
      <c r="M319" s="152" t="str">
        <f t="shared" si="3"/>
        <v>krrisis</v>
      </c>
      <c r="N319" s="154">
        <f>IFERROR(__xludf.DUMMYFUNCTION("""COMPUTED_VALUE"""),1.0)</f>
        <v>1</v>
      </c>
      <c r="O319" s="154"/>
      <c r="P319" s="154"/>
      <c r="Q319" s="154"/>
      <c r="R319" s="154"/>
      <c r="S319" s="154"/>
      <c r="T319" s="154"/>
      <c r="U319" s="154"/>
      <c r="V319" s="154"/>
      <c r="W319" s="154"/>
      <c r="X319" s="154"/>
      <c r="Y319" s="154"/>
      <c r="Z319" s="154"/>
    </row>
    <row r="320">
      <c r="A320" s="175" t="s">
        <v>45</v>
      </c>
      <c r="B320" s="175" t="s">
        <v>255</v>
      </c>
      <c r="C320" s="147" t="s">
        <v>956</v>
      </c>
      <c r="D320" s="145" t="s">
        <v>242</v>
      </c>
      <c r="E320" s="166">
        <v>44140.0</v>
      </c>
      <c r="F320" s="147" t="s">
        <v>260</v>
      </c>
      <c r="G320" s="148">
        <v>3.0</v>
      </c>
      <c r="H320" s="148">
        <v>5.0</v>
      </c>
      <c r="I320" s="148">
        <v>5.0</v>
      </c>
      <c r="J320" s="217">
        <f t="shared" si="4"/>
        <v>0.0003169412798</v>
      </c>
      <c r="K320" s="218">
        <f t="shared" si="5"/>
        <v>0.1228147459</v>
      </c>
      <c r="L320" s="151">
        <f t="shared" si="2"/>
        <v>0.1228147459</v>
      </c>
      <c r="M320" s="152" t="str">
        <f t="shared" si="3"/>
        <v>gracerachmany</v>
      </c>
      <c r="N320" s="154">
        <f>IFERROR(__xludf.DUMMYFUNCTION("""COMPUTED_VALUE"""),1.0)</f>
        <v>1</v>
      </c>
      <c r="O320" s="154"/>
      <c r="P320" s="154"/>
      <c r="Q320" s="154"/>
      <c r="R320" s="154"/>
      <c r="S320" s="154"/>
      <c r="T320" s="154"/>
      <c r="U320" s="154"/>
      <c r="V320" s="154"/>
      <c r="W320" s="154"/>
      <c r="X320" s="154"/>
      <c r="Y320" s="154"/>
      <c r="Z320" s="154"/>
    </row>
    <row r="321">
      <c r="A321" s="175" t="s">
        <v>123</v>
      </c>
      <c r="B321" s="175" t="s">
        <v>255</v>
      </c>
      <c r="C321" s="147" t="s">
        <v>956</v>
      </c>
      <c r="D321" s="145" t="s">
        <v>242</v>
      </c>
      <c r="E321" s="166">
        <v>44140.0</v>
      </c>
      <c r="F321" s="147" t="s">
        <v>260</v>
      </c>
      <c r="G321" s="148">
        <v>3.0</v>
      </c>
      <c r="H321" s="148">
        <v>5.0</v>
      </c>
      <c r="I321" s="148">
        <v>5.0</v>
      </c>
      <c r="J321" s="217">
        <f t="shared" si="4"/>
        <v>0.0003169412798</v>
      </c>
      <c r="K321" s="218">
        <f t="shared" si="5"/>
        <v>0.1228147459</v>
      </c>
      <c r="L321" s="151">
        <f t="shared" si="2"/>
        <v>0.1228147459</v>
      </c>
      <c r="M321" s="152" t="str">
        <f t="shared" si="3"/>
        <v>existenialstoic</v>
      </c>
      <c r="N321" s="154">
        <f>IFERROR(__xludf.DUMMYFUNCTION("""COMPUTED_VALUE"""),1.0)</f>
        <v>1</v>
      </c>
      <c r="O321" s="154"/>
      <c r="P321" s="154"/>
      <c r="Q321" s="154"/>
      <c r="R321" s="154"/>
      <c r="S321" s="154"/>
      <c r="T321" s="154"/>
      <c r="U321" s="154"/>
      <c r="V321" s="154"/>
      <c r="W321" s="154"/>
      <c r="X321" s="154"/>
      <c r="Y321" s="154"/>
      <c r="Z321" s="154"/>
    </row>
    <row r="322">
      <c r="A322" s="175" t="s">
        <v>186</v>
      </c>
      <c r="B322" s="175" t="s">
        <v>255</v>
      </c>
      <c r="C322" s="147" t="s">
        <v>956</v>
      </c>
      <c r="D322" s="145" t="s">
        <v>242</v>
      </c>
      <c r="E322" s="166">
        <v>44140.0</v>
      </c>
      <c r="F322" s="147" t="s">
        <v>260</v>
      </c>
      <c r="G322" s="148">
        <v>3.0</v>
      </c>
      <c r="H322" s="148">
        <v>5.0</v>
      </c>
      <c r="I322" s="148">
        <v>5.0</v>
      </c>
      <c r="J322" s="217">
        <f t="shared" si="4"/>
        <v>0.0003169412798</v>
      </c>
      <c r="K322" s="218">
        <f t="shared" si="5"/>
        <v>0.1228147459</v>
      </c>
      <c r="L322" s="151">
        <f t="shared" si="2"/>
        <v>0.1228147459</v>
      </c>
      <c r="M322" s="152" t="str">
        <f t="shared" si="3"/>
        <v>ethicraul</v>
      </c>
      <c r="N322" s="154">
        <f>IFERROR(__xludf.DUMMYFUNCTION("""COMPUTED_VALUE"""),1.0)</f>
        <v>1</v>
      </c>
      <c r="O322" s="154"/>
      <c r="P322" s="154"/>
      <c r="Q322" s="154"/>
      <c r="R322" s="154"/>
      <c r="S322" s="154"/>
      <c r="T322" s="154"/>
      <c r="U322" s="154"/>
      <c r="V322" s="154"/>
      <c r="W322" s="154"/>
      <c r="X322" s="154"/>
      <c r="Y322" s="154"/>
      <c r="Z322" s="154"/>
    </row>
    <row r="323">
      <c r="A323" s="175" t="s">
        <v>177</v>
      </c>
      <c r="B323" s="175" t="s">
        <v>255</v>
      </c>
      <c r="C323" s="147" t="s">
        <v>956</v>
      </c>
      <c r="D323" s="145" t="s">
        <v>242</v>
      </c>
      <c r="E323" s="166">
        <v>44140.0</v>
      </c>
      <c r="F323" s="147" t="s">
        <v>260</v>
      </c>
      <c r="G323" s="148">
        <v>3.0</v>
      </c>
      <c r="H323" s="148">
        <v>5.0</v>
      </c>
      <c r="I323" s="148">
        <v>5.0</v>
      </c>
      <c r="J323" s="217">
        <f t="shared" si="4"/>
        <v>0.0003169412798</v>
      </c>
      <c r="K323" s="218">
        <f t="shared" si="5"/>
        <v>0.1228147459</v>
      </c>
      <c r="L323" s="151">
        <f t="shared" si="2"/>
        <v>0.1228147459</v>
      </c>
      <c r="M323" s="152" t="str">
        <f t="shared" si="3"/>
        <v>edapt</v>
      </c>
      <c r="N323" s="154">
        <f>IFERROR(__xludf.DUMMYFUNCTION("""COMPUTED_VALUE"""),1.0)</f>
        <v>1</v>
      </c>
      <c r="O323" s="154"/>
      <c r="P323" s="154"/>
      <c r="Q323" s="154"/>
      <c r="R323" s="154"/>
      <c r="S323" s="154"/>
      <c r="T323" s="154"/>
      <c r="U323" s="154"/>
      <c r="V323" s="154"/>
      <c r="W323" s="154"/>
      <c r="X323" s="154"/>
      <c r="Y323" s="154"/>
      <c r="Z323" s="154"/>
    </row>
    <row r="324">
      <c r="A324" s="175" t="s">
        <v>103</v>
      </c>
      <c r="B324" s="175" t="s">
        <v>255</v>
      </c>
      <c r="C324" s="147" t="s">
        <v>956</v>
      </c>
      <c r="D324" s="145" t="s">
        <v>242</v>
      </c>
      <c r="E324" s="166">
        <v>44140.0</v>
      </c>
      <c r="F324" s="147" t="s">
        <v>260</v>
      </c>
      <c r="G324" s="148">
        <v>3.0</v>
      </c>
      <c r="H324" s="148">
        <v>5.0</v>
      </c>
      <c r="I324" s="148">
        <v>5.0</v>
      </c>
      <c r="J324" s="217">
        <f t="shared" si="4"/>
        <v>0.0003169412798</v>
      </c>
      <c r="K324" s="218">
        <f t="shared" si="5"/>
        <v>0.1228147459</v>
      </c>
      <c r="L324" s="151">
        <f t="shared" si="2"/>
        <v>0.1228147459</v>
      </c>
      <c r="M324" s="152" t="str">
        <f t="shared" si="3"/>
        <v>cpt_grog</v>
      </c>
      <c r="N324" s="154">
        <f>IFERROR(__xludf.DUMMYFUNCTION("""COMPUTED_VALUE"""),1.0)</f>
        <v>1</v>
      </c>
      <c r="O324" s="154"/>
      <c r="P324" s="154"/>
      <c r="Q324" s="154"/>
      <c r="R324" s="154"/>
      <c r="S324" s="154"/>
      <c r="T324" s="154"/>
      <c r="U324" s="154"/>
      <c r="V324" s="154"/>
      <c r="W324" s="154"/>
      <c r="X324" s="154"/>
      <c r="Y324" s="154"/>
      <c r="Z324" s="154"/>
    </row>
    <row r="325">
      <c r="A325" s="175" t="s">
        <v>192</v>
      </c>
      <c r="B325" s="175" t="s">
        <v>255</v>
      </c>
      <c r="C325" s="147" t="s">
        <v>1042</v>
      </c>
      <c r="D325" s="145" t="s">
        <v>242</v>
      </c>
      <c r="E325" s="146">
        <v>44132.0</v>
      </c>
      <c r="F325" s="147" t="s">
        <v>260</v>
      </c>
      <c r="G325" s="148">
        <v>3.0</v>
      </c>
      <c r="H325" s="148">
        <v>1.0</v>
      </c>
      <c r="I325" s="148">
        <v>5.0</v>
      </c>
      <c r="J325" s="217">
        <f t="shared" si="4"/>
        <v>0.0001890558651</v>
      </c>
      <c r="K325" s="218">
        <f t="shared" si="5"/>
        <v>0.07325914774</v>
      </c>
      <c r="L325" s="151">
        <f t="shared" si="2"/>
        <v>0.07325914774</v>
      </c>
      <c r="M325" s="152" t="str">
        <f t="shared" si="3"/>
        <v>robinwhitney</v>
      </c>
      <c r="N325" s="154">
        <f>IFERROR(__xludf.DUMMYFUNCTION("""COMPUTED_VALUE"""),1.0)</f>
        <v>1</v>
      </c>
      <c r="O325" s="154"/>
      <c r="P325" s="154"/>
      <c r="Q325" s="154"/>
      <c r="R325" s="154"/>
      <c r="S325" s="154"/>
      <c r="T325" s="154"/>
      <c r="U325" s="154"/>
      <c r="V325" s="154"/>
      <c r="W325" s="154"/>
      <c r="X325" s="154"/>
      <c r="Y325" s="154"/>
      <c r="Z325" s="154"/>
    </row>
    <row r="326">
      <c r="A326" s="175" t="s">
        <v>193</v>
      </c>
      <c r="B326" s="175" t="s">
        <v>6</v>
      </c>
      <c r="C326" s="147" t="s">
        <v>1043</v>
      </c>
      <c r="D326" s="145" t="s">
        <v>242</v>
      </c>
      <c r="E326" s="146">
        <v>44134.0</v>
      </c>
      <c r="F326" s="147" t="s">
        <v>249</v>
      </c>
      <c r="G326" s="148">
        <v>1.0</v>
      </c>
      <c r="H326" s="148">
        <v>1.0</v>
      </c>
      <c r="I326" s="148">
        <v>5.0</v>
      </c>
      <c r="J326" s="217">
        <f t="shared" si="4"/>
        <v>0.0001890558651</v>
      </c>
      <c r="K326" s="218">
        <f t="shared" si="5"/>
        <v>0.07325914774</v>
      </c>
      <c r="L326" s="151">
        <f t="shared" si="2"/>
        <v>0.07325914774</v>
      </c>
      <c r="M326" s="152" t="str">
        <f t="shared" si="3"/>
        <v>pimpmypeon</v>
      </c>
      <c r="N326" s="154">
        <f>IFERROR(__xludf.DUMMYFUNCTION("""COMPUTED_VALUE"""),1.0)</f>
        <v>1</v>
      </c>
      <c r="O326" s="154"/>
      <c r="P326" s="154"/>
      <c r="Q326" s="154"/>
      <c r="R326" s="154"/>
      <c r="S326" s="154"/>
      <c r="T326" s="154"/>
      <c r="U326" s="154"/>
      <c r="V326" s="154"/>
      <c r="W326" s="154"/>
      <c r="X326" s="154"/>
      <c r="Y326" s="154"/>
      <c r="Z326" s="154"/>
    </row>
    <row r="327">
      <c r="A327" s="175" t="s">
        <v>194</v>
      </c>
      <c r="B327" s="175" t="s">
        <v>6</v>
      </c>
      <c r="C327" s="147" t="s">
        <v>1044</v>
      </c>
      <c r="D327" s="145" t="s">
        <v>242</v>
      </c>
      <c r="E327" s="166">
        <v>44137.0</v>
      </c>
      <c r="F327" s="147" t="s">
        <v>249</v>
      </c>
      <c r="G327" s="148">
        <v>1.0</v>
      </c>
      <c r="H327" s="148">
        <v>1.0</v>
      </c>
      <c r="I327" s="148">
        <v>5.0</v>
      </c>
      <c r="J327" s="217">
        <f t="shared" si="4"/>
        <v>0.0001890558651</v>
      </c>
      <c r="K327" s="218">
        <f t="shared" si="5"/>
        <v>0.07325914774</v>
      </c>
      <c r="L327" s="151">
        <f t="shared" si="2"/>
        <v>0.07325914774</v>
      </c>
      <c r="M327" s="152" t="str">
        <f t="shared" si="3"/>
        <v>cryptonian_z</v>
      </c>
      <c r="N327" s="154">
        <f>IFERROR(__xludf.DUMMYFUNCTION("""COMPUTED_VALUE"""),1.0)</f>
        <v>1</v>
      </c>
      <c r="O327" s="154"/>
      <c r="P327" s="154"/>
      <c r="Q327" s="154"/>
      <c r="R327" s="154"/>
      <c r="S327" s="154"/>
      <c r="T327" s="154"/>
      <c r="U327" s="154"/>
      <c r="V327" s="154"/>
      <c r="W327" s="154"/>
      <c r="X327" s="154"/>
      <c r="Y327" s="154"/>
      <c r="Z327" s="154"/>
    </row>
    <row r="328">
      <c r="A328" s="175" t="s">
        <v>23</v>
      </c>
      <c r="B328" s="175" t="s">
        <v>265</v>
      </c>
      <c r="C328" s="147" t="s">
        <v>927</v>
      </c>
      <c r="D328" s="145" t="s">
        <v>242</v>
      </c>
      <c r="E328" s="146">
        <v>44131.0</v>
      </c>
      <c r="F328" s="147" t="s">
        <v>249</v>
      </c>
      <c r="G328" s="148">
        <v>1.0</v>
      </c>
      <c r="H328" s="148">
        <v>0.0</v>
      </c>
      <c r="I328" s="148">
        <v>0.0</v>
      </c>
      <c r="J328" s="217">
        <f t="shared" si="4"/>
        <v>0</v>
      </c>
      <c r="K328" s="218">
        <f t="shared" si="5"/>
        <v>0</v>
      </c>
      <c r="L328" s="151">
        <f t="shared" si="2"/>
        <v>0</v>
      </c>
      <c r="M328" s="152" t="str">
        <f t="shared" si="3"/>
        <v>griffgreen</v>
      </c>
      <c r="N328" s="154">
        <f>IFERROR(__xludf.DUMMYFUNCTION("""COMPUTED_VALUE"""),19.0)</f>
        <v>19</v>
      </c>
      <c r="O328" s="154"/>
      <c r="P328" s="154"/>
      <c r="Q328" s="154"/>
      <c r="R328" s="154"/>
      <c r="S328" s="154"/>
      <c r="T328" s="154"/>
      <c r="U328" s="154"/>
      <c r="V328" s="154"/>
      <c r="W328" s="154"/>
      <c r="X328" s="154"/>
      <c r="Y328" s="154"/>
      <c r="Z328" s="154"/>
    </row>
    <row r="329">
      <c r="A329" s="175" t="s">
        <v>21</v>
      </c>
      <c r="B329" s="175" t="s">
        <v>21</v>
      </c>
      <c r="C329" s="147" t="s">
        <v>930</v>
      </c>
      <c r="D329" s="145" t="s">
        <v>242</v>
      </c>
      <c r="E329" s="146">
        <v>44132.0</v>
      </c>
      <c r="F329" s="147" t="s">
        <v>249</v>
      </c>
      <c r="G329" s="148">
        <v>1.0</v>
      </c>
      <c r="H329" s="148">
        <v>0.0</v>
      </c>
      <c r="I329" s="148">
        <v>0.0</v>
      </c>
      <c r="J329" s="217">
        <f t="shared" si="4"/>
        <v>0</v>
      </c>
      <c r="K329" s="218">
        <f t="shared" si="5"/>
        <v>0</v>
      </c>
      <c r="L329" s="151">
        <f t="shared" si="2"/>
        <v>0</v>
      </c>
      <c r="M329" s="152" t="str">
        <f t="shared" si="3"/>
        <v>liviade</v>
      </c>
      <c r="N329" s="154">
        <f>IFERROR(__xludf.DUMMYFUNCTION("""COMPUTED_VALUE"""),16.0)</f>
        <v>16</v>
      </c>
      <c r="O329" s="154"/>
      <c r="P329" s="154"/>
      <c r="Q329" s="154"/>
      <c r="R329" s="154"/>
      <c r="S329" s="154"/>
      <c r="T329" s="154"/>
      <c r="U329" s="154"/>
      <c r="V329" s="154"/>
      <c r="W329" s="154"/>
      <c r="X329" s="154"/>
      <c r="Y329" s="154"/>
      <c r="Z329" s="154"/>
    </row>
    <row r="330">
      <c r="A330" s="175" t="s">
        <v>23</v>
      </c>
      <c r="B330" s="175" t="s">
        <v>405</v>
      </c>
      <c r="C330" s="147" t="s">
        <v>985</v>
      </c>
      <c r="D330" s="145" t="s">
        <v>242</v>
      </c>
      <c r="E330" s="146">
        <v>44128.0</v>
      </c>
      <c r="F330" s="147" t="s">
        <v>249</v>
      </c>
      <c r="G330" s="148">
        <v>1.0</v>
      </c>
      <c r="H330" s="148">
        <v>0.0</v>
      </c>
      <c r="I330" s="148">
        <v>0.0</v>
      </c>
      <c r="J330" s="217">
        <f t="shared" si="4"/>
        <v>0</v>
      </c>
      <c r="K330" s="218">
        <f t="shared" si="5"/>
        <v>0</v>
      </c>
      <c r="L330" s="151">
        <f t="shared" si="2"/>
        <v>0</v>
      </c>
      <c r="M330" s="152" t="str">
        <f t="shared" si="3"/>
        <v>griffgreen</v>
      </c>
      <c r="N330" s="154">
        <f>IFERROR(__xludf.DUMMYFUNCTION("""COMPUTED_VALUE"""),20.0)</f>
        <v>20</v>
      </c>
      <c r="O330" s="154"/>
      <c r="P330" s="154"/>
      <c r="Q330" s="154"/>
      <c r="R330" s="154"/>
      <c r="S330" s="154"/>
      <c r="T330" s="154"/>
      <c r="U330" s="154"/>
      <c r="V330" s="154"/>
      <c r="W330" s="154"/>
      <c r="X330" s="154"/>
      <c r="Y330" s="154"/>
      <c r="Z330" s="154"/>
    </row>
    <row r="331">
      <c r="A331" s="175" t="s">
        <v>21</v>
      </c>
      <c r="B331" s="175" t="s">
        <v>255</v>
      </c>
      <c r="C331" s="147" t="s">
        <v>941</v>
      </c>
      <c r="D331" s="145" t="s">
        <v>242</v>
      </c>
      <c r="E331" s="146">
        <v>44132.0</v>
      </c>
      <c r="F331" s="147" t="s">
        <v>249</v>
      </c>
      <c r="G331" s="148">
        <v>1.0</v>
      </c>
      <c r="H331" s="148">
        <v>0.0</v>
      </c>
      <c r="I331" s="148">
        <v>0.0</v>
      </c>
      <c r="J331" s="217">
        <f t="shared" si="4"/>
        <v>0</v>
      </c>
      <c r="K331" s="218">
        <f t="shared" si="5"/>
        <v>0</v>
      </c>
      <c r="L331" s="151">
        <f t="shared" si="2"/>
        <v>0</v>
      </c>
      <c r="M331" s="152" t="str">
        <f t="shared" si="3"/>
        <v>liviade</v>
      </c>
      <c r="N331" s="154">
        <f>IFERROR(__xludf.DUMMYFUNCTION("""COMPUTED_VALUE"""),17.0)</f>
        <v>17</v>
      </c>
      <c r="O331" s="154"/>
      <c r="P331" s="154"/>
      <c r="Q331" s="154"/>
      <c r="R331" s="154"/>
      <c r="S331" s="154"/>
      <c r="T331" s="154"/>
      <c r="U331" s="154"/>
      <c r="V331" s="154"/>
      <c r="W331" s="154"/>
      <c r="X331" s="154"/>
      <c r="Y331" s="154"/>
      <c r="Z331" s="154"/>
    </row>
    <row r="332">
      <c r="A332" s="175" t="s">
        <v>91</v>
      </c>
      <c r="B332" s="175" t="s">
        <v>255</v>
      </c>
      <c r="C332" s="147" t="s">
        <v>1045</v>
      </c>
      <c r="D332" s="145" t="s">
        <v>242</v>
      </c>
      <c r="E332" s="166">
        <v>44141.0</v>
      </c>
      <c r="F332" s="147" t="s">
        <v>260</v>
      </c>
      <c r="G332" s="148">
        <v>4.0</v>
      </c>
      <c r="H332" s="148">
        <v>0.0</v>
      </c>
      <c r="I332" s="148">
        <v>0.0</v>
      </c>
      <c r="J332" s="217">
        <f t="shared" si="4"/>
        <v>0</v>
      </c>
      <c r="K332" s="218">
        <f t="shared" si="5"/>
        <v>0</v>
      </c>
      <c r="L332" s="151">
        <f t="shared" si="2"/>
        <v>0</v>
      </c>
      <c r="M332" s="152" t="str">
        <f t="shared" si="3"/>
        <v>willruddick</v>
      </c>
      <c r="N332" s="154">
        <f>IFERROR(__xludf.DUMMYFUNCTION("""COMPUTED_VALUE"""),1.0)</f>
        <v>1</v>
      </c>
      <c r="O332" s="154"/>
      <c r="P332" s="154"/>
      <c r="Q332" s="154"/>
      <c r="R332" s="154"/>
      <c r="S332" s="154"/>
      <c r="T332" s="154"/>
      <c r="U332" s="154"/>
      <c r="V332" s="154"/>
      <c r="W332" s="154"/>
      <c r="X332" s="154"/>
      <c r="Y332" s="154"/>
      <c r="Z332" s="154"/>
    </row>
    <row r="333">
      <c r="C333" s="142"/>
      <c r="E333" s="228"/>
      <c r="G333" s="229"/>
      <c r="H333" s="230"/>
      <c r="I333" s="230"/>
      <c r="J333" s="217"/>
      <c r="K333" s="218"/>
      <c r="L333" s="151"/>
      <c r="M333" s="152"/>
      <c r="N333" s="98"/>
    </row>
    <row r="334">
      <c r="C334" s="142"/>
      <c r="E334" s="228"/>
      <c r="G334" s="230"/>
      <c r="H334" s="230"/>
      <c r="I334" s="230"/>
      <c r="J334" s="217"/>
      <c r="K334" s="218"/>
      <c r="L334" s="151">
        <f t="shared" ref="L334:L360" si="6">dsum($A$3:$K$529,"Cred per Praise",{$A$3;A334})</f>
        <v>271.576275</v>
      </c>
      <c r="M334" s="152" t="str">
        <f t="shared" ref="M334:M360" si="7">A334</f>
        <v/>
      </c>
      <c r="N334" s="98"/>
    </row>
    <row r="335">
      <c r="C335" s="142"/>
      <c r="E335" s="228"/>
      <c r="G335" s="230"/>
      <c r="H335" s="230"/>
      <c r="I335" s="230"/>
      <c r="J335" s="217"/>
      <c r="K335" s="218"/>
      <c r="L335" s="151">
        <f t="shared" si="6"/>
        <v>271.576275</v>
      </c>
      <c r="M335" s="152" t="str">
        <f t="shared" si="7"/>
        <v/>
      </c>
      <c r="N335" s="98"/>
    </row>
    <row r="336">
      <c r="C336" s="142"/>
      <c r="E336" s="228"/>
      <c r="G336" s="230"/>
      <c r="H336" s="230"/>
      <c r="I336" s="230"/>
      <c r="J336" s="217"/>
      <c r="K336" s="218"/>
      <c r="L336" s="151">
        <f t="shared" si="6"/>
        <v>271.576275</v>
      </c>
      <c r="M336" s="152" t="str">
        <f t="shared" si="7"/>
        <v/>
      </c>
      <c r="N336" s="98"/>
    </row>
    <row r="337">
      <c r="C337" s="142"/>
      <c r="E337" s="228"/>
      <c r="G337" s="230"/>
      <c r="H337" s="230"/>
      <c r="I337" s="230"/>
      <c r="J337" s="217"/>
      <c r="K337" s="218"/>
      <c r="L337" s="151">
        <f t="shared" si="6"/>
        <v>271.576275</v>
      </c>
      <c r="M337" s="152" t="str">
        <f t="shared" si="7"/>
        <v/>
      </c>
      <c r="N337" s="98"/>
    </row>
    <row r="338">
      <c r="C338" s="142"/>
      <c r="E338" s="228"/>
      <c r="G338" s="230"/>
      <c r="H338" s="230"/>
      <c r="I338" s="230"/>
      <c r="J338" s="217"/>
      <c r="K338" s="218"/>
      <c r="L338" s="151">
        <f t="shared" si="6"/>
        <v>271.576275</v>
      </c>
      <c r="M338" s="152" t="str">
        <f t="shared" si="7"/>
        <v/>
      </c>
      <c r="N338" s="98"/>
    </row>
    <row r="339">
      <c r="C339" s="142"/>
      <c r="E339" s="228"/>
      <c r="G339" s="230"/>
      <c r="H339" s="230"/>
      <c r="I339" s="230"/>
      <c r="J339" s="217"/>
      <c r="K339" s="218"/>
      <c r="L339" s="151">
        <f t="shared" si="6"/>
        <v>271.576275</v>
      </c>
      <c r="M339" s="152" t="str">
        <f t="shared" si="7"/>
        <v/>
      </c>
      <c r="N339" s="98"/>
    </row>
    <row r="340">
      <c r="C340" s="142"/>
      <c r="E340" s="228"/>
      <c r="G340" s="230"/>
      <c r="H340" s="230"/>
      <c r="I340" s="230"/>
      <c r="J340" s="217"/>
      <c r="K340" s="218"/>
      <c r="L340" s="151">
        <f t="shared" si="6"/>
        <v>271.576275</v>
      </c>
      <c r="M340" s="152" t="str">
        <f t="shared" si="7"/>
        <v/>
      </c>
      <c r="N340" s="98"/>
    </row>
    <row r="341">
      <c r="C341" s="142"/>
      <c r="E341" s="228"/>
      <c r="G341" s="230"/>
      <c r="H341" s="230"/>
      <c r="I341" s="230"/>
      <c r="J341" s="217"/>
      <c r="K341" s="218"/>
      <c r="L341" s="151">
        <f t="shared" si="6"/>
        <v>271.576275</v>
      </c>
      <c r="M341" s="152" t="str">
        <f t="shared" si="7"/>
        <v/>
      </c>
      <c r="N341" s="98"/>
    </row>
    <row r="342">
      <c r="C342" s="142"/>
      <c r="E342" s="228"/>
      <c r="G342" s="230"/>
      <c r="H342" s="230"/>
      <c r="I342" s="230"/>
      <c r="J342" s="217"/>
      <c r="K342" s="218"/>
      <c r="L342" s="151">
        <f t="shared" si="6"/>
        <v>271.576275</v>
      </c>
      <c r="M342" s="152" t="str">
        <f t="shared" si="7"/>
        <v/>
      </c>
      <c r="N342" s="98"/>
    </row>
    <row r="343">
      <c r="C343" s="142"/>
      <c r="E343" s="228"/>
      <c r="G343" s="230"/>
      <c r="H343" s="230"/>
      <c r="I343" s="230"/>
      <c r="J343" s="217"/>
      <c r="K343" s="218"/>
      <c r="L343" s="151">
        <f t="shared" si="6"/>
        <v>271.576275</v>
      </c>
      <c r="M343" s="152" t="str">
        <f t="shared" si="7"/>
        <v/>
      </c>
      <c r="N343" s="98"/>
    </row>
    <row r="344">
      <c r="C344" s="142"/>
      <c r="E344" s="228"/>
      <c r="G344" s="230"/>
      <c r="H344" s="230"/>
      <c r="I344" s="230"/>
      <c r="J344" s="217"/>
      <c r="K344" s="218"/>
      <c r="L344" s="151">
        <f t="shared" si="6"/>
        <v>271.576275</v>
      </c>
      <c r="M344" s="152" t="str">
        <f t="shared" si="7"/>
        <v/>
      </c>
      <c r="N344" s="98"/>
    </row>
    <row r="345">
      <c r="C345" s="142"/>
      <c r="E345" s="228"/>
      <c r="G345" s="230"/>
      <c r="H345" s="230"/>
      <c r="I345" s="230"/>
      <c r="J345" s="217"/>
      <c r="K345" s="218"/>
      <c r="L345" s="151">
        <f t="shared" si="6"/>
        <v>271.576275</v>
      </c>
      <c r="M345" s="152" t="str">
        <f t="shared" si="7"/>
        <v/>
      </c>
      <c r="N345" s="98"/>
    </row>
    <row r="346">
      <c r="C346" s="142"/>
      <c r="E346" s="228"/>
      <c r="G346" s="230"/>
      <c r="H346" s="230"/>
      <c r="I346" s="230"/>
      <c r="J346" s="217"/>
      <c r="K346" s="218"/>
      <c r="L346" s="151">
        <f t="shared" si="6"/>
        <v>271.576275</v>
      </c>
      <c r="M346" s="152" t="str">
        <f t="shared" si="7"/>
        <v/>
      </c>
      <c r="N346" s="98"/>
    </row>
    <row r="347">
      <c r="C347" s="142"/>
      <c r="E347" s="228"/>
      <c r="G347" s="230"/>
      <c r="H347" s="230"/>
      <c r="I347" s="230"/>
      <c r="J347" s="217"/>
      <c r="K347" s="218"/>
      <c r="L347" s="151">
        <f t="shared" si="6"/>
        <v>271.576275</v>
      </c>
      <c r="M347" s="152" t="str">
        <f t="shared" si="7"/>
        <v/>
      </c>
      <c r="N347" s="98"/>
    </row>
    <row r="348">
      <c r="C348" s="142"/>
      <c r="E348" s="228"/>
      <c r="G348" s="230"/>
      <c r="H348" s="230"/>
      <c r="I348" s="230"/>
      <c r="J348" s="217"/>
      <c r="K348" s="218"/>
      <c r="L348" s="151">
        <f t="shared" si="6"/>
        <v>271.576275</v>
      </c>
      <c r="M348" s="152" t="str">
        <f t="shared" si="7"/>
        <v/>
      </c>
      <c r="N348" s="98"/>
    </row>
    <row r="349">
      <c r="C349" s="142"/>
      <c r="E349" s="228"/>
      <c r="G349" s="230"/>
      <c r="H349" s="230"/>
      <c r="I349" s="230"/>
      <c r="J349" s="217"/>
      <c r="K349" s="218"/>
      <c r="L349" s="151">
        <f t="shared" si="6"/>
        <v>271.576275</v>
      </c>
      <c r="M349" s="152" t="str">
        <f t="shared" si="7"/>
        <v/>
      </c>
      <c r="N349" s="98"/>
    </row>
    <row r="350">
      <c r="C350" s="142"/>
      <c r="E350" s="228"/>
      <c r="G350" s="230"/>
      <c r="H350" s="230"/>
      <c r="I350" s="230"/>
      <c r="J350" s="217"/>
      <c r="K350" s="218"/>
      <c r="L350" s="151">
        <f t="shared" si="6"/>
        <v>271.576275</v>
      </c>
      <c r="M350" s="152" t="str">
        <f t="shared" si="7"/>
        <v/>
      </c>
      <c r="N350" s="98"/>
    </row>
    <row r="351">
      <c r="C351" s="142"/>
      <c r="E351" s="228"/>
      <c r="G351" s="230"/>
      <c r="H351" s="230"/>
      <c r="I351" s="230"/>
      <c r="J351" s="217"/>
      <c r="K351" s="218"/>
      <c r="L351" s="151">
        <f t="shared" si="6"/>
        <v>271.576275</v>
      </c>
      <c r="M351" s="152" t="str">
        <f t="shared" si="7"/>
        <v/>
      </c>
      <c r="N351" s="98"/>
    </row>
    <row r="352">
      <c r="C352" s="142"/>
      <c r="E352" s="228"/>
      <c r="G352" s="230"/>
      <c r="H352" s="230"/>
      <c r="I352" s="230"/>
      <c r="J352" s="217"/>
      <c r="K352" s="218"/>
      <c r="L352" s="151">
        <f t="shared" si="6"/>
        <v>271.576275</v>
      </c>
      <c r="M352" s="152" t="str">
        <f t="shared" si="7"/>
        <v/>
      </c>
      <c r="N352" s="98"/>
    </row>
    <row r="353">
      <c r="C353" s="142"/>
      <c r="E353" s="228"/>
      <c r="G353" s="230"/>
      <c r="H353" s="230"/>
      <c r="I353" s="230"/>
      <c r="J353" s="217"/>
      <c r="K353" s="218"/>
      <c r="L353" s="151">
        <f t="shared" si="6"/>
        <v>271.576275</v>
      </c>
      <c r="M353" s="152" t="str">
        <f t="shared" si="7"/>
        <v/>
      </c>
      <c r="N353" s="98"/>
    </row>
    <row r="354">
      <c r="C354" s="142"/>
      <c r="E354" s="228"/>
      <c r="G354" s="230"/>
      <c r="H354" s="230"/>
      <c r="I354" s="230"/>
      <c r="J354" s="217"/>
      <c r="K354" s="218"/>
      <c r="L354" s="151">
        <f t="shared" si="6"/>
        <v>271.576275</v>
      </c>
      <c r="M354" s="152" t="str">
        <f t="shared" si="7"/>
        <v/>
      </c>
      <c r="N354" s="98"/>
    </row>
    <row r="355">
      <c r="C355" s="142"/>
      <c r="E355" s="228"/>
      <c r="G355" s="230"/>
      <c r="H355" s="230"/>
      <c r="I355" s="230"/>
      <c r="J355" s="217"/>
      <c r="K355" s="218"/>
      <c r="L355" s="151">
        <f t="shared" si="6"/>
        <v>271.576275</v>
      </c>
      <c r="M355" s="152" t="str">
        <f t="shared" si="7"/>
        <v/>
      </c>
      <c r="N355" s="98"/>
    </row>
    <row r="356">
      <c r="C356" s="142"/>
      <c r="E356" s="228"/>
      <c r="G356" s="230"/>
      <c r="H356" s="230"/>
      <c r="I356" s="230"/>
      <c r="J356" s="217"/>
      <c r="K356" s="218"/>
      <c r="L356" s="151">
        <f t="shared" si="6"/>
        <v>271.576275</v>
      </c>
      <c r="M356" s="152" t="str">
        <f t="shared" si="7"/>
        <v/>
      </c>
      <c r="N356" s="98"/>
    </row>
    <row r="357">
      <c r="C357" s="142"/>
      <c r="E357" s="228"/>
      <c r="G357" s="230"/>
      <c r="H357" s="230"/>
      <c r="I357" s="230"/>
      <c r="J357" s="217"/>
      <c r="K357" s="218"/>
      <c r="L357" s="151">
        <f t="shared" si="6"/>
        <v>271.576275</v>
      </c>
      <c r="M357" s="152" t="str">
        <f t="shared" si="7"/>
        <v/>
      </c>
      <c r="N357" s="98"/>
    </row>
    <row r="358">
      <c r="C358" s="142"/>
      <c r="E358" s="228"/>
      <c r="G358" s="230"/>
      <c r="H358" s="230"/>
      <c r="I358" s="230"/>
      <c r="J358" s="217"/>
      <c r="K358" s="218"/>
      <c r="L358" s="151">
        <f t="shared" si="6"/>
        <v>271.576275</v>
      </c>
      <c r="M358" s="152" t="str">
        <f t="shared" si="7"/>
        <v/>
      </c>
      <c r="N358" s="98"/>
    </row>
    <row r="359">
      <c r="C359" s="142"/>
      <c r="E359" s="228"/>
      <c r="G359" s="230"/>
      <c r="H359" s="230"/>
      <c r="I359" s="230"/>
      <c r="J359" s="217"/>
      <c r="K359" s="218"/>
      <c r="L359" s="151">
        <f t="shared" si="6"/>
        <v>271.576275</v>
      </c>
      <c r="M359" s="152" t="str">
        <f t="shared" si="7"/>
        <v/>
      </c>
      <c r="N359" s="98"/>
    </row>
    <row r="360">
      <c r="C360" s="142"/>
      <c r="E360" s="228"/>
      <c r="G360" s="230"/>
      <c r="H360" s="230"/>
      <c r="I360" s="230"/>
      <c r="J360" s="217"/>
      <c r="K360" s="218"/>
      <c r="L360" s="151">
        <f t="shared" si="6"/>
        <v>271.576275</v>
      </c>
      <c r="M360" s="152" t="str">
        <f t="shared" si="7"/>
        <v/>
      </c>
      <c r="N360" s="98"/>
    </row>
    <row r="361">
      <c r="C361" s="142"/>
      <c r="E361" s="228"/>
      <c r="G361" s="230"/>
      <c r="H361" s="230"/>
      <c r="I361" s="230"/>
      <c r="J361" s="217"/>
      <c r="K361" s="218"/>
      <c r="L361" s="151"/>
      <c r="M361" s="152"/>
      <c r="N361" s="98"/>
    </row>
    <row r="362">
      <c r="C362" s="142"/>
      <c r="E362" s="228"/>
      <c r="G362" s="230"/>
      <c r="H362" s="230"/>
      <c r="I362" s="230"/>
      <c r="J362" s="217"/>
      <c r="K362" s="218"/>
      <c r="L362" s="151"/>
      <c r="M362" s="152"/>
      <c r="N362" s="98"/>
    </row>
    <row r="363">
      <c r="C363" s="142"/>
      <c r="E363" s="228"/>
      <c r="G363" s="230"/>
      <c r="H363" s="230"/>
      <c r="I363" s="230"/>
      <c r="J363" s="217"/>
      <c r="K363" s="218"/>
      <c r="L363" s="151"/>
      <c r="M363" s="152"/>
      <c r="N363" s="98"/>
    </row>
    <row r="364">
      <c r="C364" s="142"/>
      <c r="E364" s="228"/>
      <c r="G364" s="230"/>
      <c r="H364" s="230"/>
      <c r="I364" s="230"/>
      <c r="J364" s="217"/>
      <c r="K364" s="218"/>
      <c r="L364" s="151"/>
      <c r="M364" s="152"/>
      <c r="N364" s="98"/>
    </row>
    <row r="365">
      <c r="C365" s="142"/>
      <c r="E365" s="228"/>
      <c r="G365" s="230"/>
      <c r="H365" s="230"/>
      <c r="I365" s="230"/>
      <c r="J365" s="217"/>
      <c r="K365" s="218"/>
      <c r="L365" s="151"/>
      <c r="M365" s="152"/>
      <c r="N365" s="98"/>
    </row>
    <row r="366">
      <c r="C366" s="142"/>
      <c r="E366" s="228"/>
      <c r="G366" s="230"/>
      <c r="H366" s="230"/>
      <c r="I366" s="230"/>
      <c r="J366" s="217"/>
      <c r="K366" s="218"/>
      <c r="L366" s="151"/>
      <c r="M366" s="152"/>
      <c r="N366" s="98"/>
    </row>
    <row r="367">
      <c r="C367" s="142"/>
      <c r="E367" s="228"/>
      <c r="G367" s="230"/>
      <c r="H367" s="230"/>
      <c r="I367" s="230"/>
      <c r="J367" s="217"/>
      <c r="K367" s="218"/>
      <c r="L367" s="151"/>
      <c r="M367" s="152"/>
      <c r="N367" s="98"/>
    </row>
    <row r="368">
      <c r="C368" s="142"/>
      <c r="E368" s="228"/>
      <c r="G368" s="230"/>
      <c r="H368" s="230"/>
      <c r="I368" s="230"/>
      <c r="J368" s="217"/>
      <c r="K368" s="218"/>
      <c r="L368" s="151"/>
      <c r="M368" s="152"/>
      <c r="N368" s="98"/>
    </row>
    <row r="369">
      <c r="C369" s="142"/>
      <c r="E369" s="228"/>
      <c r="G369" s="230"/>
      <c r="H369" s="230"/>
      <c r="I369" s="230"/>
      <c r="J369" s="217"/>
      <c r="K369" s="218"/>
      <c r="L369" s="151"/>
      <c r="M369" s="152"/>
      <c r="N369" s="98"/>
    </row>
    <row r="370">
      <c r="C370" s="142"/>
      <c r="E370" s="228"/>
      <c r="G370" s="230"/>
      <c r="H370" s="230"/>
      <c r="I370" s="230"/>
      <c r="J370" s="217"/>
      <c r="K370" s="218"/>
      <c r="L370" s="151"/>
      <c r="M370" s="152"/>
      <c r="N370" s="98"/>
    </row>
    <row r="371">
      <c r="C371" s="142"/>
      <c r="E371" s="228"/>
      <c r="G371" s="230"/>
      <c r="H371" s="230"/>
      <c r="I371" s="230"/>
      <c r="J371" s="217"/>
      <c r="K371" s="218"/>
      <c r="L371" s="151"/>
      <c r="M371" s="152"/>
      <c r="N371" s="98"/>
    </row>
    <row r="372">
      <c r="C372" s="142"/>
      <c r="E372" s="228"/>
      <c r="G372" s="230"/>
      <c r="H372" s="230"/>
      <c r="I372" s="230"/>
      <c r="J372" s="217"/>
      <c r="K372" s="218"/>
      <c r="L372" s="151"/>
      <c r="M372" s="152"/>
      <c r="N372" s="98"/>
    </row>
    <row r="373">
      <c r="C373" s="142"/>
      <c r="E373" s="228"/>
      <c r="G373" s="230"/>
      <c r="H373" s="230"/>
      <c r="I373" s="230"/>
      <c r="J373" s="217"/>
      <c r="K373" s="218"/>
      <c r="L373" s="151"/>
      <c r="M373" s="152"/>
      <c r="N373" s="98"/>
    </row>
    <row r="374">
      <c r="C374" s="142"/>
      <c r="E374" s="228"/>
      <c r="G374" s="230"/>
      <c r="H374" s="230"/>
      <c r="I374" s="230"/>
      <c r="J374" s="217"/>
      <c r="K374" s="218"/>
      <c r="L374" s="151"/>
      <c r="M374" s="152"/>
      <c r="N374" s="98"/>
    </row>
    <row r="375">
      <c r="C375" s="142"/>
      <c r="E375" s="228"/>
      <c r="G375" s="230"/>
      <c r="H375" s="230"/>
      <c r="I375" s="230"/>
      <c r="J375" s="217"/>
      <c r="K375" s="218"/>
      <c r="L375" s="151"/>
      <c r="M375" s="152"/>
      <c r="N375" s="98"/>
    </row>
    <row r="376">
      <c r="C376" s="142"/>
      <c r="E376" s="228"/>
      <c r="G376" s="230"/>
      <c r="H376" s="230"/>
      <c r="I376" s="230"/>
      <c r="K376" s="231"/>
      <c r="L376" s="227"/>
      <c r="N376" s="98"/>
    </row>
    <row r="377">
      <c r="C377" s="142"/>
      <c r="E377" s="228"/>
      <c r="G377" s="230"/>
      <c r="H377" s="230"/>
      <c r="I377" s="230"/>
      <c r="K377" s="231"/>
      <c r="L377" s="227"/>
      <c r="N377" s="98"/>
    </row>
    <row r="378">
      <c r="C378" s="142"/>
      <c r="E378" s="228"/>
      <c r="G378" s="230"/>
      <c r="H378" s="230"/>
      <c r="I378" s="230"/>
      <c r="K378" s="231"/>
      <c r="L378" s="227"/>
      <c r="N378" s="98"/>
    </row>
    <row r="379">
      <c r="C379" s="142"/>
      <c r="E379" s="228"/>
      <c r="G379" s="230"/>
      <c r="H379" s="230"/>
      <c r="I379" s="230"/>
      <c r="K379" s="231"/>
      <c r="L379" s="227"/>
      <c r="N379" s="98"/>
    </row>
    <row r="380">
      <c r="C380" s="142"/>
      <c r="E380" s="228"/>
      <c r="G380" s="230"/>
      <c r="H380" s="230"/>
      <c r="I380" s="230"/>
      <c r="K380" s="231"/>
      <c r="L380" s="227"/>
      <c r="N380" s="98"/>
    </row>
    <row r="381">
      <c r="C381" s="142"/>
      <c r="E381" s="228"/>
      <c r="G381" s="230"/>
      <c r="H381" s="230"/>
      <c r="I381" s="230"/>
      <c r="K381" s="231"/>
      <c r="L381" s="227"/>
      <c r="N381" s="98"/>
    </row>
    <row r="382">
      <c r="C382" s="142"/>
      <c r="E382" s="228"/>
      <c r="G382" s="230"/>
      <c r="H382" s="230"/>
      <c r="I382" s="230"/>
      <c r="K382" s="231"/>
      <c r="L382" s="227"/>
      <c r="N382" s="98"/>
    </row>
    <row r="383">
      <c r="C383" s="142"/>
      <c r="E383" s="228"/>
      <c r="G383" s="230"/>
      <c r="H383" s="230"/>
      <c r="I383" s="230"/>
      <c r="K383" s="231"/>
      <c r="L383" s="227"/>
      <c r="N383" s="98"/>
    </row>
    <row r="384">
      <c r="C384" s="142"/>
      <c r="E384" s="228"/>
      <c r="G384" s="230"/>
      <c r="H384" s="230"/>
      <c r="I384" s="230"/>
      <c r="K384" s="231"/>
      <c r="L384" s="227"/>
      <c r="N384" s="98"/>
    </row>
    <row r="385">
      <c r="C385" s="142"/>
      <c r="E385" s="228"/>
      <c r="G385" s="230"/>
      <c r="H385" s="230"/>
      <c r="I385" s="230"/>
      <c r="K385" s="231"/>
      <c r="L385" s="227"/>
      <c r="N385" s="98"/>
    </row>
    <row r="386">
      <c r="C386" s="142"/>
      <c r="E386" s="228"/>
      <c r="G386" s="230"/>
      <c r="H386" s="230"/>
      <c r="I386" s="230"/>
      <c r="K386" s="231"/>
      <c r="L386" s="227"/>
      <c r="N386" s="98"/>
    </row>
    <row r="387">
      <c r="C387" s="142"/>
      <c r="E387" s="228"/>
      <c r="G387" s="230"/>
      <c r="H387" s="230"/>
      <c r="I387" s="230"/>
      <c r="K387" s="231"/>
      <c r="L387" s="227"/>
      <c r="N387" s="98"/>
    </row>
    <row r="388">
      <c r="C388" s="142"/>
      <c r="E388" s="228"/>
      <c r="G388" s="230"/>
      <c r="H388" s="230"/>
      <c r="I388" s="230"/>
      <c r="K388" s="231"/>
      <c r="L388" s="227"/>
      <c r="N388" s="98"/>
    </row>
    <row r="389">
      <c r="C389" s="142"/>
      <c r="E389" s="228"/>
      <c r="G389" s="230"/>
      <c r="H389" s="230"/>
      <c r="I389" s="230"/>
      <c r="K389" s="231"/>
      <c r="L389" s="227"/>
      <c r="N389" s="98"/>
    </row>
    <row r="390">
      <c r="C390" s="142"/>
      <c r="E390" s="228"/>
      <c r="G390" s="230"/>
      <c r="H390" s="230"/>
      <c r="I390" s="230"/>
      <c r="K390" s="231"/>
      <c r="L390" s="227"/>
      <c r="N390" s="98"/>
    </row>
    <row r="391">
      <c r="C391" s="142"/>
      <c r="E391" s="228"/>
      <c r="G391" s="230"/>
      <c r="H391" s="230"/>
      <c r="I391" s="230"/>
      <c r="K391" s="231"/>
      <c r="L391" s="227"/>
      <c r="N391" s="98"/>
    </row>
    <row r="392">
      <c r="C392" s="142"/>
      <c r="E392" s="228"/>
      <c r="G392" s="230"/>
      <c r="H392" s="230"/>
      <c r="I392" s="230"/>
      <c r="K392" s="231"/>
      <c r="L392" s="227"/>
      <c r="N392" s="98"/>
    </row>
    <row r="393">
      <c r="C393" s="142"/>
      <c r="E393" s="228"/>
      <c r="G393" s="230"/>
      <c r="H393" s="230"/>
      <c r="I393" s="230"/>
      <c r="K393" s="231"/>
      <c r="L393" s="227"/>
      <c r="N393" s="98"/>
    </row>
    <row r="394">
      <c r="C394" s="142"/>
      <c r="E394" s="228"/>
      <c r="G394" s="230"/>
      <c r="H394" s="230"/>
      <c r="I394" s="230"/>
      <c r="K394" s="231"/>
      <c r="L394" s="227"/>
      <c r="N394" s="98"/>
    </row>
    <row r="395">
      <c r="C395" s="142"/>
      <c r="E395" s="228"/>
      <c r="G395" s="230"/>
      <c r="H395" s="230"/>
      <c r="I395" s="230"/>
      <c r="K395" s="231"/>
      <c r="L395" s="227"/>
      <c r="N395" s="98"/>
    </row>
    <row r="396">
      <c r="C396" s="142"/>
      <c r="E396" s="228"/>
      <c r="G396" s="230"/>
      <c r="H396" s="230"/>
      <c r="I396" s="230"/>
      <c r="K396" s="231"/>
      <c r="L396" s="227"/>
      <c r="N396" s="98"/>
    </row>
    <row r="397">
      <c r="C397" s="142"/>
      <c r="E397" s="228"/>
      <c r="G397" s="230"/>
      <c r="H397" s="230"/>
      <c r="I397" s="230"/>
      <c r="K397" s="231"/>
      <c r="L397" s="227"/>
      <c r="N397" s="98"/>
    </row>
    <row r="398">
      <c r="C398" s="142"/>
      <c r="E398" s="228"/>
      <c r="G398" s="230"/>
      <c r="H398" s="230"/>
      <c r="I398" s="230"/>
      <c r="K398" s="231"/>
      <c r="L398" s="227"/>
      <c r="N398" s="98"/>
    </row>
    <row r="399">
      <c r="C399" s="142"/>
      <c r="E399" s="228"/>
      <c r="G399" s="230"/>
      <c r="H399" s="230"/>
      <c r="I399" s="230"/>
      <c r="K399" s="231"/>
      <c r="L399" s="227"/>
      <c r="N399" s="98"/>
    </row>
    <row r="400">
      <c r="C400" s="142"/>
      <c r="E400" s="228"/>
      <c r="G400" s="230"/>
      <c r="H400" s="230"/>
      <c r="I400" s="230"/>
      <c r="K400" s="231"/>
      <c r="L400" s="227"/>
      <c r="N400" s="98"/>
    </row>
    <row r="401">
      <c r="C401" s="142"/>
      <c r="E401" s="228"/>
      <c r="G401" s="230"/>
      <c r="H401" s="230"/>
      <c r="I401" s="230"/>
      <c r="K401" s="231"/>
      <c r="L401" s="227"/>
      <c r="N401" s="98"/>
    </row>
    <row r="402">
      <c r="C402" s="142"/>
      <c r="E402" s="228"/>
      <c r="G402" s="230"/>
      <c r="H402" s="230"/>
      <c r="I402" s="230"/>
      <c r="K402" s="231"/>
      <c r="L402" s="227"/>
      <c r="N402" s="98"/>
    </row>
    <row r="403">
      <c r="C403" s="142"/>
      <c r="E403" s="228"/>
      <c r="G403" s="230"/>
      <c r="H403" s="230"/>
      <c r="I403" s="230"/>
      <c r="K403" s="231"/>
      <c r="L403" s="227"/>
      <c r="N403" s="98"/>
    </row>
    <row r="404">
      <c r="C404" s="142"/>
      <c r="E404" s="228"/>
      <c r="G404" s="230"/>
      <c r="H404" s="230"/>
      <c r="I404" s="230"/>
      <c r="K404" s="231"/>
      <c r="L404" s="227"/>
      <c r="N404" s="98"/>
    </row>
    <row r="405">
      <c r="C405" s="142"/>
      <c r="E405" s="228"/>
      <c r="G405" s="230"/>
      <c r="H405" s="230"/>
      <c r="I405" s="230"/>
      <c r="K405" s="231"/>
      <c r="L405" s="227"/>
      <c r="N405" s="98"/>
    </row>
    <row r="406">
      <c r="C406" s="142"/>
      <c r="E406" s="228"/>
      <c r="G406" s="230"/>
      <c r="H406" s="230"/>
      <c r="I406" s="230"/>
      <c r="K406" s="231"/>
      <c r="L406" s="227"/>
      <c r="N406" s="98"/>
    </row>
    <row r="407">
      <c r="C407" s="142"/>
      <c r="E407" s="228"/>
      <c r="G407" s="230"/>
      <c r="H407" s="230"/>
      <c r="I407" s="230"/>
      <c r="K407" s="231"/>
      <c r="L407" s="227"/>
      <c r="N407" s="98"/>
    </row>
    <row r="408">
      <c r="C408" s="142"/>
      <c r="E408" s="228"/>
      <c r="G408" s="230"/>
      <c r="H408" s="230"/>
      <c r="I408" s="230"/>
      <c r="K408" s="231"/>
      <c r="L408" s="227"/>
      <c r="N408" s="98"/>
    </row>
    <row r="409">
      <c r="C409" s="142"/>
      <c r="E409" s="228"/>
      <c r="G409" s="230"/>
      <c r="H409" s="230"/>
      <c r="I409" s="230"/>
      <c r="K409" s="231"/>
      <c r="L409" s="227"/>
      <c r="N409" s="98"/>
    </row>
    <row r="410">
      <c r="C410" s="142"/>
      <c r="E410" s="228"/>
      <c r="G410" s="230"/>
      <c r="H410" s="230"/>
      <c r="I410" s="230"/>
      <c r="K410" s="231"/>
      <c r="L410" s="227"/>
      <c r="N410" s="98"/>
    </row>
    <row r="411">
      <c r="C411" s="142"/>
      <c r="E411" s="228"/>
      <c r="G411" s="230"/>
      <c r="H411" s="230"/>
      <c r="I411" s="230"/>
      <c r="K411" s="231"/>
      <c r="L411" s="227"/>
      <c r="N411" s="98"/>
    </row>
    <row r="412">
      <c r="C412" s="142"/>
      <c r="E412" s="228"/>
      <c r="G412" s="230"/>
      <c r="H412" s="230"/>
      <c r="I412" s="230"/>
      <c r="K412" s="231"/>
      <c r="L412" s="227"/>
      <c r="N412" s="98"/>
    </row>
    <row r="413">
      <c r="C413" s="142"/>
      <c r="E413" s="228"/>
      <c r="G413" s="230"/>
      <c r="H413" s="230"/>
      <c r="I413" s="230"/>
      <c r="K413" s="231"/>
      <c r="L413" s="227"/>
      <c r="N413" s="98"/>
    </row>
    <row r="414">
      <c r="C414" s="142"/>
      <c r="E414" s="228"/>
      <c r="G414" s="230"/>
      <c r="H414" s="230"/>
      <c r="I414" s="230"/>
      <c r="K414" s="231"/>
      <c r="L414" s="227"/>
      <c r="N414" s="98"/>
    </row>
    <row r="415">
      <c r="C415" s="142"/>
      <c r="E415" s="228"/>
      <c r="G415" s="230"/>
      <c r="H415" s="230"/>
      <c r="I415" s="230"/>
      <c r="K415" s="231"/>
      <c r="L415" s="227"/>
      <c r="N415" s="98"/>
    </row>
    <row r="416">
      <c r="C416" s="142"/>
      <c r="E416" s="228"/>
      <c r="G416" s="230"/>
      <c r="H416" s="230"/>
      <c r="I416" s="230"/>
      <c r="K416" s="231"/>
      <c r="L416" s="227"/>
      <c r="N416" s="98"/>
    </row>
    <row r="417">
      <c r="C417" s="142"/>
      <c r="E417" s="228"/>
      <c r="G417" s="230"/>
      <c r="H417" s="230"/>
      <c r="I417" s="230"/>
      <c r="K417" s="231"/>
      <c r="L417" s="227"/>
      <c r="N417" s="98"/>
    </row>
    <row r="418">
      <c r="C418" s="142"/>
      <c r="E418" s="228"/>
      <c r="G418" s="230"/>
      <c r="H418" s="230"/>
      <c r="I418" s="230"/>
      <c r="K418" s="231"/>
      <c r="L418" s="227"/>
      <c r="N418" s="98"/>
    </row>
    <row r="419">
      <c r="C419" s="142"/>
      <c r="E419" s="228"/>
      <c r="G419" s="230"/>
      <c r="H419" s="230"/>
      <c r="I419" s="230"/>
      <c r="K419" s="231"/>
      <c r="L419" s="227"/>
      <c r="N419" s="98"/>
    </row>
    <row r="420">
      <c r="C420" s="142"/>
      <c r="E420" s="228"/>
      <c r="G420" s="230"/>
      <c r="H420" s="230"/>
      <c r="I420" s="230"/>
      <c r="K420" s="231"/>
      <c r="L420" s="227"/>
      <c r="N420" s="98"/>
    </row>
    <row r="421">
      <c r="C421" s="142"/>
      <c r="E421" s="228"/>
      <c r="G421" s="230"/>
      <c r="H421" s="230"/>
      <c r="I421" s="230"/>
      <c r="K421" s="231"/>
      <c r="L421" s="227"/>
      <c r="N421" s="98"/>
    </row>
    <row r="422">
      <c r="C422" s="142"/>
      <c r="E422" s="228"/>
      <c r="G422" s="230"/>
      <c r="H422" s="230"/>
      <c r="I422" s="230"/>
      <c r="K422" s="231"/>
      <c r="L422" s="227"/>
      <c r="N422" s="98"/>
    </row>
    <row r="423">
      <c r="C423" s="142"/>
      <c r="E423" s="228"/>
      <c r="G423" s="230"/>
      <c r="H423" s="230"/>
      <c r="I423" s="230"/>
      <c r="K423" s="231"/>
      <c r="L423" s="227"/>
      <c r="N423" s="98"/>
    </row>
    <row r="424">
      <c r="C424" s="142"/>
      <c r="E424" s="228"/>
      <c r="G424" s="230"/>
      <c r="H424" s="230"/>
      <c r="I424" s="230"/>
      <c r="K424" s="231"/>
      <c r="L424" s="227"/>
      <c r="N424" s="98"/>
    </row>
    <row r="425">
      <c r="C425" s="142"/>
      <c r="E425" s="228"/>
      <c r="G425" s="230"/>
      <c r="H425" s="230"/>
      <c r="I425" s="230"/>
      <c r="K425" s="231"/>
      <c r="L425" s="227"/>
      <c r="N425" s="98"/>
    </row>
    <row r="426">
      <c r="C426" s="142"/>
      <c r="E426" s="228"/>
      <c r="G426" s="230"/>
      <c r="H426" s="230"/>
      <c r="I426" s="230"/>
      <c r="K426" s="231"/>
      <c r="L426" s="227"/>
      <c r="N426" s="98"/>
    </row>
    <row r="427">
      <c r="C427" s="142"/>
      <c r="E427" s="228"/>
      <c r="G427" s="230"/>
      <c r="H427" s="230"/>
      <c r="I427" s="230"/>
      <c r="K427" s="231"/>
      <c r="L427" s="227"/>
      <c r="N427" s="98"/>
    </row>
    <row r="428">
      <c r="C428" s="142"/>
      <c r="E428" s="228"/>
      <c r="G428" s="230"/>
      <c r="H428" s="230"/>
      <c r="I428" s="230"/>
      <c r="K428" s="231"/>
      <c r="L428" s="227"/>
      <c r="N428" s="98"/>
    </row>
    <row r="429">
      <c r="C429" s="142"/>
      <c r="E429" s="228"/>
      <c r="G429" s="230"/>
      <c r="H429" s="230"/>
      <c r="I429" s="230"/>
      <c r="K429" s="231"/>
      <c r="L429" s="227"/>
      <c r="N429" s="98"/>
    </row>
    <row r="430">
      <c r="C430" s="142"/>
      <c r="E430" s="228"/>
      <c r="G430" s="230"/>
      <c r="H430" s="230"/>
      <c r="I430" s="230"/>
      <c r="K430" s="231"/>
      <c r="L430" s="227"/>
      <c r="N430" s="98"/>
    </row>
    <row r="431">
      <c r="C431" s="142"/>
      <c r="E431" s="228"/>
      <c r="G431" s="230"/>
      <c r="H431" s="230"/>
      <c r="I431" s="230"/>
      <c r="K431" s="231"/>
      <c r="L431" s="227"/>
      <c r="N431" s="98"/>
    </row>
    <row r="432">
      <c r="C432" s="142"/>
      <c r="E432" s="228"/>
      <c r="G432" s="230"/>
      <c r="H432" s="230"/>
      <c r="I432" s="230"/>
      <c r="K432" s="231"/>
      <c r="L432" s="227"/>
      <c r="N432" s="98"/>
    </row>
    <row r="433">
      <c r="C433" s="142"/>
      <c r="E433" s="228"/>
      <c r="G433" s="230"/>
      <c r="H433" s="230"/>
      <c r="I433" s="230"/>
      <c r="K433" s="231"/>
      <c r="L433" s="227"/>
      <c r="N433" s="98"/>
    </row>
    <row r="434">
      <c r="C434" s="142"/>
      <c r="E434" s="228"/>
      <c r="G434" s="230"/>
      <c r="H434" s="230"/>
      <c r="I434" s="230"/>
      <c r="K434" s="231"/>
      <c r="L434" s="227"/>
      <c r="N434" s="98"/>
    </row>
    <row r="435">
      <c r="C435" s="142"/>
      <c r="E435" s="228"/>
      <c r="G435" s="230"/>
      <c r="H435" s="230"/>
      <c r="I435" s="230"/>
      <c r="K435" s="231"/>
      <c r="L435" s="227"/>
      <c r="N435" s="98"/>
    </row>
    <row r="436">
      <c r="C436" s="142"/>
      <c r="E436" s="228"/>
      <c r="G436" s="230"/>
      <c r="H436" s="230"/>
      <c r="I436" s="230"/>
      <c r="K436" s="231"/>
      <c r="L436" s="227"/>
      <c r="N436" s="98"/>
    </row>
    <row r="437">
      <c r="C437" s="142"/>
      <c r="E437" s="228"/>
      <c r="G437" s="230"/>
      <c r="H437" s="230"/>
      <c r="I437" s="230"/>
      <c r="K437" s="231"/>
      <c r="L437" s="227"/>
      <c r="N437" s="98"/>
    </row>
    <row r="438">
      <c r="C438" s="142"/>
      <c r="E438" s="228"/>
      <c r="G438" s="230"/>
      <c r="H438" s="230"/>
      <c r="I438" s="230"/>
      <c r="K438" s="231"/>
      <c r="L438" s="227"/>
      <c r="N438" s="98"/>
    </row>
    <row r="439">
      <c r="C439" s="142"/>
      <c r="E439" s="228"/>
      <c r="G439" s="230"/>
      <c r="H439" s="230"/>
      <c r="I439" s="230"/>
      <c r="K439" s="231"/>
      <c r="L439" s="227"/>
      <c r="N439" s="98"/>
    </row>
    <row r="440">
      <c r="C440" s="142"/>
      <c r="E440" s="228"/>
      <c r="G440" s="230"/>
      <c r="H440" s="230"/>
      <c r="I440" s="230"/>
      <c r="K440" s="231"/>
      <c r="L440" s="227"/>
      <c r="N440" s="98"/>
    </row>
    <row r="441">
      <c r="C441" s="142"/>
      <c r="E441" s="228"/>
      <c r="G441" s="230"/>
      <c r="H441" s="230"/>
      <c r="I441" s="230"/>
      <c r="K441" s="231"/>
      <c r="L441" s="227"/>
      <c r="N441" s="98"/>
    </row>
    <row r="442">
      <c r="C442" s="142"/>
      <c r="E442" s="228"/>
      <c r="G442" s="230"/>
      <c r="H442" s="230"/>
      <c r="I442" s="230"/>
      <c r="K442" s="231"/>
      <c r="L442" s="227"/>
      <c r="N442" s="98"/>
    </row>
    <row r="443">
      <c r="C443" s="142"/>
      <c r="E443" s="228"/>
      <c r="G443" s="230"/>
      <c r="H443" s="230"/>
      <c r="I443" s="230"/>
      <c r="K443" s="231"/>
      <c r="L443" s="227"/>
      <c r="N443" s="98"/>
    </row>
    <row r="444">
      <c r="C444" s="142"/>
      <c r="E444" s="228"/>
      <c r="G444" s="230"/>
      <c r="H444" s="230"/>
      <c r="I444" s="230"/>
      <c r="K444" s="231"/>
      <c r="L444" s="227"/>
      <c r="N444" s="98"/>
    </row>
    <row r="445">
      <c r="C445" s="142"/>
      <c r="E445" s="228"/>
      <c r="G445" s="230"/>
      <c r="H445" s="230"/>
      <c r="I445" s="230"/>
      <c r="K445" s="231"/>
      <c r="L445" s="227"/>
      <c r="N445" s="98"/>
    </row>
    <row r="446">
      <c r="C446" s="142"/>
      <c r="E446" s="228"/>
      <c r="G446" s="230"/>
      <c r="H446" s="230"/>
      <c r="I446" s="230"/>
      <c r="K446" s="231"/>
      <c r="L446" s="227"/>
      <c r="N446" s="98"/>
    </row>
    <row r="447">
      <c r="C447" s="142"/>
      <c r="E447" s="228"/>
      <c r="G447" s="230"/>
      <c r="H447" s="230"/>
      <c r="I447" s="230"/>
      <c r="K447" s="231"/>
      <c r="L447" s="227"/>
      <c r="N447" s="98"/>
    </row>
    <row r="448">
      <c r="C448" s="142"/>
      <c r="E448" s="228"/>
      <c r="G448" s="230"/>
      <c r="H448" s="230"/>
      <c r="I448" s="230"/>
      <c r="K448" s="231"/>
      <c r="L448" s="227"/>
      <c r="N448" s="98"/>
    </row>
    <row r="449">
      <c r="C449" s="142"/>
      <c r="E449" s="228"/>
      <c r="G449" s="230"/>
      <c r="H449" s="230"/>
      <c r="I449" s="230"/>
      <c r="K449" s="231"/>
      <c r="L449" s="227"/>
      <c r="N449" s="98"/>
    </row>
    <row r="450">
      <c r="C450" s="142"/>
      <c r="E450" s="228"/>
      <c r="G450" s="230"/>
      <c r="H450" s="230"/>
      <c r="I450" s="230"/>
      <c r="K450" s="231"/>
      <c r="L450" s="227"/>
      <c r="N450" s="98"/>
    </row>
    <row r="451">
      <c r="C451" s="142"/>
      <c r="E451" s="228"/>
      <c r="G451" s="230"/>
      <c r="H451" s="230"/>
      <c r="I451" s="230"/>
      <c r="K451" s="231"/>
      <c r="L451" s="227"/>
      <c r="N451" s="98"/>
    </row>
    <row r="452">
      <c r="C452" s="142"/>
      <c r="E452" s="228"/>
      <c r="G452" s="230"/>
      <c r="H452" s="230"/>
      <c r="I452" s="230"/>
      <c r="K452" s="231"/>
      <c r="L452" s="227"/>
      <c r="N452" s="98"/>
    </row>
    <row r="453">
      <c r="C453" s="142"/>
      <c r="E453" s="228"/>
      <c r="G453" s="230"/>
      <c r="H453" s="230"/>
      <c r="I453" s="230"/>
      <c r="K453" s="231"/>
      <c r="L453" s="227"/>
      <c r="N453" s="98"/>
    </row>
    <row r="454">
      <c r="C454" s="142"/>
      <c r="E454" s="228"/>
      <c r="G454" s="230"/>
      <c r="H454" s="230"/>
      <c r="I454" s="230"/>
      <c r="K454" s="231"/>
      <c r="L454" s="227"/>
      <c r="N454" s="98"/>
    </row>
    <row r="455">
      <c r="C455" s="142"/>
      <c r="E455" s="228"/>
      <c r="G455" s="230"/>
      <c r="H455" s="230"/>
      <c r="I455" s="230"/>
      <c r="K455" s="231"/>
      <c r="L455" s="227"/>
      <c r="N455" s="98"/>
    </row>
    <row r="456">
      <c r="C456" s="142"/>
      <c r="E456" s="228"/>
      <c r="G456" s="230"/>
      <c r="H456" s="230"/>
      <c r="I456" s="230"/>
      <c r="K456" s="231"/>
      <c r="L456" s="227"/>
      <c r="N456" s="98"/>
    </row>
    <row r="457">
      <c r="C457" s="142"/>
      <c r="E457" s="228"/>
      <c r="G457" s="230"/>
      <c r="H457" s="230"/>
      <c r="I457" s="230"/>
      <c r="K457" s="231"/>
      <c r="L457" s="227"/>
      <c r="N457" s="98"/>
    </row>
    <row r="458">
      <c r="C458" s="142"/>
      <c r="E458" s="228"/>
      <c r="G458" s="230"/>
      <c r="H458" s="230"/>
      <c r="I458" s="230"/>
      <c r="K458" s="231"/>
      <c r="L458" s="227"/>
      <c r="N458" s="98"/>
    </row>
    <row r="459">
      <c r="C459" s="142"/>
      <c r="E459" s="228"/>
      <c r="G459" s="230"/>
      <c r="H459" s="230"/>
      <c r="I459" s="230"/>
      <c r="K459" s="231"/>
      <c r="L459" s="227"/>
      <c r="N459" s="98"/>
    </row>
    <row r="460">
      <c r="C460" s="142"/>
      <c r="E460" s="228"/>
      <c r="G460" s="230"/>
      <c r="H460" s="230"/>
      <c r="I460" s="230"/>
      <c r="K460" s="231"/>
      <c r="L460" s="227"/>
      <c r="N460" s="98"/>
    </row>
    <row r="461">
      <c r="C461" s="142"/>
      <c r="E461" s="228"/>
      <c r="G461" s="230"/>
      <c r="H461" s="230"/>
      <c r="I461" s="230"/>
      <c r="K461" s="231"/>
      <c r="L461" s="227"/>
      <c r="N461" s="98"/>
    </row>
    <row r="462">
      <c r="C462" s="142"/>
      <c r="E462" s="228"/>
      <c r="G462" s="230"/>
      <c r="H462" s="230"/>
      <c r="I462" s="230"/>
      <c r="K462" s="231"/>
      <c r="L462" s="227"/>
      <c r="N462" s="98"/>
    </row>
    <row r="463">
      <c r="C463" s="142"/>
      <c r="E463" s="228"/>
      <c r="G463" s="230"/>
      <c r="H463" s="230"/>
      <c r="I463" s="230"/>
      <c r="K463" s="231"/>
      <c r="L463" s="227"/>
      <c r="N463" s="98"/>
    </row>
    <row r="464">
      <c r="C464" s="142"/>
      <c r="E464" s="228"/>
      <c r="G464" s="230"/>
      <c r="H464" s="230"/>
      <c r="I464" s="230"/>
      <c r="K464" s="231"/>
      <c r="L464" s="227"/>
      <c r="N464" s="98"/>
    </row>
    <row r="465">
      <c r="C465" s="142"/>
      <c r="E465" s="228"/>
      <c r="G465" s="230"/>
      <c r="H465" s="230"/>
      <c r="I465" s="230"/>
      <c r="K465" s="231"/>
      <c r="L465" s="227"/>
      <c r="N465" s="98"/>
    </row>
    <row r="466">
      <c r="C466" s="142"/>
      <c r="E466" s="228"/>
      <c r="G466" s="230"/>
      <c r="H466" s="230"/>
      <c r="I466" s="230"/>
      <c r="K466" s="231"/>
      <c r="L466" s="227"/>
      <c r="N466" s="98"/>
    </row>
    <row r="467">
      <c r="C467" s="142"/>
      <c r="E467" s="228"/>
      <c r="G467" s="230"/>
      <c r="H467" s="230"/>
      <c r="I467" s="230"/>
      <c r="K467" s="231"/>
      <c r="L467" s="227"/>
      <c r="N467" s="98"/>
    </row>
    <row r="468">
      <c r="C468" s="142"/>
      <c r="E468" s="228"/>
      <c r="G468" s="230"/>
      <c r="H468" s="230"/>
      <c r="I468" s="230"/>
      <c r="K468" s="231"/>
      <c r="L468" s="227"/>
      <c r="N468" s="98"/>
    </row>
    <row r="469">
      <c r="C469" s="142"/>
      <c r="E469" s="228"/>
      <c r="G469" s="230"/>
      <c r="H469" s="230"/>
      <c r="I469" s="230"/>
      <c r="K469" s="231"/>
      <c r="L469" s="227"/>
      <c r="N469" s="98"/>
    </row>
    <row r="470">
      <c r="C470" s="142"/>
      <c r="E470" s="228"/>
      <c r="G470" s="230"/>
      <c r="H470" s="230"/>
      <c r="I470" s="230"/>
      <c r="K470" s="231"/>
      <c r="L470" s="227"/>
      <c r="N470" s="98"/>
    </row>
    <row r="471">
      <c r="C471" s="142"/>
      <c r="E471" s="228"/>
      <c r="G471" s="230"/>
      <c r="H471" s="230"/>
      <c r="I471" s="230"/>
      <c r="K471" s="231"/>
      <c r="L471" s="227"/>
      <c r="N471" s="98"/>
    </row>
    <row r="472">
      <c r="C472" s="142"/>
      <c r="E472" s="228"/>
      <c r="G472" s="230"/>
      <c r="H472" s="230"/>
      <c r="I472" s="230"/>
      <c r="K472" s="231"/>
      <c r="L472" s="227"/>
      <c r="N472" s="98"/>
    </row>
    <row r="473">
      <c r="C473" s="142"/>
      <c r="E473" s="228"/>
      <c r="G473" s="230"/>
      <c r="H473" s="230"/>
      <c r="I473" s="230"/>
      <c r="K473" s="231"/>
      <c r="L473" s="227"/>
      <c r="N473" s="98"/>
    </row>
    <row r="474">
      <c r="C474" s="142"/>
      <c r="E474" s="228"/>
      <c r="G474" s="230"/>
      <c r="H474" s="230"/>
      <c r="I474" s="230"/>
      <c r="K474" s="231"/>
      <c r="L474" s="227"/>
      <c r="N474" s="98"/>
    </row>
    <row r="475">
      <c r="C475" s="142"/>
      <c r="E475" s="228"/>
      <c r="G475" s="230"/>
      <c r="H475" s="230"/>
      <c r="I475" s="230"/>
      <c r="K475" s="231"/>
      <c r="L475" s="227"/>
      <c r="N475" s="98"/>
    </row>
    <row r="476">
      <c r="C476" s="142"/>
      <c r="E476" s="228"/>
      <c r="G476" s="230"/>
      <c r="H476" s="230"/>
      <c r="I476" s="230"/>
      <c r="K476" s="231"/>
      <c r="L476" s="227"/>
      <c r="N476" s="98"/>
    </row>
    <row r="477">
      <c r="C477" s="142"/>
      <c r="E477" s="228"/>
      <c r="G477" s="230"/>
      <c r="H477" s="230"/>
      <c r="I477" s="230"/>
      <c r="K477" s="231"/>
      <c r="L477" s="227"/>
      <c r="N477" s="98"/>
    </row>
    <row r="478">
      <c r="C478" s="142"/>
      <c r="E478" s="228"/>
      <c r="G478" s="230"/>
      <c r="H478" s="230"/>
      <c r="I478" s="230"/>
      <c r="K478" s="231"/>
      <c r="L478" s="227"/>
      <c r="N478" s="98"/>
    </row>
    <row r="479">
      <c r="C479" s="142"/>
      <c r="E479" s="228"/>
      <c r="G479" s="230"/>
      <c r="H479" s="230"/>
      <c r="I479" s="230"/>
      <c r="K479" s="231"/>
      <c r="L479" s="227"/>
      <c r="N479" s="98"/>
    </row>
    <row r="480">
      <c r="C480" s="142"/>
      <c r="E480" s="228"/>
      <c r="G480" s="230"/>
      <c r="H480" s="230"/>
      <c r="I480" s="230"/>
      <c r="K480" s="231"/>
      <c r="L480" s="227"/>
      <c r="N480" s="98"/>
    </row>
    <row r="481">
      <c r="C481" s="142"/>
      <c r="E481" s="228"/>
      <c r="G481" s="230"/>
      <c r="H481" s="230"/>
      <c r="I481" s="230"/>
      <c r="K481" s="231"/>
      <c r="L481" s="227"/>
      <c r="N481" s="98"/>
    </row>
    <row r="482">
      <c r="C482" s="142"/>
      <c r="E482" s="228"/>
      <c r="G482" s="230"/>
      <c r="H482" s="230"/>
      <c r="I482" s="230"/>
      <c r="K482" s="231"/>
      <c r="L482" s="227"/>
      <c r="N482" s="98"/>
    </row>
    <row r="483">
      <c r="C483" s="142"/>
      <c r="E483" s="228"/>
      <c r="G483" s="230"/>
      <c r="H483" s="230"/>
      <c r="I483" s="230"/>
      <c r="K483" s="231"/>
      <c r="L483" s="227"/>
      <c r="N483" s="98"/>
    </row>
    <row r="484">
      <c r="C484" s="142"/>
      <c r="E484" s="228"/>
      <c r="G484" s="230"/>
      <c r="H484" s="230"/>
      <c r="I484" s="230"/>
      <c r="K484" s="231"/>
      <c r="L484" s="227"/>
      <c r="N484" s="98"/>
    </row>
    <row r="485">
      <c r="C485" s="142"/>
      <c r="E485" s="228"/>
      <c r="G485" s="230"/>
      <c r="H485" s="230"/>
      <c r="I485" s="230"/>
      <c r="K485" s="231"/>
      <c r="L485" s="227"/>
      <c r="N485" s="98"/>
    </row>
    <row r="486">
      <c r="C486" s="142"/>
      <c r="E486" s="228"/>
      <c r="G486" s="230"/>
      <c r="H486" s="230"/>
      <c r="I486" s="230"/>
      <c r="K486" s="231"/>
      <c r="L486" s="227"/>
      <c r="N486" s="98"/>
    </row>
    <row r="487">
      <c r="C487" s="142"/>
      <c r="E487" s="228"/>
      <c r="G487" s="230"/>
      <c r="H487" s="230"/>
      <c r="I487" s="230"/>
      <c r="K487" s="231"/>
      <c r="L487" s="227"/>
      <c r="N487" s="98"/>
    </row>
    <row r="488">
      <c r="C488" s="142"/>
      <c r="E488" s="228"/>
      <c r="G488" s="230"/>
      <c r="H488" s="230"/>
      <c r="I488" s="230"/>
      <c r="K488" s="231"/>
      <c r="L488" s="227"/>
      <c r="N488" s="98"/>
    </row>
    <row r="489">
      <c r="C489" s="142"/>
      <c r="E489" s="228"/>
      <c r="G489" s="230"/>
      <c r="H489" s="230"/>
      <c r="I489" s="230"/>
      <c r="K489" s="231"/>
      <c r="L489" s="227"/>
      <c r="N489" s="98"/>
    </row>
    <row r="490">
      <c r="C490" s="142"/>
      <c r="E490" s="228"/>
      <c r="G490" s="230"/>
      <c r="H490" s="230"/>
      <c r="I490" s="230"/>
      <c r="K490" s="231"/>
      <c r="L490" s="227"/>
      <c r="N490" s="98"/>
    </row>
    <row r="491">
      <c r="C491" s="142"/>
      <c r="E491" s="228"/>
      <c r="G491" s="230"/>
      <c r="H491" s="230"/>
      <c r="I491" s="230"/>
      <c r="K491" s="231"/>
      <c r="L491" s="227"/>
      <c r="N491" s="98"/>
    </row>
    <row r="492">
      <c r="C492" s="142"/>
      <c r="E492" s="228"/>
      <c r="G492" s="230"/>
      <c r="H492" s="230"/>
      <c r="I492" s="230"/>
      <c r="K492" s="231"/>
      <c r="L492" s="227"/>
      <c r="N492" s="98"/>
    </row>
    <row r="493">
      <c r="C493" s="142"/>
      <c r="E493" s="228"/>
      <c r="G493" s="230"/>
      <c r="H493" s="230"/>
      <c r="I493" s="230"/>
      <c r="K493" s="231"/>
      <c r="L493" s="227"/>
      <c r="N493" s="98"/>
    </row>
    <row r="494">
      <c r="C494" s="142"/>
      <c r="E494" s="228"/>
      <c r="G494" s="230"/>
      <c r="H494" s="230"/>
      <c r="I494" s="230"/>
      <c r="K494" s="231"/>
      <c r="L494" s="227"/>
      <c r="N494" s="98"/>
    </row>
    <row r="495">
      <c r="C495" s="142"/>
      <c r="E495" s="228"/>
      <c r="G495" s="230"/>
      <c r="H495" s="230"/>
      <c r="I495" s="230"/>
      <c r="K495" s="231"/>
      <c r="L495" s="227"/>
      <c r="N495" s="98"/>
    </row>
    <row r="496">
      <c r="C496" s="142"/>
      <c r="E496" s="228"/>
      <c r="G496" s="230"/>
      <c r="H496" s="230"/>
      <c r="I496" s="230"/>
      <c r="K496" s="231"/>
      <c r="L496" s="227"/>
      <c r="N496" s="98"/>
    </row>
    <row r="497">
      <c r="C497" s="142"/>
      <c r="E497" s="228"/>
      <c r="G497" s="230"/>
      <c r="H497" s="230"/>
      <c r="I497" s="230"/>
      <c r="K497" s="231"/>
      <c r="L497" s="227"/>
      <c r="N497" s="98"/>
    </row>
    <row r="498">
      <c r="C498" s="142"/>
      <c r="E498" s="228"/>
      <c r="G498" s="230"/>
      <c r="H498" s="230"/>
      <c r="I498" s="230"/>
      <c r="K498" s="231"/>
      <c r="L498" s="227"/>
      <c r="N498" s="98"/>
    </row>
    <row r="499">
      <c r="C499" s="142"/>
      <c r="E499" s="228"/>
      <c r="G499" s="230"/>
      <c r="H499" s="230"/>
      <c r="I499" s="230"/>
      <c r="K499" s="231"/>
      <c r="L499" s="227"/>
      <c r="N499" s="98"/>
    </row>
    <row r="500">
      <c r="C500" s="142"/>
      <c r="E500" s="228"/>
      <c r="G500" s="230"/>
      <c r="H500" s="230"/>
      <c r="I500" s="230"/>
      <c r="K500" s="231"/>
      <c r="L500" s="227"/>
      <c r="N500" s="98"/>
    </row>
    <row r="501">
      <c r="C501" s="142"/>
      <c r="E501" s="228"/>
      <c r="G501" s="230"/>
      <c r="H501" s="230"/>
      <c r="I501" s="230"/>
      <c r="K501" s="231"/>
      <c r="L501" s="227"/>
      <c r="N501" s="98"/>
    </row>
    <row r="502">
      <c r="C502" s="142"/>
      <c r="E502" s="228"/>
      <c r="G502" s="230"/>
      <c r="H502" s="230"/>
      <c r="I502" s="230"/>
      <c r="K502" s="231"/>
      <c r="L502" s="227"/>
      <c r="N502" s="98"/>
    </row>
    <row r="503">
      <c r="C503" s="142"/>
      <c r="E503" s="228"/>
      <c r="G503" s="230"/>
      <c r="H503" s="230"/>
      <c r="I503" s="230"/>
      <c r="K503" s="231"/>
      <c r="L503" s="227"/>
      <c r="N503" s="98"/>
    </row>
    <row r="504">
      <c r="C504" s="142"/>
      <c r="E504" s="228"/>
      <c r="G504" s="230"/>
      <c r="H504" s="230"/>
      <c r="I504" s="230"/>
      <c r="K504" s="231"/>
      <c r="L504" s="227"/>
      <c r="N504" s="98"/>
    </row>
    <row r="505">
      <c r="C505" s="142"/>
      <c r="E505" s="228"/>
      <c r="G505" s="230"/>
      <c r="H505" s="230"/>
      <c r="I505" s="230"/>
      <c r="K505" s="231"/>
      <c r="L505" s="227"/>
      <c r="N505" s="98"/>
    </row>
    <row r="506">
      <c r="C506" s="142"/>
      <c r="E506" s="228"/>
      <c r="G506" s="230"/>
      <c r="H506" s="230"/>
      <c r="I506" s="230"/>
      <c r="K506" s="231"/>
      <c r="L506" s="227"/>
      <c r="N506" s="98"/>
    </row>
    <row r="507">
      <c r="C507" s="142"/>
      <c r="E507" s="228"/>
      <c r="G507" s="230"/>
      <c r="H507" s="230"/>
      <c r="I507" s="230"/>
      <c r="K507" s="231"/>
      <c r="L507" s="227"/>
      <c r="N507" s="98"/>
    </row>
    <row r="508">
      <c r="C508" s="142"/>
      <c r="E508" s="228"/>
      <c r="G508" s="230"/>
      <c r="H508" s="230"/>
      <c r="I508" s="230"/>
      <c r="K508" s="231"/>
      <c r="L508" s="227"/>
      <c r="N508" s="98"/>
    </row>
    <row r="509">
      <c r="C509" s="142"/>
      <c r="E509" s="228"/>
      <c r="G509" s="230"/>
      <c r="H509" s="230"/>
      <c r="I509" s="230"/>
      <c r="K509" s="231"/>
      <c r="L509" s="227"/>
      <c r="N509" s="98"/>
    </row>
    <row r="510">
      <c r="C510" s="142"/>
      <c r="E510" s="228"/>
      <c r="G510" s="230"/>
      <c r="H510" s="230"/>
      <c r="I510" s="230"/>
      <c r="K510" s="231"/>
      <c r="L510" s="227"/>
      <c r="N510" s="98"/>
    </row>
    <row r="511">
      <c r="C511" s="142"/>
      <c r="E511" s="228"/>
      <c r="G511" s="230"/>
      <c r="H511" s="230"/>
      <c r="I511" s="230"/>
      <c r="K511" s="231"/>
      <c r="L511" s="227"/>
      <c r="N511" s="98"/>
    </row>
    <row r="512">
      <c r="C512" s="142"/>
      <c r="E512" s="228"/>
      <c r="G512" s="230"/>
      <c r="H512" s="230"/>
      <c r="I512" s="230"/>
      <c r="K512" s="231"/>
      <c r="L512" s="227"/>
      <c r="N512" s="98"/>
    </row>
    <row r="513">
      <c r="C513" s="142"/>
      <c r="E513" s="228"/>
      <c r="G513" s="230"/>
      <c r="H513" s="230"/>
      <c r="I513" s="230"/>
      <c r="K513" s="231"/>
      <c r="L513" s="227"/>
      <c r="N513" s="98"/>
    </row>
    <row r="514">
      <c r="C514" s="142"/>
      <c r="E514" s="228"/>
      <c r="G514" s="230"/>
      <c r="H514" s="230"/>
      <c r="I514" s="230"/>
      <c r="K514" s="231"/>
      <c r="L514" s="227"/>
      <c r="N514" s="98"/>
    </row>
    <row r="515">
      <c r="C515" s="142"/>
      <c r="E515" s="228"/>
      <c r="G515" s="230"/>
      <c r="H515" s="230"/>
      <c r="I515" s="230"/>
      <c r="K515" s="231"/>
      <c r="L515" s="227"/>
      <c r="N515" s="98"/>
    </row>
    <row r="516">
      <c r="C516" s="142"/>
      <c r="E516" s="228"/>
      <c r="G516" s="230"/>
      <c r="H516" s="230"/>
      <c r="I516" s="230"/>
      <c r="K516" s="231"/>
      <c r="L516" s="227"/>
      <c r="N516" s="98"/>
    </row>
    <row r="517">
      <c r="C517" s="142"/>
      <c r="E517" s="228"/>
      <c r="G517" s="230"/>
      <c r="H517" s="230"/>
      <c r="I517" s="230"/>
      <c r="K517" s="231"/>
      <c r="L517" s="227"/>
      <c r="N517" s="98"/>
    </row>
    <row r="518">
      <c r="C518" s="142"/>
      <c r="E518" s="228"/>
      <c r="G518" s="230"/>
      <c r="H518" s="230"/>
      <c r="I518" s="230"/>
      <c r="K518" s="231"/>
      <c r="L518" s="227"/>
      <c r="N518" s="98"/>
    </row>
    <row r="519">
      <c r="C519" s="142"/>
      <c r="E519" s="228"/>
      <c r="G519" s="230"/>
      <c r="H519" s="230"/>
      <c r="I519" s="230"/>
      <c r="K519" s="231"/>
      <c r="L519" s="227"/>
      <c r="N519" s="98"/>
    </row>
    <row r="520">
      <c r="C520" s="142"/>
      <c r="E520" s="228"/>
      <c r="G520" s="230"/>
      <c r="H520" s="230"/>
      <c r="I520" s="230"/>
      <c r="K520" s="231"/>
      <c r="L520" s="227"/>
      <c r="N520" s="98"/>
    </row>
    <row r="521">
      <c r="C521" s="142"/>
      <c r="E521" s="228"/>
      <c r="G521" s="230"/>
      <c r="H521" s="230"/>
      <c r="I521" s="230"/>
      <c r="K521" s="231"/>
      <c r="L521" s="227"/>
      <c r="N521" s="98"/>
    </row>
    <row r="522">
      <c r="C522" s="142"/>
      <c r="E522" s="228"/>
      <c r="G522" s="230"/>
      <c r="H522" s="230"/>
      <c r="I522" s="230"/>
      <c r="K522" s="231"/>
      <c r="L522" s="227"/>
      <c r="N522" s="98"/>
    </row>
    <row r="523">
      <c r="C523" s="142"/>
      <c r="E523" s="228"/>
      <c r="G523" s="230"/>
      <c r="H523" s="230"/>
      <c r="I523" s="230"/>
      <c r="K523" s="231"/>
      <c r="L523" s="227"/>
      <c r="N523" s="98"/>
    </row>
    <row r="524">
      <c r="C524" s="142"/>
      <c r="E524" s="228"/>
      <c r="G524" s="230"/>
      <c r="H524" s="230"/>
      <c r="I524" s="230"/>
      <c r="K524" s="231"/>
      <c r="L524" s="227"/>
      <c r="N524" s="98"/>
    </row>
    <row r="525">
      <c r="C525" s="142"/>
      <c r="E525" s="228"/>
      <c r="G525" s="230"/>
      <c r="H525" s="230"/>
      <c r="I525" s="230"/>
      <c r="K525" s="231"/>
      <c r="L525" s="227"/>
      <c r="N525" s="98"/>
    </row>
    <row r="526">
      <c r="C526" s="142"/>
      <c r="E526" s="228"/>
      <c r="G526" s="230"/>
      <c r="H526" s="230"/>
      <c r="I526" s="230"/>
      <c r="K526" s="231"/>
      <c r="L526" s="227"/>
      <c r="N526" s="98"/>
    </row>
    <row r="527">
      <c r="C527" s="142"/>
      <c r="E527" s="228"/>
      <c r="G527" s="230"/>
      <c r="H527" s="230"/>
      <c r="I527" s="230"/>
      <c r="K527" s="231"/>
      <c r="L527" s="227"/>
      <c r="N527" s="98"/>
    </row>
    <row r="528">
      <c r="C528" s="142"/>
      <c r="E528" s="228"/>
      <c r="G528" s="230"/>
      <c r="H528" s="230"/>
      <c r="I528" s="230"/>
      <c r="K528" s="231"/>
      <c r="L528" s="227"/>
      <c r="N528" s="98"/>
    </row>
    <row r="529">
      <c r="C529" s="142"/>
      <c r="E529" s="228"/>
      <c r="G529" s="230"/>
      <c r="H529" s="230"/>
      <c r="I529" s="230"/>
      <c r="K529" s="231"/>
      <c r="L529" s="227"/>
      <c r="N529" s="98"/>
    </row>
    <row r="530">
      <c r="C530" s="142"/>
      <c r="E530" s="228"/>
      <c r="G530" s="230"/>
      <c r="H530" s="230"/>
      <c r="I530" s="230"/>
      <c r="K530" s="231"/>
      <c r="L530" s="227"/>
      <c r="N530" s="98"/>
    </row>
    <row r="531">
      <c r="C531" s="142"/>
      <c r="E531" s="228"/>
      <c r="G531" s="230"/>
      <c r="H531" s="230"/>
      <c r="I531" s="230"/>
      <c r="K531" s="231"/>
      <c r="L531" s="227"/>
      <c r="N531" s="98"/>
    </row>
    <row r="532">
      <c r="C532" s="142"/>
      <c r="E532" s="228"/>
      <c r="G532" s="230"/>
      <c r="H532" s="230"/>
      <c r="I532" s="230"/>
      <c r="K532" s="231"/>
      <c r="L532" s="227"/>
      <c r="N532" s="98"/>
    </row>
    <row r="533">
      <c r="C533" s="142"/>
      <c r="E533" s="228"/>
      <c r="G533" s="230"/>
      <c r="H533" s="230"/>
      <c r="I533" s="230"/>
      <c r="K533" s="231"/>
      <c r="L533" s="227"/>
      <c r="N533" s="98"/>
    </row>
    <row r="534">
      <c r="C534" s="142"/>
      <c r="E534" s="228"/>
      <c r="G534" s="230"/>
      <c r="H534" s="230"/>
      <c r="I534" s="230"/>
      <c r="K534" s="231"/>
      <c r="L534" s="227"/>
      <c r="N534" s="98"/>
    </row>
    <row r="535">
      <c r="C535" s="142"/>
      <c r="E535" s="228"/>
      <c r="G535" s="230"/>
      <c r="H535" s="230"/>
      <c r="I535" s="230"/>
      <c r="K535" s="231"/>
      <c r="L535" s="227"/>
      <c r="N535" s="98"/>
    </row>
    <row r="536">
      <c r="C536" s="142"/>
      <c r="E536" s="228"/>
      <c r="G536" s="230"/>
      <c r="H536" s="230"/>
      <c r="I536" s="230"/>
      <c r="K536" s="231"/>
      <c r="L536" s="227"/>
      <c r="N536" s="98"/>
    </row>
    <row r="537">
      <c r="C537" s="142"/>
      <c r="E537" s="228"/>
      <c r="G537" s="230"/>
      <c r="H537" s="230"/>
      <c r="I537" s="230"/>
      <c r="K537" s="231"/>
      <c r="L537" s="227"/>
      <c r="N537" s="98"/>
    </row>
    <row r="538">
      <c r="C538" s="142"/>
      <c r="E538" s="228"/>
      <c r="G538" s="230"/>
      <c r="H538" s="230"/>
      <c r="I538" s="230"/>
      <c r="K538" s="231"/>
      <c r="L538" s="227"/>
      <c r="N538" s="98"/>
    </row>
    <row r="539">
      <c r="C539" s="142"/>
      <c r="E539" s="228"/>
      <c r="G539" s="230"/>
      <c r="H539" s="230"/>
      <c r="I539" s="230"/>
      <c r="K539" s="231"/>
      <c r="L539" s="227"/>
      <c r="N539" s="98"/>
    </row>
    <row r="540">
      <c r="C540" s="142"/>
      <c r="E540" s="228"/>
      <c r="G540" s="230"/>
      <c r="H540" s="230"/>
      <c r="I540" s="230"/>
      <c r="K540" s="231"/>
      <c r="L540" s="227"/>
      <c r="N540" s="98"/>
    </row>
    <row r="541">
      <c r="C541" s="142"/>
      <c r="E541" s="228"/>
      <c r="G541" s="230"/>
      <c r="H541" s="230"/>
      <c r="I541" s="230"/>
      <c r="K541" s="231"/>
      <c r="L541" s="227"/>
      <c r="N541" s="98"/>
    </row>
    <row r="542">
      <c r="C542" s="142"/>
      <c r="E542" s="228"/>
      <c r="G542" s="230"/>
      <c r="H542" s="230"/>
      <c r="I542" s="230"/>
      <c r="K542" s="231"/>
      <c r="L542" s="227"/>
      <c r="N542" s="98"/>
    </row>
    <row r="543">
      <c r="C543" s="142"/>
      <c r="E543" s="228"/>
      <c r="G543" s="230"/>
      <c r="H543" s="230"/>
      <c r="I543" s="230"/>
      <c r="K543" s="231"/>
      <c r="L543" s="227"/>
      <c r="N543" s="98"/>
    </row>
    <row r="544">
      <c r="C544" s="142"/>
      <c r="E544" s="228"/>
      <c r="G544" s="230"/>
      <c r="H544" s="230"/>
      <c r="I544" s="230"/>
      <c r="K544" s="231"/>
      <c r="L544" s="227"/>
      <c r="N544" s="98"/>
    </row>
  </sheetData>
  <autoFilter ref="$A$3:$X$333">
    <sortState ref="A3:X333">
      <sortCondition descending="1" sortBy="cellColor" ref="K3:K333" dxfId="1"/>
      <sortCondition descending="1" ref="L3:L333"/>
      <sortCondition descending="1" ref="A3:A333"/>
      <sortCondition ref="E3:E333"/>
      <sortCondition descending="1" ref="N3:N333"/>
    </sortState>
  </autoFilter>
  <hyperlinks>
    <hyperlink r:id="rId1" ref="C2"/>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sheetData>
    <row r="1">
      <c r="A1" s="1" t="s">
        <v>1046</v>
      </c>
      <c r="B1" s="2">
        <f>sum(B3:B933)</f>
        <v>273.2974156</v>
      </c>
    </row>
    <row r="2">
      <c r="A2" s="225" t="s">
        <v>1</v>
      </c>
      <c r="B2" s="226" t="s">
        <v>2</v>
      </c>
    </row>
    <row r="3">
      <c r="A3" s="98" t="s">
        <v>4</v>
      </c>
      <c r="B3" s="227">
        <v>34.73450179913365</v>
      </c>
    </row>
    <row r="4">
      <c r="A4" s="98" t="s">
        <v>5</v>
      </c>
      <c r="B4" s="227">
        <v>18.08445536418269</v>
      </c>
    </row>
    <row r="5">
      <c r="A5" s="98" t="s">
        <v>6</v>
      </c>
      <c r="B5" s="227">
        <v>17.607705629146924</v>
      </c>
    </row>
    <row r="6">
      <c r="A6" s="98" t="s">
        <v>14</v>
      </c>
      <c r="B6" s="227">
        <v>14.750702325480505</v>
      </c>
    </row>
    <row r="7">
      <c r="A7" s="98" t="s">
        <v>10</v>
      </c>
      <c r="B7" s="227">
        <v>13.442647958413353</v>
      </c>
    </row>
    <row r="8">
      <c r="A8" s="98" t="s">
        <v>52</v>
      </c>
      <c r="B8" s="227">
        <v>12.308717512559634</v>
      </c>
    </row>
    <row r="9">
      <c r="A9" s="98" t="s">
        <v>53</v>
      </c>
      <c r="B9" s="227">
        <v>11.441907631524916</v>
      </c>
    </row>
    <row r="10">
      <c r="A10" s="98" t="s">
        <v>26</v>
      </c>
      <c r="B10" s="227">
        <v>9.71868717976657</v>
      </c>
    </row>
    <row r="11">
      <c r="A11" s="98" t="s">
        <v>7</v>
      </c>
      <c r="B11" s="227">
        <v>8.629621362196147</v>
      </c>
    </row>
    <row r="12">
      <c r="A12" s="98" t="s">
        <v>12</v>
      </c>
      <c r="B12" s="227">
        <v>8.285873808922068</v>
      </c>
    </row>
    <row r="13">
      <c r="A13" s="98" t="s">
        <v>27</v>
      </c>
      <c r="B13" s="227">
        <v>8.118553903133817</v>
      </c>
    </row>
    <row r="14">
      <c r="A14" s="96" t="s">
        <v>8</v>
      </c>
      <c r="B14" s="227">
        <v>7.614765961289243</v>
      </c>
    </row>
    <row r="15">
      <c r="A15" s="98" t="s">
        <v>11</v>
      </c>
      <c r="B15" s="227">
        <v>7.503118027505835</v>
      </c>
    </row>
    <row r="16">
      <c r="A16" s="98" t="s">
        <v>56</v>
      </c>
      <c r="B16" s="227">
        <v>7.38523050753578</v>
      </c>
    </row>
    <row r="17">
      <c r="A17" s="98" t="s">
        <v>3</v>
      </c>
      <c r="B17" s="227">
        <v>6.710756924735023</v>
      </c>
    </row>
    <row r="18">
      <c r="A18" s="98" t="s">
        <v>51</v>
      </c>
      <c r="B18" s="227">
        <v>6.227013941078815</v>
      </c>
    </row>
    <row r="19">
      <c r="A19" s="98" t="s">
        <v>30</v>
      </c>
      <c r="B19" s="227">
        <v>6.150199032155383</v>
      </c>
    </row>
    <row r="20">
      <c r="A20" s="98" t="s">
        <v>39</v>
      </c>
      <c r="B20" s="227">
        <v>5.0010830618112</v>
      </c>
    </row>
    <row r="21">
      <c r="A21" s="98" t="s">
        <v>28</v>
      </c>
      <c r="B21" s="227">
        <v>4.189123678394708</v>
      </c>
    </row>
    <row r="22">
      <c r="A22" s="98" t="s">
        <v>9</v>
      </c>
      <c r="B22" s="227">
        <v>3.935669810925758</v>
      </c>
    </row>
    <row r="23">
      <c r="A23" s="98" t="s">
        <v>60</v>
      </c>
      <c r="B23" s="227">
        <v>3.0823790332954486</v>
      </c>
    </row>
    <row r="24">
      <c r="A24" s="98" t="s">
        <v>58</v>
      </c>
      <c r="B24" s="227">
        <v>3.0761394471088</v>
      </c>
    </row>
    <row r="25">
      <c r="A25" s="98" t="s">
        <v>35</v>
      </c>
      <c r="B25" s="227">
        <v>2.954092203014312</v>
      </c>
    </row>
    <row r="26">
      <c r="A26" s="98" t="s">
        <v>54</v>
      </c>
      <c r="B26" s="227">
        <v>2.954092203014312</v>
      </c>
    </row>
    <row r="27">
      <c r="A27" s="98" t="s">
        <v>13</v>
      </c>
      <c r="B27" s="227">
        <v>2.954092203014312</v>
      </c>
    </row>
    <row r="28">
      <c r="A28" s="98" t="s">
        <v>18</v>
      </c>
      <c r="B28" s="227">
        <v>2.829965096857607</v>
      </c>
    </row>
    <row r="29">
      <c r="A29" s="98" t="s">
        <v>32</v>
      </c>
      <c r="B29" s="227">
        <v>2.705837990700903</v>
      </c>
    </row>
    <row r="30">
      <c r="A30" s="98" t="s">
        <v>24</v>
      </c>
      <c r="B30" s="227">
        <v>2.5365459360463856</v>
      </c>
    </row>
    <row r="31">
      <c r="A31" s="98" t="s">
        <v>57</v>
      </c>
      <c r="B31" s="227">
        <v>2.1711179649535928</v>
      </c>
    </row>
    <row r="32">
      <c r="A32" s="98" t="s">
        <v>17</v>
      </c>
      <c r="B32" s="227">
        <v>1.7232204517583487</v>
      </c>
    </row>
    <row r="33">
      <c r="A33" s="98" t="s">
        <v>38</v>
      </c>
      <c r="B33" s="227">
        <v>1.6787692644512076</v>
      </c>
    </row>
    <row r="34">
      <c r="A34" s="98" t="s">
        <v>114</v>
      </c>
      <c r="B34" s="227">
        <v>1.6011732076638605</v>
      </c>
    </row>
    <row r="35">
      <c r="A35" s="98" t="s">
        <v>44</v>
      </c>
      <c r="B35" s="227">
        <v>1.5088534502354012</v>
      </c>
    </row>
    <row r="36">
      <c r="A36" s="98" t="s">
        <v>121</v>
      </c>
      <c r="B36" s="227">
        <v>1.485365549756021</v>
      </c>
    </row>
    <row r="37">
      <c r="A37" s="98" t="s">
        <v>122</v>
      </c>
      <c r="B37" s="227">
        <v>1.485365549756021</v>
      </c>
    </row>
    <row r="38">
      <c r="A38" s="98" t="s">
        <v>86</v>
      </c>
      <c r="B38" s="227">
        <v>1.485365549756021</v>
      </c>
    </row>
    <row r="39">
      <c r="A39" s="98" t="s">
        <v>66</v>
      </c>
      <c r="B39" s="227">
        <v>1.4775579275130504</v>
      </c>
    </row>
    <row r="40">
      <c r="A40" s="98" t="s">
        <v>69</v>
      </c>
      <c r="B40" s="227">
        <v>1.0847660129957326</v>
      </c>
    </row>
    <row r="41">
      <c r="A41" s="98" t="s">
        <v>138</v>
      </c>
      <c r="B41" s="227">
        <v>0.9867772630669869</v>
      </c>
    </row>
    <row r="42">
      <c r="A42" s="98" t="s">
        <v>82</v>
      </c>
      <c r="B42" s="227">
        <v>0.9836574699736624</v>
      </c>
    </row>
    <row r="43">
      <c r="A43" s="98" t="s">
        <v>141</v>
      </c>
      <c r="B43" s="227">
        <v>0.9340066275109806</v>
      </c>
    </row>
    <row r="44">
      <c r="A44" s="98" t="s">
        <v>142</v>
      </c>
      <c r="B44" s="227">
        <v>0.9340066275109806</v>
      </c>
    </row>
    <row r="45">
      <c r="A45" s="98" t="s">
        <v>22</v>
      </c>
      <c r="B45" s="227">
        <v>0.8605702948480661</v>
      </c>
    </row>
    <row r="46">
      <c r="A46" s="98" t="s">
        <v>144</v>
      </c>
      <c r="B46" s="227">
        <v>0.8605702948480661</v>
      </c>
    </row>
    <row r="47">
      <c r="A47" s="98" t="s">
        <v>25</v>
      </c>
      <c r="B47" s="227">
        <v>0.8605702948480661</v>
      </c>
    </row>
    <row r="48">
      <c r="A48" s="98" t="s">
        <v>145</v>
      </c>
      <c r="B48" s="227">
        <v>0.8605702948480661</v>
      </c>
    </row>
    <row r="49">
      <c r="A49" s="98" t="s">
        <v>77</v>
      </c>
      <c r="B49" s="227">
        <v>0.8605702948480661</v>
      </c>
    </row>
    <row r="50">
      <c r="A50" s="98" t="s">
        <v>68</v>
      </c>
      <c r="B50" s="227">
        <v>0.8605702948480661</v>
      </c>
    </row>
    <row r="51">
      <c r="A51" s="98" t="s">
        <v>84</v>
      </c>
      <c r="B51" s="227">
        <v>0.8605702948480661</v>
      </c>
    </row>
    <row r="52">
      <c r="A52" s="98" t="s">
        <v>63</v>
      </c>
      <c r="B52" s="227">
        <v>0.738523050753578</v>
      </c>
    </row>
    <row r="53">
      <c r="A53" s="98" t="s">
        <v>62</v>
      </c>
      <c r="B53" s="227">
        <v>0.738523050753578</v>
      </c>
    </row>
    <row r="54">
      <c r="A54" s="98" t="s">
        <v>154</v>
      </c>
      <c r="B54" s="227">
        <v>0.738523050753578</v>
      </c>
    </row>
    <row r="55">
      <c r="A55" s="98" t="s">
        <v>155</v>
      </c>
      <c r="B55" s="227">
        <v>0.7364431886913616</v>
      </c>
    </row>
    <row r="56">
      <c r="A56" s="98" t="s">
        <v>76</v>
      </c>
      <c r="B56" s="227">
        <v>0.7286501052037924</v>
      </c>
    </row>
    <row r="57">
      <c r="A57" s="98" t="s">
        <v>49</v>
      </c>
      <c r="B57" s="227">
        <v>0.6878322772597879</v>
      </c>
    </row>
    <row r="58">
      <c r="A58" s="98" t="s">
        <v>105</v>
      </c>
      <c r="B58" s="227">
        <v>0.6185556687213061</v>
      </c>
    </row>
    <row r="59">
      <c r="A59" s="98" t="s">
        <v>170</v>
      </c>
      <c r="B59" s="227">
        <v>0.6143959445968734</v>
      </c>
    </row>
    <row r="60">
      <c r="A60" s="98" t="s">
        <v>96</v>
      </c>
      <c r="B60" s="227">
        <v>0.6143959445968734</v>
      </c>
    </row>
    <row r="61">
      <c r="A61" s="98" t="s">
        <v>115</v>
      </c>
      <c r="B61" s="227">
        <v>0.49234870050238533</v>
      </c>
    </row>
    <row r="62">
      <c r="A62" s="98" t="s">
        <v>36</v>
      </c>
      <c r="B62" s="227">
        <v>0.49234870050238533</v>
      </c>
    </row>
    <row r="63">
      <c r="A63" s="98" t="s">
        <v>43</v>
      </c>
      <c r="B63" s="227">
        <v>0.49234870050238533</v>
      </c>
    </row>
    <row r="64">
      <c r="A64" s="98" t="s">
        <v>48</v>
      </c>
      <c r="B64" s="227">
        <v>0.49234870050238533</v>
      </c>
    </row>
    <row r="65">
      <c r="A65" s="98" t="s">
        <v>140</v>
      </c>
      <c r="B65" s="227">
        <v>0.49026883844016905</v>
      </c>
    </row>
    <row r="66">
      <c r="A66" s="98" t="s">
        <v>83</v>
      </c>
      <c r="B66" s="227">
        <v>0.45147516582649905</v>
      </c>
    </row>
    <row r="67">
      <c r="A67" s="98" t="s">
        <v>16</v>
      </c>
      <c r="B67" s="227">
        <v>0.44986544170206644</v>
      </c>
    </row>
    <row r="68">
      <c r="A68" s="98" t="s">
        <v>87</v>
      </c>
      <c r="B68" s="227">
        <v>0.2948676958528369</v>
      </c>
    </row>
    <row r="69">
      <c r="A69" s="98" t="s">
        <v>70</v>
      </c>
      <c r="B69" s="227">
        <v>0.24617435025119266</v>
      </c>
    </row>
    <row r="70">
      <c r="A70" s="98" t="s">
        <v>176</v>
      </c>
      <c r="B70" s="227">
        <v>0.12308717512559633</v>
      </c>
    </row>
    <row r="71">
      <c r="A71" s="98" t="s">
        <v>148</v>
      </c>
      <c r="B71" s="227">
        <v>0.12308717512559633</v>
      </c>
    </row>
    <row r="72">
      <c r="A72" s="98" t="s">
        <v>152</v>
      </c>
      <c r="B72" s="227">
        <v>0.12308717512559633</v>
      </c>
    </row>
    <row r="73">
      <c r="A73" s="98" t="s">
        <v>109</v>
      </c>
      <c r="B73" s="227">
        <v>0.12308717512559633</v>
      </c>
    </row>
    <row r="74">
      <c r="A74" s="98" t="s">
        <v>182</v>
      </c>
      <c r="B74" s="227">
        <v>0.12308717512559633</v>
      </c>
    </row>
    <row r="75">
      <c r="A75" s="98" t="s">
        <v>120</v>
      </c>
      <c r="B75" s="227">
        <v>0.12308717512559633</v>
      </c>
    </row>
    <row r="76">
      <c r="A76" s="98" t="s">
        <v>79</v>
      </c>
      <c r="B76" s="227">
        <v>0.12308717512559633</v>
      </c>
    </row>
    <row r="77">
      <c r="A77" s="98" t="s">
        <v>183</v>
      </c>
      <c r="B77" s="227">
        <v>0.12308717512559633</v>
      </c>
    </row>
    <row r="78">
      <c r="A78" s="98" t="s">
        <v>143</v>
      </c>
      <c r="B78" s="227">
        <v>0.12308717512559633</v>
      </c>
    </row>
    <row r="79">
      <c r="A79" s="98" t="s">
        <v>184</v>
      </c>
      <c r="B79" s="227">
        <v>0.12308717512559633</v>
      </c>
    </row>
    <row r="80">
      <c r="A80" s="98" t="s">
        <v>185</v>
      </c>
      <c r="B80" s="227">
        <v>0.12308717512559633</v>
      </c>
    </row>
    <row r="81">
      <c r="A81" s="98" t="s">
        <v>153</v>
      </c>
      <c r="B81" s="227">
        <v>0.12308717512559633</v>
      </c>
    </row>
    <row r="82">
      <c r="A82" s="98" t="s">
        <v>73</v>
      </c>
      <c r="B82" s="227">
        <v>0.12308717512559633</v>
      </c>
    </row>
    <row r="83">
      <c r="A83" s="98" t="s">
        <v>29</v>
      </c>
      <c r="B83" s="227">
        <v>0.12308717512559633</v>
      </c>
    </row>
    <row r="84">
      <c r="A84" s="98" t="s">
        <v>65</v>
      </c>
      <c r="B84" s="227">
        <v>0.12308717512559633</v>
      </c>
    </row>
    <row r="85">
      <c r="A85" s="98" t="s">
        <v>45</v>
      </c>
      <c r="B85" s="227">
        <v>0.12308717512559633</v>
      </c>
    </row>
    <row r="86">
      <c r="A86" s="98" t="s">
        <v>123</v>
      </c>
      <c r="B86" s="227">
        <v>0.12308717512559633</v>
      </c>
    </row>
    <row r="87">
      <c r="A87" s="98" t="s">
        <v>186</v>
      </c>
      <c r="B87" s="227">
        <v>0.12308717512559633</v>
      </c>
    </row>
    <row r="88">
      <c r="A88" s="98" t="s">
        <v>177</v>
      </c>
      <c r="B88" s="227">
        <v>0.12308717512559633</v>
      </c>
    </row>
    <row r="89">
      <c r="A89" s="98" t="s">
        <v>103</v>
      </c>
      <c r="B89" s="227">
        <v>0.12308717512559633</v>
      </c>
    </row>
    <row r="90">
      <c r="A90" s="98" t="s">
        <v>192</v>
      </c>
      <c r="B90" s="227">
        <v>0.07343633266291454</v>
      </c>
    </row>
    <row r="91">
      <c r="A91" s="98" t="s">
        <v>193</v>
      </c>
      <c r="B91" s="227">
        <v>0.07343633266291454</v>
      </c>
    </row>
    <row r="92">
      <c r="A92" s="98" t="s">
        <v>194</v>
      </c>
      <c r="B92" s="227">
        <v>0.07343633266291454</v>
      </c>
    </row>
    <row r="93">
      <c r="A93" s="231"/>
      <c r="B93" s="227"/>
    </row>
    <row r="94">
      <c r="A94" s="231"/>
      <c r="B94" s="227"/>
    </row>
    <row r="95">
      <c r="A95" s="231"/>
      <c r="B95" s="227"/>
    </row>
    <row r="96">
      <c r="A96" s="231"/>
      <c r="B96" s="227"/>
    </row>
    <row r="97">
      <c r="A97" s="231"/>
      <c r="B97" s="227"/>
    </row>
    <row r="98">
      <c r="A98" s="231"/>
      <c r="B98" s="227"/>
    </row>
    <row r="99">
      <c r="A99" s="231"/>
      <c r="B99" s="227"/>
    </row>
    <row r="100">
      <c r="A100" s="231"/>
      <c r="B100" s="227"/>
    </row>
    <row r="101">
      <c r="A101" s="231"/>
      <c r="B101" s="227"/>
    </row>
    <row r="102">
      <c r="A102" s="231"/>
      <c r="B102" s="227"/>
    </row>
    <row r="103">
      <c r="A103" s="231"/>
      <c r="B103" s="227"/>
    </row>
    <row r="104">
      <c r="A104" s="231"/>
      <c r="B104" s="227"/>
    </row>
    <row r="105">
      <c r="A105" s="231"/>
      <c r="B105" s="227"/>
    </row>
    <row r="106">
      <c r="A106" s="231"/>
      <c r="B106" s="227"/>
    </row>
    <row r="107">
      <c r="A107" s="231"/>
      <c r="B107" s="227"/>
    </row>
    <row r="108">
      <c r="A108" s="231"/>
      <c r="B108" s="227"/>
    </row>
    <row r="109">
      <c r="A109" s="231"/>
      <c r="B109" s="227"/>
    </row>
    <row r="110">
      <c r="A110" s="231"/>
      <c r="B110" s="227"/>
    </row>
    <row r="111">
      <c r="A111" s="231"/>
      <c r="B111" s="227"/>
    </row>
    <row r="112">
      <c r="A112" s="231"/>
      <c r="B112" s="227"/>
    </row>
    <row r="113">
      <c r="A113" s="231"/>
      <c r="B113" s="227"/>
    </row>
    <row r="114">
      <c r="A114" s="231"/>
      <c r="B114" s="227"/>
    </row>
    <row r="115">
      <c r="A115" s="231"/>
      <c r="B115" s="227"/>
    </row>
    <row r="116">
      <c r="A116" s="231"/>
      <c r="B116" s="227"/>
    </row>
    <row r="117">
      <c r="A117" s="231"/>
      <c r="B117" s="227"/>
    </row>
    <row r="118">
      <c r="A118" s="231"/>
      <c r="B118" s="227"/>
    </row>
    <row r="119">
      <c r="A119" s="231"/>
      <c r="B119" s="227"/>
    </row>
    <row r="120">
      <c r="A120" s="231"/>
      <c r="B120" s="227"/>
    </row>
    <row r="121">
      <c r="A121" s="231"/>
      <c r="B121" s="227"/>
    </row>
    <row r="122">
      <c r="A122" s="231"/>
      <c r="B122" s="227"/>
    </row>
    <row r="123">
      <c r="A123" s="231"/>
      <c r="B123" s="227"/>
    </row>
    <row r="124">
      <c r="A124" s="231"/>
      <c r="B124" s="227"/>
    </row>
    <row r="125">
      <c r="A125" s="231"/>
      <c r="B125" s="227"/>
    </row>
    <row r="126">
      <c r="A126" s="231"/>
      <c r="B126" s="227"/>
    </row>
    <row r="127">
      <c r="A127" s="231"/>
      <c r="B127" s="227"/>
    </row>
    <row r="128">
      <c r="A128" s="231"/>
      <c r="B128" s="227"/>
    </row>
    <row r="129">
      <c r="A129" s="231"/>
      <c r="B129" s="227"/>
    </row>
    <row r="130">
      <c r="A130" s="231"/>
      <c r="B130" s="227"/>
    </row>
    <row r="131">
      <c r="A131" s="231"/>
      <c r="B131" s="227"/>
    </row>
    <row r="132">
      <c r="A132" s="231"/>
      <c r="B132" s="227"/>
    </row>
    <row r="133">
      <c r="A133" s="231"/>
      <c r="B133" s="227"/>
    </row>
    <row r="134">
      <c r="A134" s="231"/>
      <c r="B134" s="227"/>
    </row>
    <row r="135">
      <c r="A135" s="231"/>
      <c r="B135" s="227"/>
    </row>
    <row r="136">
      <c r="A136" s="231"/>
      <c r="B136" s="227"/>
    </row>
    <row r="137">
      <c r="A137" s="231"/>
      <c r="B137" s="227"/>
    </row>
    <row r="138">
      <c r="A138" s="231"/>
      <c r="B138" s="227"/>
    </row>
    <row r="139">
      <c r="A139" s="231"/>
      <c r="B139" s="227"/>
    </row>
    <row r="140">
      <c r="A140" s="231"/>
      <c r="B140" s="227"/>
    </row>
    <row r="141">
      <c r="A141" s="231"/>
      <c r="B141" s="227"/>
    </row>
    <row r="142">
      <c r="A142" s="231"/>
      <c r="B142" s="227"/>
    </row>
    <row r="143">
      <c r="A143" s="231"/>
      <c r="B143" s="227"/>
    </row>
    <row r="144">
      <c r="A144" s="231"/>
      <c r="B144" s="227"/>
    </row>
    <row r="145">
      <c r="A145" s="231"/>
      <c r="B145" s="227"/>
    </row>
    <row r="146">
      <c r="A146" s="231"/>
      <c r="B146" s="227"/>
    </row>
    <row r="147">
      <c r="A147" s="231"/>
      <c r="B147" s="227"/>
    </row>
    <row r="148">
      <c r="A148" s="231"/>
      <c r="B148" s="227"/>
    </row>
    <row r="149">
      <c r="A149" s="231"/>
      <c r="B149" s="227"/>
    </row>
    <row r="150">
      <c r="A150" s="231"/>
      <c r="B150" s="227"/>
    </row>
    <row r="151">
      <c r="A151" s="231"/>
      <c r="B151" s="227"/>
    </row>
    <row r="152">
      <c r="A152" s="231"/>
      <c r="B152" s="227"/>
    </row>
    <row r="153">
      <c r="A153" s="231"/>
      <c r="B153" s="227"/>
    </row>
    <row r="154">
      <c r="A154" s="231"/>
      <c r="B154" s="227"/>
    </row>
    <row r="155">
      <c r="A155" s="231"/>
      <c r="B155" s="227"/>
    </row>
    <row r="156">
      <c r="A156" s="231"/>
      <c r="B156" s="227"/>
    </row>
    <row r="157">
      <c r="A157" s="231"/>
      <c r="B157" s="227"/>
    </row>
    <row r="158">
      <c r="A158" s="231"/>
      <c r="B158" s="227"/>
    </row>
    <row r="159">
      <c r="A159" s="231"/>
      <c r="B159" s="227"/>
    </row>
    <row r="160">
      <c r="A160" s="231"/>
      <c r="B160" s="227"/>
    </row>
    <row r="161">
      <c r="A161" s="231"/>
      <c r="B161" s="227"/>
    </row>
    <row r="162">
      <c r="A162" s="231"/>
      <c r="B162" s="227"/>
    </row>
    <row r="163">
      <c r="A163" s="231"/>
      <c r="B163" s="227"/>
    </row>
    <row r="164">
      <c r="A164" s="231"/>
      <c r="B164" s="227"/>
    </row>
    <row r="165">
      <c r="A165" s="231"/>
      <c r="B165" s="227"/>
    </row>
    <row r="166">
      <c r="A166" s="231"/>
      <c r="B166" s="227"/>
    </row>
    <row r="167">
      <c r="A167" s="231"/>
      <c r="B167" s="227"/>
    </row>
    <row r="168">
      <c r="A168" s="231"/>
      <c r="B168" s="227"/>
    </row>
    <row r="169">
      <c r="A169" s="231"/>
      <c r="B169" s="227"/>
    </row>
    <row r="170">
      <c r="A170" s="231"/>
      <c r="B170" s="227"/>
    </row>
    <row r="171">
      <c r="A171" s="231"/>
      <c r="B171" s="227"/>
    </row>
    <row r="172">
      <c r="A172" s="231"/>
      <c r="B172" s="227"/>
    </row>
    <row r="173">
      <c r="A173" s="231"/>
      <c r="B173" s="227"/>
    </row>
    <row r="174">
      <c r="A174" s="231"/>
      <c r="B174" s="227"/>
    </row>
    <row r="175">
      <c r="A175" s="231"/>
      <c r="B175" s="227"/>
    </row>
    <row r="176">
      <c r="A176" s="231"/>
      <c r="B176" s="227"/>
    </row>
    <row r="177">
      <c r="A177" s="231"/>
      <c r="B177" s="227"/>
    </row>
    <row r="178">
      <c r="A178" s="231"/>
      <c r="B178" s="227"/>
    </row>
    <row r="179">
      <c r="A179" s="231"/>
      <c r="B179" s="227"/>
    </row>
    <row r="180">
      <c r="A180" s="231"/>
      <c r="B180" s="227"/>
    </row>
    <row r="181">
      <c r="A181" s="231"/>
      <c r="B181" s="227"/>
    </row>
    <row r="182">
      <c r="A182" s="231"/>
      <c r="B182" s="227"/>
    </row>
    <row r="183">
      <c r="A183" s="231"/>
      <c r="B183" s="227"/>
    </row>
    <row r="184">
      <c r="A184" s="231"/>
      <c r="B184" s="227"/>
    </row>
    <row r="185">
      <c r="A185" s="231"/>
      <c r="B185" s="227"/>
    </row>
    <row r="186">
      <c r="A186" s="231"/>
      <c r="B186" s="227"/>
    </row>
    <row r="187">
      <c r="A187" s="231"/>
      <c r="B187" s="227"/>
    </row>
    <row r="188">
      <c r="A188" s="231"/>
      <c r="B188" s="227"/>
    </row>
    <row r="189">
      <c r="A189" s="231"/>
      <c r="B189" s="227"/>
    </row>
    <row r="190">
      <c r="A190" s="231"/>
      <c r="B190" s="227"/>
    </row>
    <row r="191">
      <c r="A191" s="231"/>
      <c r="B191" s="227"/>
    </row>
    <row r="192">
      <c r="A192" s="231"/>
      <c r="B192" s="227"/>
    </row>
    <row r="193">
      <c r="A193" s="231"/>
      <c r="B193" s="227"/>
    </row>
    <row r="194">
      <c r="A194" s="231"/>
      <c r="B194" s="227"/>
    </row>
    <row r="195">
      <c r="A195" s="231"/>
      <c r="B195" s="227"/>
    </row>
    <row r="196">
      <c r="A196" s="231"/>
      <c r="B196" s="227"/>
    </row>
    <row r="197">
      <c r="A197" s="231"/>
      <c r="B197" s="227"/>
    </row>
    <row r="198">
      <c r="A198" s="231"/>
      <c r="B198" s="227"/>
    </row>
    <row r="199">
      <c r="A199" s="231"/>
      <c r="B199" s="227"/>
    </row>
    <row r="200">
      <c r="A200" s="231"/>
      <c r="B200" s="227"/>
    </row>
    <row r="201">
      <c r="A201" s="231"/>
      <c r="B201" s="227"/>
    </row>
    <row r="202">
      <c r="A202" s="231"/>
      <c r="B202" s="227"/>
    </row>
    <row r="203">
      <c r="A203" s="231"/>
      <c r="B203" s="227"/>
    </row>
    <row r="204">
      <c r="A204" s="231"/>
      <c r="B204" s="227"/>
    </row>
    <row r="205">
      <c r="A205" s="231"/>
      <c r="B205" s="227"/>
    </row>
    <row r="206">
      <c r="A206" s="231"/>
      <c r="B206" s="227"/>
    </row>
    <row r="207">
      <c r="A207" s="231"/>
      <c r="B207" s="227"/>
    </row>
    <row r="208">
      <c r="A208" s="231"/>
      <c r="B208" s="227"/>
    </row>
    <row r="209">
      <c r="A209" s="231"/>
      <c r="B209" s="227"/>
    </row>
    <row r="210">
      <c r="A210" s="231"/>
      <c r="B210" s="227"/>
    </row>
    <row r="211">
      <c r="A211" s="231"/>
      <c r="B211" s="227"/>
    </row>
    <row r="212">
      <c r="A212" s="231"/>
      <c r="B212" s="227"/>
    </row>
    <row r="213">
      <c r="A213" s="231"/>
      <c r="B213" s="227"/>
    </row>
    <row r="214">
      <c r="A214" s="231"/>
      <c r="B214" s="227"/>
    </row>
    <row r="215">
      <c r="A215" s="231"/>
      <c r="B215" s="227"/>
    </row>
    <row r="216">
      <c r="A216" s="231"/>
      <c r="B216" s="227"/>
    </row>
    <row r="217">
      <c r="A217" s="231"/>
      <c r="B217" s="227"/>
    </row>
    <row r="218">
      <c r="A218" s="231"/>
      <c r="B218" s="227"/>
    </row>
    <row r="219">
      <c r="A219" s="231"/>
      <c r="B219" s="227"/>
    </row>
    <row r="220">
      <c r="A220" s="231"/>
      <c r="B220" s="227"/>
    </row>
    <row r="221">
      <c r="A221" s="231"/>
      <c r="B221" s="227"/>
    </row>
    <row r="222">
      <c r="A222" s="231"/>
      <c r="B222" s="227"/>
    </row>
    <row r="223">
      <c r="A223" s="231"/>
      <c r="B223" s="227"/>
    </row>
    <row r="224">
      <c r="A224" s="231"/>
      <c r="B224" s="227"/>
    </row>
    <row r="225">
      <c r="A225" s="231"/>
      <c r="B225" s="227"/>
    </row>
    <row r="226">
      <c r="A226" s="231"/>
      <c r="B226" s="227"/>
    </row>
    <row r="227">
      <c r="A227" s="231"/>
      <c r="B227" s="227"/>
    </row>
    <row r="228">
      <c r="A228" s="231"/>
      <c r="B228" s="227"/>
    </row>
    <row r="229">
      <c r="A229" s="231"/>
      <c r="B229" s="227"/>
    </row>
    <row r="230">
      <c r="A230" s="231"/>
      <c r="B230" s="227"/>
    </row>
    <row r="231">
      <c r="A231" s="231"/>
      <c r="B231" s="227"/>
    </row>
    <row r="232">
      <c r="A232" s="231"/>
      <c r="B232" s="227"/>
    </row>
    <row r="233">
      <c r="A233" s="231"/>
      <c r="B233" s="227"/>
    </row>
    <row r="234">
      <c r="A234" s="231"/>
      <c r="B234" s="227"/>
    </row>
    <row r="235">
      <c r="A235" s="231"/>
      <c r="B235" s="227"/>
    </row>
    <row r="236">
      <c r="A236" s="231"/>
      <c r="B236" s="227"/>
    </row>
    <row r="237">
      <c r="A237" s="231"/>
      <c r="B237" s="227"/>
    </row>
    <row r="238">
      <c r="A238" s="231"/>
      <c r="B238" s="227"/>
    </row>
    <row r="239">
      <c r="A239" s="231"/>
      <c r="B239" s="227"/>
    </row>
    <row r="240">
      <c r="A240" s="231"/>
      <c r="B240" s="227"/>
    </row>
    <row r="241">
      <c r="A241" s="231"/>
      <c r="B241" s="227"/>
    </row>
    <row r="242">
      <c r="A242" s="231"/>
      <c r="B242" s="227"/>
    </row>
    <row r="243">
      <c r="A243" s="231"/>
      <c r="B243" s="227"/>
    </row>
    <row r="244">
      <c r="A244" s="231"/>
      <c r="B244" s="227"/>
    </row>
    <row r="245">
      <c r="A245" s="231"/>
      <c r="B245" s="227"/>
    </row>
    <row r="246">
      <c r="A246" s="231"/>
      <c r="B246" s="227"/>
    </row>
    <row r="247">
      <c r="A247" s="231"/>
      <c r="B247" s="227"/>
    </row>
    <row r="248">
      <c r="A248" s="231"/>
      <c r="B248" s="227"/>
    </row>
    <row r="249">
      <c r="A249" s="231"/>
      <c r="B249" s="227"/>
    </row>
    <row r="250">
      <c r="A250" s="231"/>
      <c r="B250" s="227"/>
    </row>
    <row r="251">
      <c r="A251" s="231"/>
      <c r="B251" s="227"/>
    </row>
    <row r="252">
      <c r="A252" s="231"/>
      <c r="B252" s="227"/>
    </row>
    <row r="253">
      <c r="A253" s="231"/>
      <c r="B253" s="227"/>
    </row>
    <row r="254">
      <c r="A254" s="231"/>
      <c r="B254" s="227"/>
    </row>
    <row r="255">
      <c r="A255" s="231"/>
      <c r="B255" s="227"/>
    </row>
    <row r="256">
      <c r="A256" s="231"/>
      <c r="B256" s="227"/>
    </row>
    <row r="257">
      <c r="A257" s="231"/>
      <c r="B257" s="227"/>
    </row>
    <row r="258">
      <c r="A258" s="231"/>
      <c r="B258" s="227"/>
    </row>
    <row r="259">
      <c r="A259" s="231"/>
      <c r="B259" s="227"/>
    </row>
    <row r="260">
      <c r="A260" s="231"/>
      <c r="B260" s="227"/>
    </row>
    <row r="261">
      <c r="A261" s="231"/>
      <c r="B261" s="227"/>
    </row>
    <row r="262">
      <c r="A262" s="231"/>
      <c r="B262" s="227"/>
    </row>
    <row r="263">
      <c r="A263" s="231"/>
      <c r="B263" s="227"/>
    </row>
    <row r="264">
      <c r="A264" s="231"/>
      <c r="B264" s="227"/>
    </row>
    <row r="265">
      <c r="A265" s="231"/>
      <c r="B265" s="227"/>
    </row>
    <row r="266">
      <c r="A266" s="231"/>
      <c r="B266" s="227"/>
    </row>
    <row r="267">
      <c r="A267" s="231"/>
      <c r="B267" s="227"/>
    </row>
    <row r="268">
      <c r="A268" s="231"/>
      <c r="B268" s="227"/>
    </row>
    <row r="269">
      <c r="A269" s="231"/>
      <c r="B269" s="227"/>
    </row>
    <row r="270">
      <c r="A270" s="231"/>
      <c r="B270" s="227"/>
    </row>
    <row r="271">
      <c r="A271" s="231"/>
      <c r="B271" s="227"/>
    </row>
    <row r="272">
      <c r="A272" s="231"/>
      <c r="B272" s="227"/>
    </row>
    <row r="273">
      <c r="A273" s="231"/>
      <c r="B273" s="227"/>
    </row>
    <row r="274">
      <c r="A274" s="231"/>
      <c r="B274" s="227"/>
    </row>
    <row r="275">
      <c r="A275" s="231"/>
      <c r="B275" s="227"/>
    </row>
    <row r="276">
      <c r="A276" s="231"/>
      <c r="B276" s="227"/>
    </row>
    <row r="277">
      <c r="A277" s="231"/>
      <c r="B277" s="227"/>
    </row>
    <row r="278">
      <c r="A278" s="231"/>
      <c r="B278" s="227"/>
    </row>
    <row r="279">
      <c r="A279" s="231"/>
      <c r="B279" s="227"/>
    </row>
    <row r="280">
      <c r="A280" s="231"/>
      <c r="B280" s="227"/>
    </row>
    <row r="281">
      <c r="A281" s="231"/>
      <c r="B281" s="227"/>
    </row>
    <row r="282">
      <c r="A282" s="231"/>
      <c r="B282" s="227"/>
    </row>
    <row r="283">
      <c r="A283" s="231"/>
      <c r="B283" s="227"/>
    </row>
    <row r="284">
      <c r="A284" s="231"/>
      <c r="B284" s="227"/>
    </row>
    <row r="285">
      <c r="A285" s="231"/>
      <c r="B285" s="227"/>
    </row>
    <row r="286">
      <c r="A286" s="231"/>
      <c r="B286" s="227"/>
    </row>
    <row r="287">
      <c r="A287" s="231"/>
      <c r="B287" s="227"/>
    </row>
    <row r="288">
      <c r="A288" s="231"/>
      <c r="B288" s="227"/>
    </row>
    <row r="289">
      <c r="A289" s="231"/>
      <c r="B289" s="227"/>
    </row>
    <row r="290">
      <c r="A290" s="231"/>
      <c r="B290" s="227"/>
    </row>
    <row r="291">
      <c r="A291" s="231"/>
      <c r="B291" s="227"/>
    </row>
    <row r="292">
      <c r="A292" s="231"/>
      <c r="B292" s="227"/>
    </row>
    <row r="293">
      <c r="A293" s="231"/>
      <c r="B293" s="227"/>
    </row>
    <row r="294">
      <c r="A294" s="231"/>
      <c r="B294" s="227"/>
    </row>
    <row r="295">
      <c r="A295" s="231"/>
      <c r="B295" s="227"/>
    </row>
    <row r="296">
      <c r="A296" s="231"/>
      <c r="B296" s="227"/>
    </row>
    <row r="297">
      <c r="A297" s="231"/>
      <c r="B297" s="227"/>
    </row>
    <row r="298">
      <c r="A298" s="231"/>
      <c r="B298" s="227"/>
    </row>
    <row r="299">
      <c r="A299" s="231"/>
      <c r="B299" s="227"/>
    </row>
    <row r="300">
      <c r="A300" s="231"/>
      <c r="B300" s="227"/>
    </row>
    <row r="301">
      <c r="A301" s="231"/>
      <c r="B301" s="227"/>
    </row>
    <row r="302">
      <c r="A302" s="231"/>
      <c r="B302" s="227"/>
    </row>
    <row r="303">
      <c r="A303" s="231"/>
      <c r="B303" s="227"/>
    </row>
    <row r="304">
      <c r="A304" s="231"/>
      <c r="B304" s="227"/>
    </row>
    <row r="305">
      <c r="A305" s="231"/>
      <c r="B305" s="227"/>
    </row>
    <row r="306">
      <c r="A306" s="231"/>
      <c r="B306" s="227"/>
    </row>
    <row r="307">
      <c r="A307" s="231"/>
      <c r="B307" s="227"/>
    </row>
    <row r="308">
      <c r="A308" s="231"/>
      <c r="B308" s="227"/>
    </row>
    <row r="309">
      <c r="A309" s="231"/>
      <c r="B309" s="227"/>
    </row>
    <row r="310">
      <c r="A310" s="231"/>
      <c r="B310" s="227"/>
    </row>
    <row r="311">
      <c r="A311" s="231"/>
      <c r="B311" s="227"/>
    </row>
    <row r="312">
      <c r="A312" s="231"/>
      <c r="B312" s="227"/>
    </row>
    <row r="313">
      <c r="A313" s="231"/>
      <c r="B313" s="227"/>
    </row>
    <row r="314">
      <c r="A314" s="231"/>
      <c r="B314" s="227"/>
    </row>
    <row r="315">
      <c r="A315" s="231"/>
      <c r="B315" s="227"/>
    </row>
    <row r="316">
      <c r="A316" s="231"/>
      <c r="B316" s="227"/>
    </row>
    <row r="317">
      <c r="A317" s="231"/>
      <c r="B317" s="227"/>
    </row>
    <row r="318">
      <c r="A318" s="231"/>
      <c r="B318" s="227"/>
    </row>
    <row r="319">
      <c r="A319" s="231"/>
      <c r="B319" s="227"/>
    </row>
    <row r="320">
      <c r="A320" s="231"/>
      <c r="B320" s="227"/>
    </row>
    <row r="321">
      <c r="A321" s="231"/>
      <c r="B321" s="227"/>
    </row>
    <row r="322">
      <c r="A322" s="231"/>
      <c r="B322" s="227"/>
    </row>
    <row r="323">
      <c r="A323" s="231"/>
      <c r="B323" s="227"/>
    </row>
    <row r="324">
      <c r="A324" s="231"/>
      <c r="B324" s="227"/>
    </row>
    <row r="325">
      <c r="A325" s="231"/>
      <c r="B325" s="227"/>
    </row>
    <row r="326">
      <c r="A326" s="231"/>
      <c r="B326" s="227"/>
    </row>
    <row r="327">
      <c r="A327" s="231"/>
      <c r="B327" s="227"/>
    </row>
    <row r="328">
      <c r="A328" s="231"/>
      <c r="B328" s="227"/>
    </row>
    <row r="329">
      <c r="A329" s="231"/>
      <c r="B329" s="227"/>
    </row>
    <row r="330">
      <c r="A330" s="231"/>
      <c r="B330" s="227"/>
    </row>
    <row r="331">
      <c r="A331" s="231"/>
      <c r="B331" s="227"/>
    </row>
    <row r="332">
      <c r="A332" s="231"/>
      <c r="B332" s="227"/>
    </row>
    <row r="333">
      <c r="A333" s="231"/>
      <c r="B333" s="227"/>
    </row>
    <row r="334">
      <c r="A334" s="231"/>
      <c r="B334" s="227"/>
    </row>
    <row r="335">
      <c r="A335" s="231"/>
      <c r="B335" s="227"/>
    </row>
    <row r="336">
      <c r="A336" s="231"/>
      <c r="B336" s="227"/>
    </row>
    <row r="337">
      <c r="A337" s="231"/>
      <c r="B337" s="227"/>
    </row>
    <row r="338">
      <c r="A338" s="231"/>
      <c r="B338" s="227"/>
    </row>
    <row r="339">
      <c r="A339" s="231"/>
      <c r="B339" s="227"/>
    </row>
    <row r="340">
      <c r="A340" s="231"/>
      <c r="B340" s="227"/>
    </row>
    <row r="341">
      <c r="A341" s="231"/>
      <c r="B341" s="227"/>
    </row>
    <row r="342">
      <c r="A342" s="231"/>
      <c r="B342" s="227"/>
    </row>
    <row r="343">
      <c r="A343" s="231"/>
      <c r="B343" s="227"/>
    </row>
    <row r="344">
      <c r="A344" s="231"/>
      <c r="B344" s="227"/>
    </row>
    <row r="345">
      <c r="A345" s="231"/>
      <c r="B345" s="227"/>
    </row>
    <row r="346">
      <c r="A346" s="231"/>
      <c r="B346" s="227"/>
    </row>
    <row r="347">
      <c r="A347" s="231"/>
      <c r="B347" s="227"/>
    </row>
    <row r="348">
      <c r="A348" s="231"/>
      <c r="B348" s="227"/>
    </row>
    <row r="349">
      <c r="A349" s="231"/>
      <c r="B349" s="227"/>
    </row>
    <row r="350">
      <c r="A350" s="231"/>
      <c r="B350" s="227"/>
    </row>
    <row r="351">
      <c r="A351" s="231"/>
      <c r="B351" s="227"/>
    </row>
    <row r="352">
      <c r="A352" s="231"/>
      <c r="B352" s="227"/>
    </row>
    <row r="353">
      <c r="A353" s="231"/>
      <c r="B353" s="227"/>
    </row>
    <row r="354">
      <c r="A354" s="231"/>
      <c r="B354" s="227"/>
    </row>
    <row r="355">
      <c r="A355" s="231"/>
      <c r="B355" s="227"/>
    </row>
    <row r="356">
      <c r="A356" s="231"/>
      <c r="B356" s="227"/>
    </row>
    <row r="357">
      <c r="A357" s="231"/>
      <c r="B357" s="227"/>
    </row>
    <row r="358">
      <c r="A358" s="231"/>
      <c r="B358" s="227"/>
    </row>
    <row r="359">
      <c r="A359" s="231"/>
      <c r="B359" s="227"/>
    </row>
    <row r="360">
      <c r="A360" s="231"/>
      <c r="B360" s="227"/>
    </row>
    <row r="361">
      <c r="A361" s="231"/>
      <c r="B361" s="227"/>
    </row>
    <row r="362">
      <c r="A362" s="231"/>
      <c r="B362" s="227"/>
    </row>
    <row r="363">
      <c r="A363" s="231"/>
      <c r="B363" s="227"/>
    </row>
    <row r="364">
      <c r="A364" s="231"/>
      <c r="B364" s="227"/>
    </row>
    <row r="365">
      <c r="A365" s="231"/>
      <c r="B365" s="227"/>
    </row>
    <row r="366">
      <c r="A366" s="231"/>
      <c r="B366" s="227"/>
    </row>
    <row r="367">
      <c r="A367" s="231"/>
      <c r="B367" s="227"/>
    </row>
    <row r="368">
      <c r="A368" s="231"/>
      <c r="B368" s="227"/>
    </row>
    <row r="369">
      <c r="A369" s="231"/>
      <c r="B369" s="227"/>
    </row>
    <row r="370">
      <c r="A370" s="231"/>
      <c r="B370" s="227"/>
    </row>
    <row r="371">
      <c r="A371" s="231"/>
      <c r="B371" s="227"/>
    </row>
    <row r="372">
      <c r="A372" s="231"/>
      <c r="B372" s="227"/>
    </row>
    <row r="373">
      <c r="A373" s="231"/>
      <c r="B373" s="227"/>
    </row>
    <row r="374">
      <c r="A374" s="231"/>
      <c r="B374" s="227"/>
    </row>
    <row r="375">
      <c r="A375" s="231"/>
      <c r="B375" s="227"/>
    </row>
    <row r="376">
      <c r="A376" s="231"/>
      <c r="B376" s="227"/>
    </row>
    <row r="377">
      <c r="A377" s="231"/>
      <c r="B377" s="227"/>
    </row>
    <row r="378">
      <c r="A378" s="231"/>
      <c r="B378" s="227"/>
    </row>
    <row r="379">
      <c r="A379" s="231"/>
      <c r="B379" s="227"/>
    </row>
    <row r="380">
      <c r="A380" s="231"/>
      <c r="B380" s="227"/>
    </row>
    <row r="381">
      <c r="A381" s="231"/>
      <c r="B381" s="227"/>
    </row>
    <row r="382">
      <c r="A382" s="231"/>
      <c r="B382" s="227"/>
    </row>
    <row r="383">
      <c r="A383" s="231"/>
      <c r="B383" s="227"/>
    </row>
    <row r="384">
      <c r="A384" s="231"/>
      <c r="B384" s="227"/>
    </row>
    <row r="385">
      <c r="A385" s="231"/>
      <c r="B385" s="227"/>
    </row>
    <row r="386">
      <c r="A386" s="231"/>
      <c r="B386" s="227"/>
    </row>
    <row r="387">
      <c r="A387" s="231"/>
      <c r="B387" s="227"/>
    </row>
    <row r="388">
      <c r="A388" s="231"/>
      <c r="B388" s="227"/>
    </row>
    <row r="389">
      <c r="A389" s="231"/>
      <c r="B389" s="227"/>
    </row>
    <row r="390">
      <c r="A390" s="231"/>
      <c r="B390" s="227"/>
    </row>
    <row r="391">
      <c r="A391" s="231"/>
      <c r="B391" s="227"/>
    </row>
    <row r="392">
      <c r="A392" s="231"/>
      <c r="B392" s="227"/>
    </row>
    <row r="393">
      <c r="A393" s="231"/>
      <c r="B393" s="227"/>
    </row>
    <row r="394">
      <c r="A394" s="231"/>
      <c r="B394" s="227"/>
    </row>
    <row r="395">
      <c r="A395" s="231"/>
      <c r="B395" s="227"/>
    </row>
    <row r="396">
      <c r="A396" s="231"/>
      <c r="B396" s="227"/>
    </row>
    <row r="397">
      <c r="A397" s="231"/>
      <c r="B397" s="227"/>
    </row>
    <row r="398">
      <c r="A398" s="231"/>
      <c r="B398" s="227"/>
    </row>
    <row r="399">
      <c r="A399" s="231"/>
      <c r="B399" s="227"/>
    </row>
    <row r="400">
      <c r="A400" s="231"/>
      <c r="B400" s="227"/>
    </row>
    <row r="401">
      <c r="A401" s="231"/>
      <c r="B401" s="227"/>
    </row>
    <row r="402">
      <c r="A402" s="231"/>
      <c r="B402" s="227"/>
    </row>
    <row r="403">
      <c r="A403" s="231"/>
      <c r="B403" s="227"/>
    </row>
    <row r="404">
      <c r="A404" s="231"/>
      <c r="B404" s="227"/>
    </row>
    <row r="405">
      <c r="A405" s="231"/>
      <c r="B405" s="227"/>
    </row>
    <row r="406">
      <c r="A406" s="231"/>
      <c r="B406" s="227"/>
    </row>
    <row r="407">
      <c r="A407" s="231"/>
      <c r="B407" s="227"/>
    </row>
    <row r="408">
      <c r="A408" s="231"/>
      <c r="B408" s="227"/>
    </row>
    <row r="409">
      <c r="A409" s="231"/>
      <c r="B409" s="227"/>
    </row>
    <row r="410">
      <c r="A410" s="231"/>
      <c r="B410" s="227"/>
    </row>
    <row r="411">
      <c r="A411" s="231"/>
      <c r="B411" s="227"/>
    </row>
    <row r="412">
      <c r="A412" s="231"/>
      <c r="B412" s="227"/>
    </row>
    <row r="413">
      <c r="A413" s="231"/>
      <c r="B413" s="227"/>
    </row>
    <row r="414">
      <c r="A414" s="231"/>
      <c r="B414" s="227"/>
    </row>
    <row r="415">
      <c r="A415" s="231"/>
      <c r="B415" s="227"/>
    </row>
    <row r="416">
      <c r="A416" s="231"/>
      <c r="B416" s="227"/>
    </row>
    <row r="417">
      <c r="A417" s="231"/>
      <c r="B417" s="227"/>
    </row>
    <row r="418">
      <c r="A418" s="231"/>
      <c r="B418" s="227"/>
    </row>
    <row r="419">
      <c r="A419" s="231"/>
      <c r="B419" s="227"/>
    </row>
    <row r="420">
      <c r="A420" s="231"/>
      <c r="B420" s="227"/>
    </row>
    <row r="421">
      <c r="A421" s="231"/>
      <c r="B421" s="227"/>
    </row>
    <row r="422">
      <c r="A422" s="231"/>
      <c r="B422" s="227"/>
    </row>
    <row r="423">
      <c r="A423" s="231"/>
      <c r="B423" s="227"/>
    </row>
    <row r="424">
      <c r="A424" s="231"/>
      <c r="B424" s="227"/>
    </row>
    <row r="425">
      <c r="A425" s="231"/>
      <c r="B425" s="227"/>
    </row>
    <row r="426">
      <c r="A426" s="231"/>
      <c r="B426" s="227"/>
    </row>
    <row r="427">
      <c r="A427" s="231"/>
      <c r="B427" s="227"/>
    </row>
    <row r="428">
      <c r="A428" s="231"/>
      <c r="B428" s="227"/>
    </row>
    <row r="429">
      <c r="A429" s="231"/>
      <c r="B429" s="227"/>
    </row>
    <row r="430">
      <c r="A430" s="231"/>
      <c r="B430" s="227"/>
    </row>
    <row r="431">
      <c r="A431" s="231"/>
      <c r="B431" s="227"/>
    </row>
    <row r="432">
      <c r="A432" s="231"/>
      <c r="B432" s="227"/>
    </row>
    <row r="433">
      <c r="A433" s="231"/>
      <c r="B433" s="227"/>
    </row>
    <row r="434">
      <c r="A434" s="231"/>
      <c r="B434" s="227"/>
    </row>
    <row r="435">
      <c r="A435" s="231"/>
      <c r="B435" s="227"/>
    </row>
    <row r="436">
      <c r="A436" s="231"/>
      <c r="B436" s="227"/>
    </row>
    <row r="437">
      <c r="A437" s="231"/>
      <c r="B437" s="227"/>
    </row>
    <row r="438">
      <c r="A438" s="231"/>
      <c r="B438" s="227"/>
    </row>
    <row r="439">
      <c r="A439" s="231"/>
      <c r="B439" s="227"/>
    </row>
    <row r="440">
      <c r="A440" s="231"/>
      <c r="B440" s="227"/>
    </row>
    <row r="441">
      <c r="A441" s="231"/>
      <c r="B441" s="227"/>
    </row>
    <row r="442">
      <c r="A442" s="231"/>
      <c r="B442" s="227"/>
    </row>
    <row r="443">
      <c r="A443" s="231"/>
      <c r="B443" s="227"/>
    </row>
    <row r="444">
      <c r="A444" s="231"/>
      <c r="B444" s="227"/>
    </row>
    <row r="445">
      <c r="A445" s="231"/>
      <c r="B445" s="227"/>
    </row>
    <row r="446">
      <c r="A446" s="231"/>
      <c r="B446" s="227"/>
    </row>
    <row r="447">
      <c r="A447" s="231"/>
      <c r="B447" s="227"/>
    </row>
    <row r="448">
      <c r="A448" s="231"/>
      <c r="B448" s="227"/>
    </row>
    <row r="449">
      <c r="A449" s="231"/>
      <c r="B449" s="227"/>
    </row>
    <row r="450">
      <c r="A450" s="231"/>
      <c r="B450" s="227"/>
    </row>
    <row r="451">
      <c r="A451" s="231"/>
      <c r="B451" s="227"/>
    </row>
    <row r="452">
      <c r="A452" s="231"/>
      <c r="B452" s="227"/>
    </row>
    <row r="453">
      <c r="A453" s="231"/>
      <c r="B453" s="227"/>
    </row>
    <row r="454">
      <c r="A454" s="231"/>
      <c r="B454" s="227"/>
    </row>
    <row r="455">
      <c r="A455" s="231"/>
      <c r="B455" s="227"/>
    </row>
    <row r="456">
      <c r="A456" s="231"/>
      <c r="B456" s="227"/>
    </row>
    <row r="457">
      <c r="A457" s="231"/>
      <c r="B457" s="227"/>
    </row>
    <row r="458">
      <c r="A458" s="231"/>
      <c r="B458" s="227"/>
    </row>
    <row r="459">
      <c r="A459" s="231"/>
      <c r="B459" s="227"/>
    </row>
    <row r="460">
      <c r="A460" s="231"/>
      <c r="B460" s="227"/>
    </row>
    <row r="461">
      <c r="A461" s="231"/>
      <c r="B461" s="227"/>
    </row>
    <row r="462">
      <c r="A462" s="231"/>
      <c r="B462" s="227"/>
    </row>
    <row r="463">
      <c r="A463" s="231"/>
      <c r="B463" s="227"/>
    </row>
    <row r="464">
      <c r="A464" s="231"/>
      <c r="B464" s="227"/>
    </row>
    <row r="465">
      <c r="A465" s="231"/>
      <c r="B465" s="227"/>
    </row>
    <row r="466">
      <c r="A466" s="231"/>
      <c r="B466" s="227"/>
    </row>
    <row r="467">
      <c r="A467" s="231"/>
      <c r="B467" s="227"/>
    </row>
    <row r="468">
      <c r="A468" s="231"/>
      <c r="B468" s="227"/>
    </row>
    <row r="469">
      <c r="A469" s="231"/>
      <c r="B469" s="227"/>
    </row>
    <row r="470">
      <c r="A470" s="231"/>
      <c r="B470" s="227"/>
    </row>
    <row r="471">
      <c r="A471" s="231"/>
      <c r="B471" s="227"/>
    </row>
    <row r="472">
      <c r="A472" s="231"/>
      <c r="B472" s="227"/>
    </row>
    <row r="473">
      <c r="A473" s="231"/>
      <c r="B473" s="227"/>
    </row>
    <row r="474">
      <c r="A474" s="231"/>
      <c r="B474" s="227"/>
    </row>
    <row r="475">
      <c r="A475" s="231"/>
      <c r="B475" s="227"/>
    </row>
    <row r="476">
      <c r="A476" s="231"/>
      <c r="B476" s="227"/>
    </row>
    <row r="477">
      <c r="A477" s="231"/>
      <c r="B477" s="227"/>
    </row>
    <row r="478">
      <c r="A478" s="231"/>
      <c r="B478" s="227"/>
    </row>
    <row r="479">
      <c r="A479" s="231"/>
      <c r="B479" s="227"/>
    </row>
    <row r="480">
      <c r="A480" s="231"/>
      <c r="B480" s="227"/>
    </row>
    <row r="481">
      <c r="A481" s="231"/>
      <c r="B481" s="227"/>
    </row>
    <row r="482">
      <c r="A482" s="231"/>
      <c r="B482" s="227"/>
    </row>
    <row r="483">
      <c r="A483" s="231"/>
      <c r="B483" s="227"/>
    </row>
    <row r="484">
      <c r="A484" s="231"/>
      <c r="B484" s="227"/>
    </row>
    <row r="485">
      <c r="A485" s="231"/>
      <c r="B485" s="227"/>
    </row>
    <row r="486">
      <c r="A486" s="231"/>
      <c r="B486" s="227"/>
    </row>
    <row r="487">
      <c r="A487" s="231"/>
      <c r="B487" s="227"/>
    </row>
    <row r="488">
      <c r="A488" s="231"/>
      <c r="B488" s="227"/>
    </row>
    <row r="489">
      <c r="A489" s="231"/>
      <c r="B489" s="227"/>
    </row>
    <row r="490">
      <c r="A490" s="231"/>
      <c r="B490" s="227"/>
    </row>
    <row r="491">
      <c r="A491" s="231"/>
      <c r="B491" s="227"/>
    </row>
    <row r="492">
      <c r="A492" s="231"/>
      <c r="B492" s="227"/>
    </row>
    <row r="493">
      <c r="A493" s="231"/>
      <c r="B493" s="227"/>
    </row>
    <row r="494">
      <c r="A494" s="231"/>
      <c r="B494" s="227"/>
    </row>
    <row r="495">
      <c r="A495" s="231"/>
      <c r="B495" s="227"/>
    </row>
    <row r="496">
      <c r="A496" s="231"/>
      <c r="B496" s="227"/>
    </row>
    <row r="497">
      <c r="A497" s="231"/>
      <c r="B497" s="227"/>
    </row>
    <row r="498">
      <c r="A498" s="231"/>
      <c r="B498" s="227"/>
    </row>
    <row r="499">
      <c r="A499" s="231"/>
      <c r="B499" s="227"/>
    </row>
    <row r="500">
      <c r="A500" s="231"/>
      <c r="B500" s="227"/>
    </row>
    <row r="501">
      <c r="A501" s="231"/>
      <c r="B501" s="227"/>
    </row>
    <row r="502">
      <c r="A502" s="231"/>
      <c r="B502" s="227"/>
    </row>
    <row r="503">
      <c r="A503" s="231"/>
      <c r="B503" s="227"/>
    </row>
    <row r="504">
      <c r="A504" s="231"/>
      <c r="B504" s="227"/>
    </row>
    <row r="505">
      <c r="A505" s="231"/>
      <c r="B505" s="227"/>
    </row>
    <row r="506">
      <c r="A506" s="231"/>
      <c r="B506" s="227"/>
    </row>
    <row r="507">
      <c r="A507" s="231"/>
      <c r="B507" s="227"/>
    </row>
    <row r="508">
      <c r="A508" s="231"/>
      <c r="B508" s="227"/>
    </row>
    <row r="509">
      <c r="A509" s="231"/>
      <c r="B509" s="227"/>
    </row>
    <row r="510">
      <c r="A510" s="231"/>
      <c r="B510" s="227"/>
    </row>
    <row r="511">
      <c r="A511" s="231"/>
      <c r="B511" s="227"/>
    </row>
    <row r="512">
      <c r="A512" s="231"/>
      <c r="B512" s="227"/>
    </row>
    <row r="513">
      <c r="A513" s="231"/>
      <c r="B513" s="227"/>
    </row>
    <row r="514">
      <c r="A514" s="231"/>
      <c r="B514" s="227"/>
    </row>
    <row r="515">
      <c r="A515" s="231"/>
      <c r="B515" s="227"/>
    </row>
    <row r="516">
      <c r="A516" s="231"/>
      <c r="B516" s="227"/>
    </row>
    <row r="517">
      <c r="A517" s="231"/>
      <c r="B517" s="227"/>
    </row>
    <row r="518">
      <c r="A518" s="231"/>
      <c r="B518" s="227"/>
    </row>
    <row r="519">
      <c r="A519" s="231"/>
      <c r="B519" s="227"/>
    </row>
    <row r="520">
      <c r="A520" s="231"/>
      <c r="B520" s="227"/>
    </row>
    <row r="521">
      <c r="A521" s="231"/>
      <c r="B521" s="227"/>
    </row>
    <row r="522">
      <c r="A522" s="231"/>
      <c r="B522" s="227"/>
    </row>
    <row r="523">
      <c r="A523" s="231"/>
      <c r="B523" s="227"/>
    </row>
    <row r="524">
      <c r="A524" s="231"/>
      <c r="B524" s="227"/>
    </row>
    <row r="525">
      <c r="A525" s="231"/>
      <c r="B525" s="227"/>
    </row>
    <row r="526">
      <c r="A526" s="231"/>
      <c r="B526" s="227"/>
    </row>
    <row r="527">
      <c r="A527" s="231"/>
      <c r="B527" s="227"/>
    </row>
    <row r="528">
      <c r="A528" s="231"/>
      <c r="B528" s="227"/>
    </row>
    <row r="529">
      <c r="A529" s="231"/>
      <c r="B529" s="227"/>
    </row>
    <row r="530">
      <c r="A530" s="231"/>
      <c r="B530" s="227"/>
    </row>
    <row r="531">
      <c r="A531" s="231"/>
      <c r="B531" s="227"/>
    </row>
    <row r="532">
      <c r="A532" s="231"/>
      <c r="B532" s="227"/>
    </row>
    <row r="533">
      <c r="A533" s="231"/>
      <c r="B533" s="227"/>
    </row>
    <row r="534">
      <c r="A534" s="231"/>
      <c r="B534" s="227"/>
    </row>
    <row r="535">
      <c r="A535" s="231"/>
      <c r="B535" s="227"/>
    </row>
    <row r="536">
      <c r="A536" s="231"/>
      <c r="B536" s="227"/>
    </row>
    <row r="537">
      <c r="A537" s="231"/>
      <c r="B537" s="227"/>
    </row>
    <row r="538">
      <c r="A538" s="231"/>
      <c r="B538" s="227"/>
    </row>
    <row r="539">
      <c r="A539" s="231"/>
      <c r="B539" s="227"/>
    </row>
    <row r="540">
      <c r="A540" s="231"/>
      <c r="B540" s="227"/>
    </row>
    <row r="541">
      <c r="A541" s="231"/>
      <c r="B541" s="227"/>
    </row>
    <row r="542">
      <c r="A542" s="231"/>
      <c r="B542" s="227"/>
    </row>
    <row r="543">
      <c r="A543" s="231"/>
      <c r="B543" s="227"/>
    </row>
    <row r="544">
      <c r="A544" s="231"/>
      <c r="B544" s="227"/>
    </row>
    <row r="545">
      <c r="A545" s="231"/>
      <c r="B545" s="227"/>
    </row>
    <row r="546">
      <c r="A546" s="231"/>
      <c r="B546" s="227"/>
    </row>
    <row r="547">
      <c r="A547" s="231"/>
      <c r="B547" s="227"/>
    </row>
    <row r="548">
      <c r="A548" s="231"/>
      <c r="B548" s="227"/>
    </row>
    <row r="549">
      <c r="A549" s="231"/>
      <c r="B549" s="227"/>
    </row>
    <row r="550">
      <c r="A550" s="231"/>
      <c r="B550" s="227"/>
    </row>
    <row r="551">
      <c r="A551" s="231"/>
      <c r="B551" s="227"/>
    </row>
    <row r="552">
      <c r="A552" s="231"/>
      <c r="B552" s="227"/>
    </row>
    <row r="553">
      <c r="A553" s="231"/>
      <c r="B553" s="227"/>
    </row>
    <row r="554">
      <c r="A554" s="231"/>
      <c r="B554" s="227"/>
    </row>
    <row r="555">
      <c r="A555" s="231"/>
      <c r="B555" s="227"/>
    </row>
    <row r="556">
      <c r="A556" s="231"/>
      <c r="B556" s="227"/>
    </row>
    <row r="557">
      <c r="A557" s="231"/>
      <c r="B557" s="227"/>
    </row>
    <row r="558">
      <c r="A558" s="231"/>
      <c r="B558" s="227"/>
    </row>
    <row r="559">
      <c r="A559" s="231"/>
      <c r="B559" s="227"/>
    </row>
    <row r="560">
      <c r="A560" s="231"/>
      <c r="B560" s="227"/>
    </row>
    <row r="561">
      <c r="A561" s="231"/>
      <c r="B561" s="227"/>
    </row>
    <row r="562">
      <c r="A562" s="231"/>
      <c r="B562" s="227"/>
    </row>
    <row r="563">
      <c r="A563" s="231"/>
      <c r="B563" s="227"/>
    </row>
    <row r="564">
      <c r="A564" s="231"/>
      <c r="B564" s="227"/>
    </row>
    <row r="565">
      <c r="A565" s="231"/>
      <c r="B565" s="227"/>
    </row>
    <row r="566">
      <c r="A566" s="231"/>
      <c r="B566" s="227"/>
    </row>
    <row r="567">
      <c r="A567" s="231"/>
      <c r="B567" s="227"/>
    </row>
    <row r="568">
      <c r="A568" s="231"/>
      <c r="B568" s="227"/>
    </row>
    <row r="569">
      <c r="A569" s="231"/>
      <c r="B569" s="227"/>
    </row>
    <row r="570">
      <c r="A570" s="231"/>
      <c r="B570" s="227"/>
    </row>
    <row r="571">
      <c r="A571" s="231"/>
      <c r="B571" s="227"/>
    </row>
    <row r="572">
      <c r="A572" s="231"/>
      <c r="B572" s="227"/>
    </row>
    <row r="573">
      <c r="A573" s="231"/>
      <c r="B573" s="227"/>
    </row>
    <row r="574">
      <c r="A574" s="231"/>
      <c r="B574" s="227"/>
    </row>
    <row r="575">
      <c r="A575" s="231"/>
      <c r="B575" s="227"/>
    </row>
    <row r="576">
      <c r="A576" s="231"/>
      <c r="B576" s="227"/>
    </row>
    <row r="577">
      <c r="A577" s="231"/>
      <c r="B577" s="227"/>
    </row>
    <row r="578">
      <c r="A578" s="231"/>
      <c r="B578" s="227"/>
    </row>
    <row r="579">
      <c r="A579" s="231"/>
      <c r="B579" s="227"/>
    </row>
    <row r="580">
      <c r="A580" s="231"/>
      <c r="B580" s="227"/>
    </row>
    <row r="581">
      <c r="A581" s="231"/>
      <c r="B581" s="227"/>
    </row>
    <row r="582">
      <c r="A582" s="231"/>
      <c r="B582" s="227"/>
    </row>
    <row r="583">
      <c r="A583" s="231"/>
      <c r="B583" s="227"/>
    </row>
    <row r="584">
      <c r="A584" s="231"/>
      <c r="B584" s="227"/>
    </row>
    <row r="585">
      <c r="A585" s="231"/>
      <c r="B585" s="227"/>
    </row>
    <row r="586">
      <c r="A586" s="231"/>
      <c r="B586" s="227"/>
    </row>
    <row r="587">
      <c r="A587" s="231"/>
      <c r="B587" s="227"/>
    </row>
    <row r="588">
      <c r="A588" s="231"/>
      <c r="B588" s="227"/>
    </row>
    <row r="589">
      <c r="A589" s="231"/>
      <c r="B589" s="227"/>
    </row>
    <row r="590">
      <c r="A590" s="231"/>
      <c r="B590" s="227"/>
    </row>
    <row r="591">
      <c r="A591" s="231"/>
      <c r="B591" s="227"/>
    </row>
    <row r="592">
      <c r="A592" s="231"/>
      <c r="B592" s="227"/>
    </row>
    <row r="593">
      <c r="A593" s="231"/>
      <c r="B593" s="227"/>
    </row>
    <row r="594">
      <c r="A594" s="231"/>
      <c r="B594" s="227"/>
    </row>
    <row r="595">
      <c r="A595" s="231"/>
      <c r="B595" s="227"/>
    </row>
    <row r="596">
      <c r="A596" s="231"/>
      <c r="B596" s="227"/>
    </row>
    <row r="597">
      <c r="A597" s="231"/>
      <c r="B597" s="227"/>
    </row>
    <row r="598">
      <c r="A598" s="231"/>
      <c r="B598" s="227"/>
    </row>
    <row r="599">
      <c r="A599" s="231"/>
      <c r="B599" s="227"/>
    </row>
    <row r="600">
      <c r="A600" s="231"/>
      <c r="B600" s="227"/>
    </row>
    <row r="601">
      <c r="A601" s="231"/>
      <c r="B601" s="227"/>
    </row>
    <row r="602">
      <c r="A602" s="231"/>
      <c r="B602" s="227"/>
    </row>
    <row r="603">
      <c r="A603" s="231"/>
      <c r="B603" s="227"/>
    </row>
    <row r="604">
      <c r="A604" s="231"/>
      <c r="B604" s="227"/>
    </row>
    <row r="605">
      <c r="A605" s="231"/>
      <c r="B605" s="227"/>
    </row>
    <row r="606">
      <c r="A606" s="231"/>
      <c r="B606" s="227"/>
    </row>
    <row r="607">
      <c r="A607" s="231"/>
      <c r="B607" s="227"/>
    </row>
    <row r="608">
      <c r="A608" s="231"/>
      <c r="B608" s="227"/>
    </row>
    <row r="609">
      <c r="A609" s="231"/>
      <c r="B609" s="227"/>
    </row>
    <row r="610">
      <c r="A610" s="231"/>
      <c r="B610" s="227"/>
    </row>
    <row r="611">
      <c r="A611" s="231"/>
      <c r="B611" s="227"/>
    </row>
    <row r="612">
      <c r="A612" s="231"/>
      <c r="B612" s="227"/>
    </row>
    <row r="613">
      <c r="A613" s="231"/>
      <c r="B613" s="227"/>
    </row>
    <row r="614">
      <c r="A614" s="231"/>
      <c r="B614" s="227"/>
    </row>
    <row r="615">
      <c r="A615" s="231"/>
      <c r="B615" s="227"/>
    </row>
    <row r="616">
      <c r="A616" s="231"/>
      <c r="B616" s="227"/>
    </row>
    <row r="617">
      <c r="A617" s="231"/>
      <c r="B617" s="227"/>
    </row>
    <row r="618">
      <c r="A618" s="231"/>
      <c r="B618" s="227"/>
    </row>
    <row r="619">
      <c r="A619" s="231"/>
      <c r="B619" s="227"/>
    </row>
    <row r="620">
      <c r="A620" s="231"/>
      <c r="B620" s="227"/>
    </row>
    <row r="621">
      <c r="A621" s="231"/>
      <c r="B621" s="227"/>
    </row>
    <row r="622">
      <c r="A622" s="231"/>
      <c r="B622" s="227"/>
    </row>
    <row r="623">
      <c r="A623" s="231"/>
      <c r="B623" s="227"/>
    </row>
    <row r="624">
      <c r="A624" s="231"/>
      <c r="B624" s="227"/>
    </row>
    <row r="625">
      <c r="A625" s="231"/>
      <c r="B625" s="227"/>
    </row>
    <row r="626">
      <c r="A626" s="231"/>
      <c r="B626" s="227"/>
    </row>
    <row r="627">
      <c r="A627" s="231"/>
      <c r="B627" s="227"/>
    </row>
    <row r="628">
      <c r="A628" s="231"/>
      <c r="B628" s="227"/>
    </row>
    <row r="629">
      <c r="A629" s="231"/>
      <c r="B629" s="227"/>
    </row>
    <row r="630">
      <c r="A630" s="231"/>
      <c r="B630" s="227"/>
    </row>
    <row r="631">
      <c r="A631" s="231"/>
      <c r="B631" s="227"/>
    </row>
    <row r="632">
      <c r="A632" s="231"/>
      <c r="B632" s="227"/>
    </row>
    <row r="633">
      <c r="A633" s="231"/>
      <c r="B633" s="227"/>
    </row>
    <row r="634">
      <c r="A634" s="231"/>
      <c r="B634" s="227"/>
    </row>
    <row r="635">
      <c r="A635" s="231"/>
      <c r="B635" s="227"/>
    </row>
    <row r="636">
      <c r="A636" s="231"/>
      <c r="B636" s="227"/>
    </row>
    <row r="637">
      <c r="A637" s="231"/>
      <c r="B637" s="227"/>
    </row>
    <row r="638">
      <c r="A638" s="231"/>
      <c r="B638" s="227"/>
    </row>
    <row r="639">
      <c r="A639" s="231"/>
      <c r="B639" s="227"/>
    </row>
    <row r="640">
      <c r="A640" s="231"/>
      <c r="B640" s="227"/>
    </row>
    <row r="641">
      <c r="A641" s="231"/>
      <c r="B641" s="227"/>
    </row>
    <row r="642">
      <c r="A642" s="231"/>
      <c r="B642" s="227"/>
    </row>
    <row r="643">
      <c r="A643" s="231"/>
      <c r="B643" s="227"/>
    </row>
    <row r="644">
      <c r="A644" s="231"/>
      <c r="B644" s="227"/>
    </row>
    <row r="645">
      <c r="A645" s="231"/>
      <c r="B645" s="227"/>
    </row>
    <row r="646">
      <c r="A646" s="231"/>
      <c r="B646" s="227"/>
    </row>
    <row r="647">
      <c r="A647" s="231"/>
      <c r="B647" s="227"/>
    </row>
    <row r="648">
      <c r="A648" s="231"/>
      <c r="B648" s="227"/>
    </row>
    <row r="649">
      <c r="A649" s="231"/>
      <c r="B649" s="227"/>
    </row>
    <row r="650">
      <c r="A650" s="231"/>
      <c r="B650" s="227"/>
    </row>
    <row r="651">
      <c r="A651" s="231"/>
      <c r="B651" s="227"/>
    </row>
    <row r="652">
      <c r="A652" s="231"/>
      <c r="B652" s="227"/>
    </row>
    <row r="653">
      <c r="A653" s="231"/>
      <c r="B653" s="227"/>
    </row>
    <row r="654">
      <c r="A654" s="231"/>
      <c r="B654" s="227"/>
    </row>
    <row r="655">
      <c r="A655" s="231"/>
      <c r="B655" s="227"/>
    </row>
    <row r="656">
      <c r="A656" s="231"/>
      <c r="B656" s="227"/>
    </row>
    <row r="657">
      <c r="A657" s="231"/>
      <c r="B657" s="227"/>
    </row>
    <row r="658">
      <c r="A658" s="231"/>
      <c r="B658" s="227"/>
    </row>
    <row r="659">
      <c r="A659" s="231"/>
      <c r="B659" s="227"/>
    </row>
    <row r="660">
      <c r="A660" s="231"/>
      <c r="B660" s="227"/>
    </row>
    <row r="661">
      <c r="A661" s="231"/>
      <c r="B661" s="227"/>
    </row>
    <row r="662">
      <c r="A662" s="231"/>
      <c r="B662" s="227"/>
    </row>
    <row r="663">
      <c r="A663" s="231"/>
      <c r="B663" s="227"/>
    </row>
    <row r="664">
      <c r="A664" s="231"/>
      <c r="B664" s="227"/>
    </row>
    <row r="665">
      <c r="A665" s="231"/>
      <c r="B665" s="227"/>
    </row>
    <row r="666">
      <c r="A666" s="231"/>
      <c r="B666" s="227"/>
    </row>
    <row r="667">
      <c r="A667" s="231"/>
      <c r="B667" s="227"/>
    </row>
    <row r="668">
      <c r="A668" s="231"/>
      <c r="B668" s="227"/>
    </row>
    <row r="669">
      <c r="A669" s="231"/>
      <c r="B669" s="227"/>
    </row>
    <row r="670">
      <c r="A670" s="231"/>
      <c r="B670" s="227"/>
    </row>
    <row r="671">
      <c r="A671" s="231"/>
      <c r="B671" s="227"/>
    </row>
    <row r="672">
      <c r="A672" s="231"/>
      <c r="B672" s="227"/>
    </row>
    <row r="673">
      <c r="A673" s="231"/>
      <c r="B673" s="227"/>
    </row>
    <row r="674">
      <c r="A674" s="231"/>
      <c r="B674" s="227"/>
    </row>
    <row r="675">
      <c r="A675" s="231"/>
      <c r="B675" s="227"/>
    </row>
    <row r="676">
      <c r="A676" s="231"/>
      <c r="B676" s="227"/>
    </row>
    <row r="677">
      <c r="A677" s="231"/>
      <c r="B677" s="227"/>
    </row>
    <row r="678">
      <c r="A678" s="231"/>
      <c r="B678" s="227"/>
    </row>
    <row r="679">
      <c r="A679" s="231"/>
      <c r="B679" s="227"/>
    </row>
    <row r="680">
      <c r="A680" s="231"/>
      <c r="B680" s="227"/>
    </row>
    <row r="681">
      <c r="A681" s="231"/>
      <c r="B681" s="227"/>
    </row>
    <row r="682">
      <c r="A682" s="231"/>
      <c r="B682" s="227"/>
    </row>
    <row r="683">
      <c r="A683" s="231"/>
      <c r="B683" s="227"/>
    </row>
    <row r="684">
      <c r="A684" s="231"/>
      <c r="B684" s="227"/>
    </row>
    <row r="685">
      <c r="A685" s="231"/>
      <c r="B685" s="227"/>
    </row>
    <row r="686">
      <c r="A686" s="231"/>
      <c r="B686" s="227"/>
    </row>
    <row r="687">
      <c r="A687" s="231"/>
      <c r="B687" s="227"/>
    </row>
    <row r="688">
      <c r="A688" s="231"/>
      <c r="B688" s="227"/>
    </row>
    <row r="689">
      <c r="A689" s="231"/>
      <c r="B689" s="227"/>
    </row>
    <row r="690">
      <c r="A690" s="231"/>
      <c r="B690" s="227"/>
    </row>
    <row r="691">
      <c r="A691" s="231"/>
      <c r="B691" s="227"/>
    </row>
    <row r="692">
      <c r="A692" s="231"/>
      <c r="B692" s="227"/>
    </row>
    <row r="693">
      <c r="A693" s="231"/>
      <c r="B693" s="227"/>
    </row>
    <row r="694">
      <c r="A694" s="231"/>
      <c r="B694" s="227"/>
    </row>
    <row r="695">
      <c r="A695" s="231"/>
      <c r="B695" s="227"/>
    </row>
    <row r="696">
      <c r="A696" s="231"/>
      <c r="B696" s="227"/>
    </row>
    <row r="697">
      <c r="A697" s="231"/>
      <c r="B697" s="227"/>
    </row>
    <row r="698">
      <c r="A698" s="231"/>
      <c r="B698" s="227"/>
    </row>
    <row r="699">
      <c r="A699" s="231"/>
      <c r="B699" s="227"/>
    </row>
    <row r="700">
      <c r="A700" s="231"/>
      <c r="B700" s="227"/>
    </row>
    <row r="701">
      <c r="A701" s="231"/>
      <c r="B701" s="227"/>
    </row>
    <row r="702">
      <c r="A702" s="231"/>
      <c r="B702" s="227"/>
    </row>
    <row r="703">
      <c r="A703" s="231"/>
      <c r="B703" s="227"/>
    </row>
    <row r="704">
      <c r="A704" s="231"/>
      <c r="B704" s="227"/>
    </row>
    <row r="705">
      <c r="A705" s="231"/>
      <c r="B705" s="227"/>
    </row>
    <row r="706">
      <c r="A706" s="231"/>
      <c r="B706" s="227"/>
    </row>
    <row r="707">
      <c r="A707" s="231"/>
      <c r="B707" s="227"/>
    </row>
    <row r="708">
      <c r="A708" s="231"/>
      <c r="B708" s="227"/>
    </row>
    <row r="709">
      <c r="A709" s="231"/>
      <c r="B709" s="227"/>
    </row>
    <row r="710">
      <c r="A710" s="231"/>
      <c r="B710" s="227"/>
    </row>
    <row r="711">
      <c r="A711" s="231"/>
      <c r="B711" s="227"/>
    </row>
    <row r="712">
      <c r="A712" s="231"/>
      <c r="B712" s="227"/>
    </row>
    <row r="713">
      <c r="A713" s="231"/>
      <c r="B713" s="227"/>
    </row>
    <row r="714">
      <c r="A714" s="231"/>
      <c r="B714" s="227"/>
    </row>
    <row r="715">
      <c r="A715" s="231"/>
      <c r="B715" s="227"/>
    </row>
    <row r="716">
      <c r="A716" s="231"/>
      <c r="B716" s="227"/>
    </row>
    <row r="717">
      <c r="A717" s="231"/>
      <c r="B717" s="227"/>
    </row>
    <row r="718">
      <c r="A718" s="231"/>
      <c r="B718" s="227"/>
    </row>
    <row r="719">
      <c r="A719" s="231"/>
      <c r="B719" s="227"/>
    </row>
    <row r="720">
      <c r="A720" s="231"/>
      <c r="B720" s="227"/>
    </row>
    <row r="721">
      <c r="A721" s="231"/>
      <c r="B721" s="227"/>
    </row>
    <row r="722">
      <c r="A722" s="231"/>
      <c r="B722" s="227"/>
    </row>
    <row r="723">
      <c r="A723" s="231"/>
      <c r="B723" s="227"/>
    </row>
    <row r="724">
      <c r="A724" s="231"/>
      <c r="B724" s="227"/>
    </row>
    <row r="725">
      <c r="A725" s="231"/>
      <c r="B725" s="227"/>
    </row>
    <row r="726">
      <c r="A726" s="231"/>
      <c r="B726" s="227"/>
    </row>
    <row r="727">
      <c r="A727" s="231"/>
      <c r="B727" s="227"/>
    </row>
    <row r="728">
      <c r="A728" s="231"/>
      <c r="B728" s="227"/>
    </row>
    <row r="729">
      <c r="A729" s="231"/>
      <c r="B729" s="227"/>
    </row>
    <row r="730">
      <c r="A730" s="231"/>
      <c r="B730" s="227"/>
    </row>
    <row r="731">
      <c r="A731" s="231"/>
      <c r="B731" s="227"/>
    </row>
    <row r="732">
      <c r="A732" s="231"/>
      <c r="B732" s="227"/>
    </row>
    <row r="733">
      <c r="A733" s="231"/>
      <c r="B733" s="227"/>
    </row>
    <row r="734">
      <c r="A734" s="231"/>
      <c r="B734" s="227"/>
    </row>
    <row r="735">
      <c r="A735" s="231"/>
      <c r="B735" s="227"/>
    </row>
    <row r="736">
      <c r="A736" s="231"/>
      <c r="B736" s="227"/>
    </row>
    <row r="737">
      <c r="A737" s="231"/>
      <c r="B737" s="227"/>
    </row>
    <row r="738">
      <c r="A738" s="231"/>
      <c r="B738" s="227"/>
    </row>
    <row r="739">
      <c r="A739" s="231"/>
      <c r="B739" s="227"/>
    </row>
    <row r="740">
      <c r="A740" s="231"/>
      <c r="B740" s="227"/>
    </row>
    <row r="741">
      <c r="A741" s="231"/>
      <c r="B741" s="227"/>
    </row>
    <row r="742">
      <c r="A742" s="231"/>
      <c r="B742" s="227"/>
    </row>
    <row r="743">
      <c r="A743" s="231"/>
      <c r="B743" s="227"/>
    </row>
    <row r="744">
      <c r="A744" s="231"/>
      <c r="B744" s="227"/>
    </row>
    <row r="745">
      <c r="A745" s="231"/>
      <c r="B745" s="227"/>
    </row>
    <row r="746">
      <c r="A746" s="231"/>
      <c r="B746" s="227"/>
    </row>
    <row r="747">
      <c r="A747" s="231"/>
      <c r="B747" s="227"/>
    </row>
    <row r="748">
      <c r="A748" s="231"/>
      <c r="B748" s="227"/>
    </row>
    <row r="749">
      <c r="A749" s="231"/>
      <c r="B749" s="227"/>
    </row>
    <row r="750">
      <c r="A750" s="231"/>
      <c r="B750" s="227"/>
    </row>
    <row r="751">
      <c r="A751" s="231"/>
      <c r="B751" s="227"/>
    </row>
    <row r="752">
      <c r="A752" s="231"/>
      <c r="B752" s="227"/>
    </row>
    <row r="753">
      <c r="A753" s="231"/>
      <c r="B753" s="227"/>
    </row>
    <row r="754">
      <c r="A754" s="231"/>
      <c r="B754" s="227"/>
    </row>
    <row r="755">
      <c r="A755" s="231"/>
      <c r="B755" s="227"/>
    </row>
    <row r="756">
      <c r="A756" s="231"/>
      <c r="B756" s="227"/>
    </row>
    <row r="757">
      <c r="A757" s="231"/>
      <c r="B757" s="227"/>
    </row>
    <row r="758">
      <c r="A758" s="231"/>
      <c r="B758" s="227"/>
    </row>
    <row r="759">
      <c r="A759" s="231"/>
      <c r="B759" s="227"/>
    </row>
    <row r="760">
      <c r="A760" s="231"/>
      <c r="B760" s="227"/>
    </row>
    <row r="761">
      <c r="A761" s="231"/>
      <c r="B761" s="227"/>
    </row>
    <row r="762">
      <c r="A762" s="231"/>
      <c r="B762" s="227"/>
    </row>
    <row r="763">
      <c r="A763" s="231"/>
      <c r="B763" s="227"/>
    </row>
    <row r="764">
      <c r="A764" s="231"/>
      <c r="B764" s="227"/>
    </row>
    <row r="765">
      <c r="A765" s="231"/>
      <c r="B765" s="227"/>
    </row>
    <row r="766">
      <c r="A766" s="231"/>
      <c r="B766" s="227"/>
    </row>
    <row r="767">
      <c r="A767" s="231"/>
      <c r="B767" s="227"/>
    </row>
    <row r="768">
      <c r="A768" s="231"/>
      <c r="B768" s="227"/>
    </row>
    <row r="769">
      <c r="A769" s="231"/>
      <c r="B769" s="227"/>
    </row>
    <row r="770">
      <c r="A770" s="231"/>
      <c r="B770" s="227"/>
    </row>
    <row r="771">
      <c r="A771" s="231"/>
      <c r="B771" s="227"/>
    </row>
    <row r="772">
      <c r="A772" s="231"/>
      <c r="B772" s="227"/>
    </row>
    <row r="773">
      <c r="A773" s="231"/>
      <c r="B773" s="227"/>
    </row>
    <row r="774">
      <c r="A774" s="231"/>
      <c r="B774" s="227"/>
    </row>
    <row r="775">
      <c r="A775" s="231"/>
      <c r="B775" s="227"/>
    </row>
    <row r="776">
      <c r="A776" s="231"/>
      <c r="B776" s="227"/>
    </row>
    <row r="777">
      <c r="A777" s="231"/>
      <c r="B777" s="227"/>
    </row>
    <row r="778">
      <c r="A778" s="231"/>
      <c r="B778" s="227"/>
    </row>
    <row r="779">
      <c r="A779" s="231"/>
      <c r="B779" s="227"/>
    </row>
    <row r="780">
      <c r="A780" s="231"/>
      <c r="B780" s="227"/>
    </row>
    <row r="781">
      <c r="A781" s="231"/>
      <c r="B781" s="227"/>
    </row>
    <row r="782">
      <c r="A782" s="231"/>
      <c r="B782" s="227"/>
    </row>
    <row r="783">
      <c r="A783" s="231"/>
      <c r="B783" s="227"/>
    </row>
    <row r="784">
      <c r="A784" s="231"/>
      <c r="B784" s="227"/>
    </row>
    <row r="785">
      <c r="A785" s="231"/>
      <c r="B785" s="227"/>
    </row>
    <row r="786">
      <c r="A786" s="231"/>
      <c r="B786" s="227"/>
    </row>
    <row r="787">
      <c r="A787" s="231"/>
      <c r="B787" s="227"/>
    </row>
    <row r="788">
      <c r="A788" s="231"/>
      <c r="B788" s="227"/>
    </row>
    <row r="789">
      <c r="A789" s="231"/>
      <c r="B789" s="227"/>
    </row>
    <row r="790">
      <c r="A790" s="231"/>
      <c r="B790" s="227"/>
    </row>
    <row r="791">
      <c r="A791" s="231"/>
      <c r="B791" s="227"/>
    </row>
    <row r="792">
      <c r="A792" s="231"/>
      <c r="B792" s="227"/>
    </row>
    <row r="793">
      <c r="A793" s="231"/>
      <c r="B793" s="227"/>
    </row>
    <row r="794">
      <c r="A794" s="231"/>
      <c r="B794" s="227"/>
    </row>
    <row r="795">
      <c r="A795" s="231"/>
      <c r="B795" s="227"/>
    </row>
    <row r="796">
      <c r="A796" s="231"/>
      <c r="B796" s="227"/>
    </row>
    <row r="797">
      <c r="A797" s="231"/>
      <c r="B797" s="227"/>
    </row>
    <row r="798">
      <c r="A798" s="231"/>
      <c r="B798" s="227"/>
    </row>
    <row r="799">
      <c r="A799" s="231"/>
      <c r="B799" s="227"/>
    </row>
    <row r="800">
      <c r="A800" s="231"/>
      <c r="B800" s="227"/>
    </row>
    <row r="801">
      <c r="A801" s="231"/>
      <c r="B801" s="227"/>
    </row>
    <row r="802">
      <c r="A802" s="231"/>
      <c r="B802" s="227"/>
    </row>
    <row r="803">
      <c r="A803" s="231"/>
      <c r="B803" s="227"/>
    </row>
    <row r="804">
      <c r="A804" s="231"/>
      <c r="B804" s="227"/>
    </row>
    <row r="805">
      <c r="A805" s="231"/>
      <c r="B805" s="227"/>
    </row>
    <row r="806">
      <c r="A806" s="231"/>
      <c r="B806" s="227"/>
    </row>
    <row r="807">
      <c r="A807" s="231"/>
      <c r="B807" s="227"/>
    </row>
    <row r="808">
      <c r="A808" s="231"/>
      <c r="B808" s="227"/>
    </row>
    <row r="809">
      <c r="A809" s="231"/>
      <c r="B809" s="227"/>
    </row>
    <row r="810">
      <c r="A810" s="231"/>
      <c r="B810" s="227"/>
    </row>
    <row r="811">
      <c r="A811" s="231"/>
      <c r="B811" s="227"/>
    </row>
    <row r="812">
      <c r="A812" s="231"/>
      <c r="B812" s="227"/>
    </row>
    <row r="813">
      <c r="A813" s="231"/>
      <c r="B813" s="227"/>
    </row>
    <row r="814">
      <c r="A814" s="231"/>
      <c r="B814" s="227"/>
    </row>
    <row r="815">
      <c r="A815" s="231"/>
      <c r="B815" s="227"/>
    </row>
    <row r="816">
      <c r="A816" s="231"/>
      <c r="B816" s="227"/>
    </row>
    <row r="817">
      <c r="A817" s="231"/>
      <c r="B817" s="227"/>
    </row>
    <row r="818">
      <c r="A818" s="231"/>
      <c r="B818" s="227"/>
    </row>
    <row r="819">
      <c r="A819" s="231"/>
      <c r="B819" s="227"/>
    </row>
    <row r="820">
      <c r="A820" s="231"/>
      <c r="B820" s="227"/>
    </row>
    <row r="821">
      <c r="A821" s="231"/>
      <c r="B821" s="227"/>
    </row>
    <row r="822">
      <c r="A822" s="231"/>
      <c r="B822" s="227"/>
    </row>
    <row r="823">
      <c r="A823" s="231"/>
      <c r="B823" s="227"/>
    </row>
    <row r="824">
      <c r="A824" s="231"/>
      <c r="B824" s="227"/>
    </row>
    <row r="825">
      <c r="A825" s="231"/>
      <c r="B825" s="227"/>
    </row>
    <row r="826">
      <c r="A826" s="231"/>
      <c r="B826" s="227"/>
    </row>
    <row r="827">
      <c r="A827" s="231"/>
      <c r="B827" s="227"/>
    </row>
    <row r="828">
      <c r="A828" s="231"/>
      <c r="B828" s="227"/>
    </row>
    <row r="829">
      <c r="A829" s="231"/>
      <c r="B829" s="227"/>
    </row>
    <row r="830">
      <c r="A830" s="231"/>
      <c r="B830" s="227"/>
    </row>
    <row r="831">
      <c r="A831" s="231"/>
      <c r="B831" s="227"/>
    </row>
    <row r="832">
      <c r="A832" s="231"/>
      <c r="B832" s="227"/>
    </row>
    <row r="833">
      <c r="A833" s="231"/>
      <c r="B833" s="227"/>
    </row>
    <row r="834">
      <c r="A834" s="231"/>
      <c r="B834" s="227"/>
    </row>
    <row r="835">
      <c r="A835" s="231"/>
      <c r="B835" s="227"/>
    </row>
    <row r="836">
      <c r="A836" s="231"/>
      <c r="B836" s="227"/>
    </row>
    <row r="837">
      <c r="A837" s="231"/>
      <c r="B837" s="227"/>
    </row>
    <row r="838">
      <c r="A838" s="231"/>
      <c r="B838" s="227"/>
    </row>
    <row r="839">
      <c r="A839" s="231"/>
      <c r="B839" s="227"/>
    </row>
    <row r="840">
      <c r="A840" s="231"/>
      <c r="B840" s="227"/>
    </row>
    <row r="841">
      <c r="A841" s="231"/>
      <c r="B841" s="227"/>
    </row>
    <row r="842">
      <c r="A842" s="231"/>
      <c r="B842" s="227"/>
    </row>
    <row r="843">
      <c r="A843" s="231"/>
      <c r="B843" s="227"/>
    </row>
    <row r="844">
      <c r="A844" s="231"/>
      <c r="B844" s="227"/>
    </row>
    <row r="845">
      <c r="A845" s="231"/>
      <c r="B845" s="227"/>
    </row>
    <row r="846">
      <c r="A846" s="231"/>
      <c r="B846" s="227"/>
    </row>
    <row r="847">
      <c r="A847" s="231"/>
      <c r="B847" s="227"/>
    </row>
    <row r="848">
      <c r="A848" s="231"/>
      <c r="B848" s="227"/>
    </row>
    <row r="849">
      <c r="A849" s="231"/>
      <c r="B849" s="227"/>
    </row>
    <row r="850">
      <c r="A850" s="231"/>
      <c r="B850" s="227"/>
    </row>
    <row r="851">
      <c r="A851" s="231"/>
      <c r="B851" s="227"/>
    </row>
    <row r="852">
      <c r="A852" s="231"/>
      <c r="B852" s="227"/>
    </row>
    <row r="853">
      <c r="A853" s="231"/>
      <c r="B853" s="227"/>
    </row>
    <row r="854">
      <c r="A854" s="231"/>
      <c r="B854" s="227"/>
    </row>
    <row r="855">
      <c r="A855" s="231"/>
      <c r="B855" s="227"/>
    </row>
    <row r="856">
      <c r="A856" s="231"/>
      <c r="B856" s="227"/>
    </row>
    <row r="857">
      <c r="A857" s="231"/>
      <c r="B857" s="227"/>
    </row>
    <row r="858">
      <c r="A858" s="231"/>
      <c r="B858" s="227"/>
    </row>
    <row r="859">
      <c r="A859" s="231"/>
      <c r="B859" s="227"/>
    </row>
    <row r="860">
      <c r="A860" s="231"/>
      <c r="B860" s="227"/>
    </row>
    <row r="861">
      <c r="A861" s="231"/>
      <c r="B861" s="227"/>
    </row>
    <row r="862">
      <c r="A862" s="231"/>
      <c r="B862" s="227"/>
    </row>
    <row r="863">
      <c r="A863" s="231"/>
      <c r="B863" s="227"/>
    </row>
    <row r="864">
      <c r="A864" s="231"/>
      <c r="B864" s="227"/>
    </row>
    <row r="865">
      <c r="A865" s="231"/>
      <c r="B865" s="227"/>
    </row>
    <row r="866">
      <c r="A866" s="231"/>
      <c r="B866" s="227"/>
    </row>
    <row r="867">
      <c r="A867" s="231"/>
      <c r="B867" s="227"/>
    </row>
    <row r="868">
      <c r="A868" s="231"/>
      <c r="B868" s="227"/>
    </row>
    <row r="869">
      <c r="A869" s="231"/>
      <c r="B869" s="227"/>
    </row>
    <row r="870">
      <c r="A870" s="231"/>
      <c r="B870" s="227"/>
    </row>
    <row r="871">
      <c r="A871" s="231"/>
      <c r="B871" s="227"/>
    </row>
    <row r="872">
      <c r="A872" s="231"/>
      <c r="B872" s="227"/>
    </row>
    <row r="873">
      <c r="A873" s="231"/>
      <c r="B873" s="227"/>
    </row>
    <row r="874">
      <c r="A874" s="231"/>
      <c r="B874" s="227"/>
    </row>
    <row r="875">
      <c r="A875" s="231"/>
      <c r="B875" s="227"/>
    </row>
    <row r="876">
      <c r="A876" s="231"/>
      <c r="B876" s="227"/>
    </row>
    <row r="877">
      <c r="A877" s="231"/>
      <c r="B877" s="227"/>
    </row>
    <row r="878">
      <c r="A878" s="231"/>
      <c r="B878" s="227"/>
    </row>
    <row r="879">
      <c r="A879" s="231"/>
      <c r="B879" s="227"/>
    </row>
    <row r="880">
      <c r="A880" s="231"/>
      <c r="B880" s="227"/>
    </row>
    <row r="881">
      <c r="A881" s="231"/>
      <c r="B881" s="227"/>
    </row>
    <row r="882">
      <c r="A882" s="231"/>
      <c r="B882" s="227"/>
    </row>
    <row r="883">
      <c r="A883" s="231"/>
      <c r="B883" s="227"/>
    </row>
    <row r="884">
      <c r="A884" s="231"/>
      <c r="B884" s="227"/>
    </row>
    <row r="885">
      <c r="A885" s="231"/>
      <c r="B885" s="227"/>
    </row>
    <row r="886">
      <c r="A886" s="231"/>
      <c r="B886" s="227"/>
    </row>
    <row r="887">
      <c r="A887" s="231"/>
      <c r="B887" s="227"/>
    </row>
    <row r="888">
      <c r="A888" s="231"/>
      <c r="B888" s="227"/>
    </row>
    <row r="889">
      <c r="A889" s="231"/>
      <c r="B889" s="227"/>
    </row>
    <row r="890">
      <c r="A890" s="231"/>
      <c r="B890" s="227"/>
    </row>
    <row r="891">
      <c r="A891" s="231"/>
      <c r="B891" s="227"/>
    </row>
    <row r="892">
      <c r="A892" s="231"/>
      <c r="B892" s="227"/>
    </row>
    <row r="893">
      <c r="A893" s="231"/>
      <c r="B893" s="227"/>
    </row>
    <row r="894">
      <c r="A894" s="231"/>
      <c r="B894" s="227"/>
    </row>
    <row r="895">
      <c r="A895" s="231"/>
      <c r="B895" s="227"/>
    </row>
    <row r="896">
      <c r="A896" s="231"/>
      <c r="B896" s="227"/>
    </row>
    <row r="897">
      <c r="A897" s="231"/>
      <c r="B897" s="227"/>
    </row>
    <row r="898">
      <c r="A898" s="231"/>
      <c r="B898" s="227"/>
    </row>
    <row r="899">
      <c r="A899" s="231"/>
      <c r="B899" s="227"/>
    </row>
    <row r="900">
      <c r="A900" s="231"/>
      <c r="B900" s="227"/>
    </row>
    <row r="901">
      <c r="A901" s="231"/>
      <c r="B901" s="227"/>
    </row>
    <row r="902">
      <c r="A902" s="231"/>
      <c r="B902" s="227"/>
    </row>
    <row r="903">
      <c r="A903" s="231"/>
      <c r="B903" s="227"/>
    </row>
    <row r="904">
      <c r="A904" s="231"/>
      <c r="B904" s="227"/>
    </row>
    <row r="905">
      <c r="A905" s="231"/>
      <c r="B905" s="227"/>
    </row>
    <row r="906">
      <c r="A906" s="231"/>
      <c r="B906" s="227"/>
    </row>
    <row r="907">
      <c r="A907" s="231"/>
      <c r="B907" s="227"/>
    </row>
    <row r="908">
      <c r="A908" s="231"/>
      <c r="B908" s="227"/>
    </row>
    <row r="909">
      <c r="A909" s="231"/>
      <c r="B909" s="227"/>
    </row>
    <row r="910">
      <c r="A910" s="231"/>
      <c r="B910" s="227"/>
    </row>
    <row r="911">
      <c r="A911" s="231"/>
      <c r="B911" s="227"/>
    </row>
    <row r="912">
      <c r="A912" s="231"/>
      <c r="B912" s="227"/>
    </row>
    <row r="913">
      <c r="A913" s="231"/>
      <c r="B913" s="227"/>
    </row>
    <row r="914">
      <c r="A914" s="231"/>
      <c r="B914" s="227"/>
    </row>
    <row r="915">
      <c r="A915" s="231"/>
      <c r="B915" s="227"/>
    </row>
    <row r="916">
      <c r="A916" s="231"/>
      <c r="B916" s="227"/>
    </row>
    <row r="917">
      <c r="A917" s="231"/>
      <c r="B917" s="227"/>
    </row>
    <row r="918">
      <c r="A918" s="231"/>
      <c r="B918" s="227"/>
    </row>
    <row r="919">
      <c r="A919" s="231"/>
      <c r="B919" s="227"/>
    </row>
    <row r="920">
      <c r="A920" s="231"/>
      <c r="B920" s="227"/>
    </row>
    <row r="921">
      <c r="A921" s="231"/>
      <c r="B921" s="227"/>
    </row>
    <row r="922">
      <c r="A922" s="231"/>
      <c r="B922" s="227"/>
    </row>
    <row r="923">
      <c r="A923" s="231"/>
      <c r="B923" s="227"/>
    </row>
    <row r="924">
      <c r="A924" s="231"/>
      <c r="B924" s="227"/>
    </row>
    <row r="925">
      <c r="A925" s="231"/>
      <c r="B925" s="227"/>
    </row>
    <row r="926">
      <c r="A926" s="231"/>
      <c r="B926" s="227"/>
    </row>
    <row r="927">
      <c r="A927" s="231"/>
      <c r="B927" s="227"/>
    </row>
    <row r="928">
      <c r="A928" s="231"/>
      <c r="B928" s="227"/>
    </row>
    <row r="929">
      <c r="A929" s="231"/>
      <c r="B929" s="227"/>
    </row>
    <row r="930">
      <c r="A930" s="231"/>
      <c r="B930" s="227"/>
    </row>
    <row r="931">
      <c r="A931" s="231"/>
      <c r="B931" s="227"/>
    </row>
    <row r="932">
      <c r="A932" s="231"/>
      <c r="B932" s="227"/>
    </row>
    <row r="933">
      <c r="A933" s="231"/>
      <c r="B933" s="227"/>
    </row>
  </sheetData>
  <autoFilter ref="$A$2:$Y$92">
    <sortState ref="A2:Y92">
      <sortCondition descending="1" ref="B2:B92"/>
    </sortState>
  </autoFil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0"/>
    <col customWidth="1" min="2" max="2" width="13.57"/>
    <col customWidth="1" min="3" max="3" width="50.57"/>
    <col customWidth="1" min="4" max="4" width="3.57"/>
    <col customWidth="1" min="5" max="5" width="6.57"/>
    <col customWidth="1" min="6" max="6" width="10.14"/>
    <col customWidth="1" min="7" max="7" width="11.0"/>
    <col customWidth="1" min="8" max="8" width="8.71"/>
    <col customWidth="1" min="9" max="9" width="8.86"/>
    <col customWidth="1" min="13" max="13" width="16.0"/>
  </cols>
  <sheetData>
    <row r="1">
      <c r="A1" s="110"/>
      <c r="B1" s="111"/>
      <c r="C1" s="112"/>
      <c r="D1" s="113"/>
      <c r="E1" s="114"/>
      <c r="F1" s="186"/>
      <c r="G1" s="232" t="s">
        <v>222</v>
      </c>
      <c r="H1" s="116">
        <v>240.0</v>
      </c>
      <c r="I1" s="116">
        <v>300.0</v>
      </c>
      <c r="J1" s="117">
        <f>AVERAGE(H1:I1)</f>
        <v>270</v>
      </c>
      <c r="K1" s="233" t="s">
        <v>222</v>
      </c>
      <c r="L1" s="202"/>
      <c r="M1" s="110"/>
      <c r="N1" s="122"/>
      <c r="O1" s="122"/>
      <c r="P1" s="122"/>
      <c r="Q1" s="122"/>
      <c r="R1" s="122"/>
      <c r="S1" s="122"/>
      <c r="T1" s="122"/>
      <c r="U1" s="122"/>
      <c r="V1" s="122"/>
    </row>
    <row r="2">
      <c r="A2" s="123"/>
      <c r="B2" s="124" t="s">
        <v>226</v>
      </c>
      <c r="C2" s="125" t="s">
        <v>227</v>
      </c>
      <c r="D2" s="126"/>
      <c r="E2" s="114"/>
      <c r="F2" s="186"/>
      <c r="G2" s="234" t="s">
        <v>228</v>
      </c>
      <c r="H2" s="116">
        <f t="shared" ref="H2:J2" si="1">sum(H4:H278)</f>
        <v>9837</v>
      </c>
      <c r="I2" s="116">
        <f t="shared" si="1"/>
        <v>9714</v>
      </c>
      <c r="J2" s="235">
        <f t="shared" si="1"/>
        <v>1</v>
      </c>
      <c r="K2" s="204">
        <f>sum(K4:K724)</f>
        <v>270</v>
      </c>
      <c r="L2" s="205" t="s">
        <v>222</v>
      </c>
      <c r="M2" s="123"/>
      <c r="N2" s="131" t="s">
        <v>229</v>
      </c>
      <c r="O2" s="122"/>
      <c r="P2" s="122"/>
      <c r="Q2" s="122"/>
      <c r="R2" s="122"/>
      <c r="S2" s="122"/>
      <c r="T2" s="122"/>
      <c r="U2" s="122"/>
      <c r="V2" s="122"/>
    </row>
    <row r="3">
      <c r="A3" s="207" t="s">
        <v>230</v>
      </c>
      <c r="B3" s="207" t="s">
        <v>231</v>
      </c>
      <c r="C3" s="133" t="s">
        <v>232</v>
      </c>
      <c r="D3" s="208"/>
      <c r="E3" s="209" t="s">
        <v>233</v>
      </c>
      <c r="F3" s="210" t="s">
        <v>234</v>
      </c>
      <c r="G3" s="236" t="s">
        <v>781</v>
      </c>
      <c r="H3" s="237" t="s">
        <v>235</v>
      </c>
      <c r="I3" s="236" t="s">
        <v>782</v>
      </c>
      <c r="J3" s="213" t="s">
        <v>238</v>
      </c>
      <c r="K3" s="214" t="s">
        <v>554</v>
      </c>
      <c r="L3" s="215" t="s">
        <v>555</v>
      </c>
      <c r="M3" s="207" t="s">
        <v>230</v>
      </c>
      <c r="N3" s="216" t="s">
        <v>783</v>
      </c>
      <c r="O3" s="213"/>
    </row>
    <row r="4">
      <c r="A4" s="175" t="s">
        <v>146</v>
      </c>
      <c r="B4" s="175" t="s">
        <v>265</v>
      </c>
      <c r="C4" s="147" t="s">
        <v>1047</v>
      </c>
      <c r="D4" s="145" t="s">
        <v>242</v>
      </c>
      <c r="E4" s="146">
        <v>44114.0</v>
      </c>
      <c r="F4" s="147" t="s">
        <v>512</v>
      </c>
      <c r="G4" s="229">
        <v>3.0</v>
      </c>
      <c r="H4" s="229">
        <v>20.0</v>
      </c>
      <c r="I4" s="229">
        <v>40.0</v>
      </c>
      <c r="J4" s="217">
        <f t="shared" ref="J4:J278" si="2">(H4/$H$2+I4/$I$2)/2</f>
        <v>0.003075454177</v>
      </c>
      <c r="K4" s="218">
        <f t="shared" ref="K4:K278" si="3">J4*$J$1</f>
        <v>0.8303726279</v>
      </c>
      <c r="L4" s="151">
        <f t="shared" ref="L4:L278" si="4">dsum($A$3:$K$516,"Cred per Praise",{$A$3;A4})</f>
        <v>0.8303726279</v>
      </c>
      <c r="M4" s="152" t="str">
        <f t="shared" ref="M4:M278" si="5">A4</f>
        <v>santosthegreat</v>
      </c>
      <c r="N4" s="152">
        <f>IFERROR(__xludf.DUMMYFUNCTION("query(iferror(sort({row(A4:A724)-row(A4)+2-match(sort(A4:A724),sort(A4:A724),0),SORT(ROW(A4:A724)+2-row(A4)+2,A4:A724,1)},2,1),),""Select Col1"")"),1.0)</f>
        <v>1</v>
      </c>
      <c r="O4" s="154"/>
      <c r="P4" s="154"/>
      <c r="Q4" s="154"/>
      <c r="R4" s="154"/>
      <c r="S4" s="154"/>
      <c r="T4" s="154"/>
      <c r="U4" s="154"/>
      <c r="V4" s="154"/>
      <c r="W4" s="154"/>
      <c r="X4" s="154"/>
    </row>
    <row r="5">
      <c r="A5" s="175" t="s">
        <v>3</v>
      </c>
      <c r="B5" s="175" t="s">
        <v>6</v>
      </c>
      <c r="C5" s="147" t="s">
        <v>1048</v>
      </c>
      <c r="D5" s="145" t="s">
        <v>242</v>
      </c>
      <c r="E5" s="146">
        <v>44116.0</v>
      </c>
      <c r="F5" s="147" t="s">
        <v>249</v>
      </c>
      <c r="G5" s="229">
        <v>1.0</v>
      </c>
      <c r="H5" s="229">
        <v>130.0</v>
      </c>
      <c r="I5" s="229">
        <v>200.0</v>
      </c>
      <c r="J5" s="217">
        <f t="shared" si="2"/>
        <v>0.01690212603</v>
      </c>
      <c r="K5" s="218">
        <f t="shared" si="3"/>
        <v>4.563574027</v>
      </c>
      <c r="L5" s="151">
        <f t="shared" si="4"/>
        <v>43.08206471</v>
      </c>
      <c r="M5" s="152" t="str">
        <f t="shared" si="5"/>
        <v>sembrestels</v>
      </c>
      <c r="N5" s="152">
        <f>IFERROR(__xludf.DUMMYFUNCTION("""COMPUTED_VALUE"""),1.0)</f>
        <v>1</v>
      </c>
      <c r="O5" s="154"/>
      <c r="P5" s="154"/>
      <c r="Q5" s="154"/>
      <c r="R5" s="154"/>
      <c r="S5" s="154"/>
      <c r="T5" s="154"/>
      <c r="U5" s="154"/>
      <c r="V5" s="154"/>
      <c r="W5" s="154"/>
      <c r="X5" s="154"/>
    </row>
    <row r="6">
      <c r="A6" s="175" t="s">
        <v>4</v>
      </c>
      <c r="B6" s="175" t="s">
        <v>6</v>
      </c>
      <c r="C6" s="147" t="s">
        <v>1048</v>
      </c>
      <c r="D6" s="145" t="s">
        <v>242</v>
      </c>
      <c r="E6" s="146">
        <v>44116.0</v>
      </c>
      <c r="F6" s="147" t="s">
        <v>249</v>
      </c>
      <c r="G6" s="229">
        <v>1.0</v>
      </c>
      <c r="H6" s="229">
        <v>60.0</v>
      </c>
      <c r="I6" s="229">
        <v>60.0</v>
      </c>
      <c r="J6" s="217">
        <f t="shared" si="2"/>
        <v>0.006138036405</v>
      </c>
      <c r="K6" s="218">
        <f t="shared" si="3"/>
        <v>1.657269829</v>
      </c>
      <c r="L6" s="151">
        <f t="shared" si="4"/>
        <v>21.03811271</v>
      </c>
      <c r="M6" s="152" t="str">
        <f t="shared" si="5"/>
        <v>santigs67</v>
      </c>
      <c r="N6" s="154">
        <f>IFERROR(__xludf.DUMMYFUNCTION("""COMPUTED_VALUE"""),1.0)</f>
        <v>1</v>
      </c>
      <c r="O6" s="154"/>
      <c r="P6" s="154"/>
      <c r="Q6" s="154"/>
      <c r="R6" s="154"/>
      <c r="S6" s="154"/>
      <c r="T6" s="154"/>
      <c r="U6" s="154"/>
      <c r="V6" s="154"/>
      <c r="W6" s="154"/>
      <c r="X6" s="154"/>
    </row>
    <row r="7">
      <c r="A7" s="175" t="s">
        <v>14</v>
      </c>
      <c r="B7" s="175" t="s">
        <v>265</v>
      </c>
      <c r="C7" s="147" t="s">
        <v>1049</v>
      </c>
      <c r="D7" s="145" t="s">
        <v>242</v>
      </c>
      <c r="E7" s="146">
        <v>44116.0</v>
      </c>
      <c r="F7" s="147" t="s">
        <v>249</v>
      </c>
      <c r="G7" s="229">
        <v>1.0</v>
      </c>
      <c r="H7" s="229">
        <v>1.0</v>
      </c>
      <c r="I7" s="229">
        <v>10.0</v>
      </c>
      <c r="J7" s="217">
        <f t="shared" si="2"/>
        <v>0.0005655495258</v>
      </c>
      <c r="K7" s="218">
        <f t="shared" si="3"/>
        <v>0.152698372</v>
      </c>
      <c r="L7" s="151">
        <f t="shared" si="4"/>
        <v>19.11401066</v>
      </c>
      <c r="M7" s="152" t="str">
        <f t="shared" si="5"/>
        <v>manualzuru</v>
      </c>
      <c r="N7" s="154">
        <f>IFERROR(__xludf.DUMMYFUNCTION("""COMPUTED_VALUE"""),1.0)</f>
        <v>1</v>
      </c>
      <c r="O7" s="154"/>
      <c r="P7" s="154"/>
      <c r="Q7" s="154"/>
      <c r="R7" s="154"/>
      <c r="S7" s="154"/>
      <c r="T7" s="154"/>
      <c r="U7" s="154"/>
      <c r="V7" s="154"/>
      <c r="W7" s="154"/>
      <c r="X7" s="154"/>
    </row>
    <row r="8">
      <c r="A8" s="175" t="s">
        <v>14</v>
      </c>
      <c r="B8" s="175" t="s">
        <v>21</v>
      </c>
      <c r="C8" s="147" t="s">
        <v>1050</v>
      </c>
      <c r="D8" s="145" t="s">
        <v>242</v>
      </c>
      <c r="E8" s="146">
        <v>44116.0</v>
      </c>
      <c r="F8" s="147" t="s">
        <v>249</v>
      </c>
      <c r="G8" s="229">
        <v>1.0</v>
      </c>
      <c r="H8" s="229">
        <v>75.0</v>
      </c>
      <c r="I8" s="229">
        <v>75.0</v>
      </c>
      <c r="J8" s="217">
        <f t="shared" si="2"/>
        <v>0.007672545506</v>
      </c>
      <c r="K8" s="218">
        <f t="shared" si="3"/>
        <v>2.071587287</v>
      </c>
      <c r="L8" s="151">
        <f t="shared" si="4"/>
        <v>19.11401066</v>
      </c>
      <c r="M8" s="152" t="str">
        <f t="shared" si="5"/>
        <v>manualzuru</v>
      </c>
      <c r="N8" s="154">
        <f>IFERROR(__xludf.DUMMYFUNCTION("""COMPUTED_VALUE"""),2.0)</f>
        <v>2</v>
      </c>
      <c r="O8" s="154"/>
      <c r="P8" s="154"/>
      <c r="Q8" s="154"/>
      <c r="R8" s="154"/>
      <c r="S8" s="154"/>
      <c r="T8" s="154"/>
      <c r="U8" s="154"/>
      <c r="V8" s="154"/>
      <c r="W8" s="154"/>
      <c r="X8" s="154"/>
    </row>
    <row r="9">
      <c r="A9" s="175" t="s">
        <v>7</v>
      </c>
      <c r="B9" s="175" t="s">
        <v>6</v>
      </c>
      <c r="C9" s="147" t="s">
        <v>1051</v>
      </c>
      <c r="D9" s="145" t="s">
        <v>242</v>
      </c>
      <c r="E9" s="146">
        <v>44116.0</v>
      </c>
      <c r="F9" s="147" t="s">
        <v>249</v>
      </c>
      <c r="G9" s="229">
        <v>1.0</v>
      </c>
      <c r="H9" s="229">
        <v>30.0</v>
      </c>
      <c r="I9" s="229">
        <v>40.0</v>
      </c>
      <c r="J9" s="217">
        <f t="shared" si="2"/>
        <v>0.003583739224</v>
      </c>
      <c r="K9" s="218">
        <f t="shared" si="3"/>
        <v>0.9676095904</v>
      </c>
      <c r="L9" s="151">
        <f t="shared" si="4"/>
        <v>17.88774457</v>
      </c>
      <c r="M9" s="152" t="str">
        <f t="shared" si="5"/>
        <v>akrtws</v>
      </c>
      <c r="N9" s="154">
        <f>IFERROR(__xludf.DUMMYFUNCTION("""COMPUTED_VALUE"""),1.0)</f>
        <v>1</v>
      </c>
      <c r="O9" s="154"/>
      <c r="P9" s="154"/>
      <c r="Q9" s="154"/>
      <c r="R9" s="154"/>
      <c r="S9" s="154"/>
      <c r="T9" s="154"/>
      <c r="U9" s="154"/>
      <c r="V9" s="154"/>
      <c r="W9" s="154"/>
      <c r="X9" s="154"/>
      <c r="Y9" s="154"/>
      <c r="Z9" s="154"/>
    </row>
    <row r="10">
      <c r="A10" s="175" t="s">
        <v>27</v>
      </c>
      <c r="B10" s="175" t="s">
        <v>21</v>
      </c>
      <c r="C10" s="147" t="s">
        <v>1052</v>
      </c>
      <c r="D10" s="145" t="s">
        <v>242</v>
      </c>
      <c r="E10" s="146">
        <v>44116.0</v>
      </c>
      <c r="F10" s="147" t="s">
        <v>249</v>
      </c>
      <c r="G10" s="229">
        <v>1.0</v>
      </c>
      <c r="H10" s="229">
        <v>60.0</v>
      </c>
      <c r="I10" s="229">
        <v>60.0</v>
      </c>
      <c r="J10" s="217">
        <f t="shared" si="2"/>
        <v>0.006138036405</v>
      </c>
      <c r="K10" s="218">
        <f t="shared" si="3"/>
        <v>1.657269829</v>
      </c>
      <c r="L10" s="151">
        <f t="shared" si="4"/>
        <v>9.396408839</v>
      </c>
      <c r="M10" s="152" t="str">
        <f t="shared" si="5"/>
        <v>hbesso31</v>
      </c>
      <c r="N10" s="154">
        <f>IFERROR(__xludf.DUMMYFUNCTION("""COMPUTED_VALUE"""),1.0)</f>
        <v>1</v>
      </c>
      <c r="O10" s="154"/>
      <c r="P10" s="154"/>
      <c r="Q10" s="154"/>
      <c r="R10" s="154"/>
      <c r="S10" s="154"/>
      <c r="T10" s="154"/>
      <c r="U10" s="154"/>
      <c r="V10" s="154"/>
      <c r="W10" s="154"/>
      <c r="X10" s="154"/>
      <c r="Y10" s="154"/>
      <c r="Z10" s="154"/>
    </row>
    <row r="11">
      <c r="A11" s="175" t="s">
        <v>16</v>
      </c>
      <c r="B11" s="175" t="s">
        <v>6</v>
      </c>
      <c r="C11" s="147" t="s">
        <v>1048</v>
      </c>
      <c r="D11" s="145" t="s">
        <v>242</v>
      </c>
      <c r="E11" s="146">
        <v>44116.0</v>
      </c>
      <c r="F11" s="147" t="s">
        <v>249</v>
      </c>
      <c r="G11" s="229">
        <v>1.0</v>
      </c>
      <c r="H11" s="229">
        <v>60.0</v>
      </c>
      <c r="I11" s="229">
        <v>60.0</v>
      </c>
      <c r="J11" s="217">
        <f t="shared" si="2"/>
        <v>0.006138036405</v>
      </c>
      <c r="K11" s="218">
        <f t="shared" si="3"/>
        <v>1.657269829</v>
      </c>
      <c r="L11" s="151">
        <f t="shared" si="4"/>
        <v>8.434012388</v>
      </c>
      <c r="M11" s="152" t="str">
        <f t="shared" si="5"/>
        <v>jeffemmett</v>
      </c>
      <c r="N11" s="154">
        <f>IFERROR(__xludf.DUMMYFUNCTION("""COMPUTED_VALUE"""),1.0)</f>
        <v>1</v>
      </c>
      <c r="O11" s="154"/>
      <c r="P11" s="154"/>
      <c r="Q11" s="154"/>
      <c r="R11" s="154"/>
      <c r="S11" s="154"/>
      <c r="T11" s="154"/>
      <c r="U11" s="154"/>
      <c r="V11" s="154"/>
      <c r="W11" s="154"/>
      <c r="X11" s="154"/>
      <c r="Y11" s="154"/>
      <c r="Z11" s="154"/>
    </row>
    <row r="12">
      <c r="A12" s="175" t="s">
        <v>10</v>
      </c>
      <c r="B12" s="175" t="s">
        <v>6</v>
      </c>
      <c r="C12" s="147" t="s">
        <v>1053</v>
      </c>
      <c r="D12" s="145" t="s">
        <v>242</v>
      </c>
      <c r="E12" s="146">
        <v>44116.0</v>
      </c>
      <c r="F12" s="147" t="s">
        <v>249</v>
      </c>
      <c r="G12" s="229">
        <v>1.0</v>
      </c>
      <c r="H12" s="229">
        <v>110.0</v>
      </c>
      <c r="I12" s="229">
        <v>100.0</v>
      </c>
      <c r="J12" s="217">
        <f t="shared" si="2"/>
        <v>0.01073834572</v>
      </c>
      <c r="K12" s="218">
        <f t="shared" si="3"/>
        <v>2.899353345</v>
      </c>
      <c r="L12" s="151">
        <f t="shared" si="4"/>
        <v>7.660963106</v>
      </c>
      <c r="M12" s="152" t="str">
        <f t="shared" si="5"/>
        <v>jessicazartler</v>
      </c>
      <c r="N12" s="154">
        <f>IFERROR(__xludf.DUMMYFUNCTION("""COMPUTED_VALUE"""),1.0)</f>
        <v>1</v>
      </c>
      <c r="O12" s="154"/>
      <c r="P12" s="154"/>
      <c r="Q12" s="154"/>
      <c r="R12" s="154"/>
      <c r="S12" s="154"/>
      <c r="T12" s="154"/>
      <c r="U12" s="154"/>
      <c r="V12" s="154"/>
      <c r="W12" s="154"/>
      <c r="X12" s="154"/>
      <c r="Y12" s="153"/>
      <c r="Z12" s="153"/>
    </row>
    <row r="13">
      <c r="A13" s="175" t="s">
        <v>10</v>
      </c>
      <c r="B13" s="175" t="s">
        <v>6</v>
      </c>
      <c r="C13" s="147" t="s">
        <v>1048</v>
      </c>
      <c r="D13" s="145" t="s">
        <v>242</v>
      </c>
      <c r="E13" s="146">
        <v>44116.0</v>
      </c>
      <c r="F13" s="147" t="s">
        <v>249</v>
      </c>
      <c r="G13" s="229">
        <v>1.0</v>
      </c>
      <c r="H13" s="229">
        <v>60.0</v>
      </c>
      <c r="I13" s="229">
        <v>60.0</v>
      </c>
      <c r="J13" s="217">
        <f t="shared" si="2"/>
        <v>0.006138036405</v>
      </c>
      <c r="K13" s="218">
        <f t="shared" si="3"/>
        <v>1.657269829</v>
      </c>
      <c r="L13" s="151">
        <f t="shared" si="4"/>
        <v>7.660963106</v>
      </c>
      <c r="M13" s="152" t="str">
        <f t="shared" si="5"/>
        <v>jessicazartler</v>
      </c>
      <c r="N13" s="154">
        <f>IFERROR(__xludf.DUMMYFUNCTION("""COMPUTED_VALUE"""),2.0)</f>
        <v>2</v>
      </c>
      <c r="O13" s="154"/>
      <c r="P13" s="154"/>
      <c r="Q13" s="154"/>
      <c r="R13" s="154"/>
      <c r="S13" s="154"/>
      <c r="T13" s="154"/>
      <c r="U13" s="154"/>
      <c r="V13" s="154"/>
      <c r="W13" s="154"/>
      <c r="X13" s="154"/>
      <c r="Y13" s="154"/>
      <c r="Z13" s="154"/>
    </row>
    <row r="14">
      <c r="A14" s="175" t="s">
        <v>56</v>
      </c>
      <c r="B14" s="175" t="s">
        <v>6</v>
      </c>
      <c r="C14" s="147" t="s">
        <v>1054</v>
      </c>
      <c r="D14" s="145" t="s">
        <v>242</v>
      </c>
      <c r="E14" s="146">
        <v>44116.0</v>
      </c>
      <c r="F14" s="147" t="s">
        <v>249</v>
      </c>
      <c r="G14" s="229">
        <v>2.0</v>
      </c>
      <c r="H14" s="229">
        <v>1.0</v>
      </c>
      <c r="I14" s="229">
        <v>1.0</v>
      </c>
      <c r="J14" s="217">
        <f t="shared" si="2"/>
        <v>0.0001023006067</v>
      </c>
      <c r="K14" s="218">
        <f t="shared" si="3"/>
        <v>0.02762116382</v>
      </c>
      <c r="L14" s="151">
        <f t="shared" si="4"/>
        <v>4.999430652</v>
      </c>
      <c r="M14" s="152" t="str">
        <f t="shared" si="5"/>
        <v>jonassft</v>
      </c>
      <c r="N14" s="154">
        <f>IFERROR(__xludf.DUMMYFUNCTION("""COMPUTED_VALUE"""),1.0)</f>
        <v>1</v>
      </c>
      <c r="O14" s="154"/>
      <c r="P14" s="154"/>
      <c r="Q14" s="154"/>
      <c r="R14" s="154"/>
      <c r="S14" s="154"/>
      <c r="T14" s="154"/>
      <c r="U14" s="154"/>
      <c r="V14" s="154"/>
      <c r="W14" s="154"/>
      <c r="X14" s="154"/>
      <c r="Y14" s="154"/>
      <c r="Z14" s="154"/>
    </row>
    <row r="15">
      <c r="A15" s="175" t="s">
        <v>66</v>
      </c>
      <c r="B15" s="175" t="s">
        <v>6</v>
      </c>
      <c r="C15" s="147" t="s">
        <v>1048</v>
      </c>
      <c r="D15" s="145" t="s">
        <v>242</v>
      </c>
      <c r="E15" s="146">
        <v>44116.0</v>
      </c>
      <c r="F15" s="147" t="s">
        <v>249</v>
      </c>
      <c r="G15" s="229">
        <v>1.0</v>
      </c>
      <c r="H15" s="229">
        <v>20.0</v>
      </c>
      <c r="I15" s="229">
        <v>20.0</v>
      </c>
      <c r="J15" s="217">
        <f t="shared" si="2"/>
        <v>0.002046012135</v>
      </c>
      <c r="K15" s="218">
        <f t="shared" si="3"/>
        <v>0.5524232764</v>
      </c>
      <c r="L15" s="151">
        <f t="shared" si="4"/>
        <v>4.007675324</v>
      </c>
      <c r="M15" s="152" t="str">
        <f t="shared" si="5"/>
        <v>vivszaid</v>
      </c>
      <c r="N15" s="154">
        <f>IFERROR(__xludf.DUMMYFUNCTION("""COMPUTED_VALUE"""),1.0)</f>
        <v>1</v>
      </c>
      <c r="O15" s="154"/>
      <c r="P15" s="154"/>
      <c r="Q15" s="154"/>
      <c r="R15" s="154"/>
      <c r="S15" s="154"/>
      <c r="T15" s="154"/>
      <c r="U15" s="154"/>
      <c r="V15" s="154"/>
      <c r="W15" s="154"/>
      <c r="X15" s="154"/>
      <c r="Y15" s="154"/>
      <c r="Z15" s="154"/>
    </row>
    <row r="16">
      <c r="A16" s="175" t="s">
        <v>9</v>
      </c>
      <c r="B16" s="175" t="s">
        <v>6</v>
      </c>
      <c r="C16" s="147" t="s">
        <v>1055</v>
      </c>
      <c r="D16" s="145" t="s">
        <v>242</v>
      </c>
      <c r="E16" s="146">
        <v>44116.0</v>
      </c>
      <c r="F16" s="147" t="s">
        <v>249</v>
      </c>
      <c r="G16" s="229">
        <v>3.0</v>
      </c>
      <c r="H16" s="229">
        <v>4.0</v>
      </c>
      <c r="I16" s="229">
        <v>5.0</v>
      </c>
      <c r="J16" s="217">
        <f t="shared" si="2"/>
        <v>0.0004606745291</v>
      </c>
      <c r="K16" s="218">
        <f t="shared" si="3"/>
        <v>0.1243821229</v>
      </c>
      <c r="L16" s="151">
        <f t="shared" si="4"/>
        <v>1.918888915</v>
      </c>
      <c r="M16" s="152" t="str">
        <f t="shared" si="5"/>
        <v>solsista</v>
      </c>
      <c r="N16" s="154">
        <f>IFERROR(__xludf.DUMMYFUNCTION("""COMPUTED_VALUE"""),1.0)</f>
        <v>1</v>
      </c>
      <c r="O16" s="154"/>
      <c r="P16" s="154"/>
      <c r="Q16" s="154"/>
      <c r="R16" s="154"/>
      <c r="S16" s="154"/>
      <c r="T16" s="154"/>
      <c r="U16" s="154"/>
      <c r="V16" s="154"/>
      <c r="W16" s="154"/>
      <c r="X16" s="154"/>
      <c r="Y16" s="154"/>
      <c r="Z16" s="154"/>
    </row>
    <row r="17">
      <c r="A17" s="175" t="s">
        <v>37</v>
      </c>
      <c r="B17" s="175" t="s">
        <v>6</v>
      </c>
      <c r="C17" s="147" t="s">
        <v>1048</v>
      </c>
      <c r="D17" s="145" t="s">
        <v>242</v>
      </c>
      <c r="E17" s="146">
        <v>44116.0</v>
      </c>
      <c r="F17" s="147" t="s">
        <v>249</v>
      </c>
      <c r="G17" s="229">
        <v>1.0</v>
      </c>
      <c r="H17" s="229">
        <v>60.0</v>
      </c>
      <c r="I17" s="229">
        <v>60.0</v>
      </c>
      <c r="J17" s="217">
        <f t="shared" si="2"/>
        <v>0.006138036405</v>
      </c>
      <c r="K17" s="218">
        <f t="shared" si="3"/>
        <v>1.657269829</v>
      </c>
      <c r="L17" s="151">
        <f t="shared" si="4"/>
        <v>1.657269829</v>
      </c>
      <c r="M17" s="152" t="str">
        <f t="shared" si="5"/>
        <v>fvigevani</v>
      </c>
      <c r="N17" s="154">
        <f>IFERROR(__xludf.DUMMYFUNCTION("""COMPUTED_VALUE"""),1.0)</f>
        <v>1</v>
      </c>
      <c r="O17" s="154"/>
      <c r="P17" s="154"/>
      <c r="Q17" s="154"/>
      <c r="R17" s="154"/>
      <c r="S17" s="154"/>
      <c r="T17" s="154"/>
      <c r="U17" s="154"/>
      <c r="V17" s="154"/>
      <c r="W17" s="154"/>
      <c r="X17" s="154"/>
      <c r="Y17" s="154"/>
      <c r="Z17" s="154"/>
    </row>
    <row r="18">
      <c r="A18" s="175" t="s">
        <v>34</v>
      </c>
      <c r="B18" s="175" t="s">
        <v>6</v>
      </c>
      <c r="C18" s="147" t="s">
        <v>1048</v>
      </c>
      <c r="D18" s="145" t="s">
        <v>242</v>
      </c>
      <c r="E18" s="146">
        <v>44116.0</v>
      </c>
      <c r="F18" s="147" t="s">
        <v>249</v>
      </c>
      <c r="G18" s="229">
        <v>1.0</v>
      </c>
      <c r="H18" s="229">
        <v>60.0</v>
      </c>
      <c r="I18" s="229">
        <v>60.0</v>
      </c>
      <c r="J18" s="217">
        <f t="shared" si="2"/>
        <v>0.006138036405</v>
      </c>
      <c r="K18" s="218">
        <f t="shared" si="3"/>
        <v>1.657269829</v>
      </c>
      <c r="L18" s="151">
        <f t="shared" si="4"/>
        <v>1.657269829</v>
      </c>
      <c r="M18" s="152" t="str">
        <f t="shared" si="5"/>
        <v>rodrigouy</v>
      </c>
      <c r="N18" s="154">
        <f>IFERROR(__xludf.DUMMYFUNCTION("""COMPUTED_VALUE"""),1.0)</f>
        <v>1</v>
      </c>
      <c r="O18" s="154"/>
      <c r="P18" s="154"/>
      <c r="Q18" s="154"/>
      <c r="R18" s="154"/>
      <c r="S18" s="154"/>
      <c r="T18" s="154"/>
      <c r="U18" s="154"/>
      <c r="V18" s="154"/>
      <c r="W18" s="154"/>
      <c r="X18" s="154"/>
      <c r="Y18" s="154"/>
      <c r="Z18" s="154"/>
    </row>
    <row r="19">
      <c r="A19" s="175" t="s">
        <v>103</v>
      </c>
      <c r="B19" s="175" t="s">
        <v>16</v>
      </c>
      <c r="C19" s="147" t="s">
        <v>1056</v>
      </c>
      <c r="D19" s="145" t="s">
        <v>242</v>
      </c>
      <c r="E19" s="146">
        <v>44116.0</v>
      </c>
      <c r="F19" s="147" t="s">
        <v>260</v>
      </c>
      <c r="G19" s="229">
        <v>3.0</v>
      </c>
      <c r="H19" s="229">
        <v>3.0</v>
      </c>
      <c r="I19" s="229">
        <v>10.0</v>
      </c>
      <c r="J19" s="217">
        <f t="shared" si="2"/>
        <v>0.0006672065351</v>
      </c>
      <c r="K19" s="218">
        <f t="shared" si="3"/>
        <v>0.1801457645</v>
      </c>
      <c r="L19" s="151">
        <f t="shared" si="4"/>
        <v>0.1801457645</v>
      </c>
      <c r="M19" s="152" t="str">
        <f t="shared" si="5"/>
        <v>cpt_grog</v>
      </c>
      <c r="N19" s="154">
        <f>IFERROR(__xludf.DUMMYFUNCTION("""COMPUTED_VALUE"""),1.0)</f>
        <v>1</v>
      </c>
      <c r="O19" s="154"/>
      <c r="P19" s="154"/>
      <c r="Q19" s="154"/>
      <c r="R19" s="154"/>
      <c r="S19" s="154"/>
      <c r="T19" s="154"/>
      <c r="U19" s="154"/>
      <c r="V19" s="154"/>
      <c r="W19" s="154"/>
      <c r="X19" s="154"/>
      <c r="Y19" s="154"/>
      <c r="Z19" s="154"/>
    </row>
    <row r="20">
      <c r="A20" s="175" t="s">
        <v>129</v>
      </c>
      <c r="B20" s="175" t="s">
        <v>6</v>
      </c>
      <c r="C20" s="147" t="s">
        <v>1057</v>
      </c>
      <c r="D20" s="145" t="s">
        <v>242</v>
      </c>
      <c r="E20" s="146">
        <v>44116.0</v>
      </c>
      <c r="F20" s="147" t="s">
        <v>249</v>
      </c>
      <c r="G20" s="229">
        <v>2.0</v>
      </c>
      <c r="H20" s="229">
        <v>1.0</v>
      </c>
      <c r="I20" s="229">
        <v>1.0</v>
      </c>
      <c r="J20" s="217">
        <f t="shared" si="2"/>
        <v>0.0001023006067</v>
      </c>
      <c r="K20" s="218">
        <f t="shared" si="3"/>
        <v>0.02762116382</v>
      </c>
      <c r="L20" s="151">
        <f t="shared" si="4"/>
        <v>0.02762116382</v>
      </c>
      <c r="M20" s="152" t="str">
        <f t="shared" si="5"/>
        <v>witwiki3</v>
      </c>
      <c r="N20" s="154">
        <f>IFERROR(__xludf.DUMMYFUNCTION("""COMPUTED_VALUE"""),1.0)</f>
        <v>1</v>
      </c>
      <c r="O20" s="154"/>
      <c r="P20" s="154"/>
      <c r="Q20" s="154"/>
      <c r="R20" s="154"/>
      <c r="S20" s="154"/>
      <c r="T20" s="154"/>
      <c r="U20" s="154"/>
      <c r="V20" s="154"/>
      <c r="W20" s="154"/>
      <c r="X20" s="154"/>
      <c r="Y20" s="154"/>
      <c r="Z20" s="154"/>
    </row>
    <row r="21">
      <c r="A21" s="175" t="s">
        <v>23</v>
      </c>
      <c r="B21" s="175" t="s">
        <v>6</v>
      </c>
      <c r="C21" s="147" t="s">
        <v>1048</v>
      </c>
      <c r="D21" s="145" t="s">
        <v>242</v>
      </c>
      <c r="E21" s="146">
        <v>44116.0</v>
      </c>
      <c r="F21" s="147" t="s">
        <v>249</v>
      </c>
      <c r="G21" s="229">
        <v>1.0</v>
      </c>
      <c r="H21" s="229">
        <v>0.0</v>
      </c>
      <c r="I21" s="229">
        <v>0.0</v>
      </c>
      <c r="J21" s="217">
        <f t="shared" si="2"/>
        <v>0</v>
      </c>
      <c r="K21" s="218">
        <f t="shared" si="3"/>
        <v>0</v>
      </c>
      <c r="L21" s="151">
        <f t="shared" si="4"/>
        <v>0</v>
      </c>
      <c r="M21" s="152" t="str">
        <f t="shared" si="5"/>
        <v>griffgreen</v>
      </c>
      <c r="N21" s="154">
        <f>IFERROR(__xludf.DUMMYFUNCTION("""COMPUTED_VALUE"""),1.0)</f>
        <v>1</v>
      </c>
      <c r="O21" s="154"/>
      <c r="P21" s="154"/>
      <c r="Q21" s="154"/>
      <c r="R21" s="154"/>
      <c r="S21" s="154"/>
      <c r="T21" s="154"/>
      <c r="U21" s="154"/>
      <c r="V21" s="154"/>
      <c r="W21" s="154"/>
      <c r="X21" s="154"/>
      <c r="Y21" s="154"/>
      <c r="Z21" s="154"/>
    </row>
    <row r="22">
      <c r="A22" s="175" t="s">
        <v>21</v>
      </c>
      <c r="B22" s="175" t="s">
        <v>6</v>
      </c>
      <c r="C22" s="147" t="s">
        <v>1048</v>
      </c>
      <c r="D22" s="145" t="s">
        <v>242</v>
      </c>
      <c r="E22" s="146">
        <v>44116.0</v>
      </c>
      <c r="F22" s="147" t="s">
        <v>249</v>
      </c>
      <c r="G22" s="229">
        <v>1.0</v>
      </c>
      <c r="H22" s="229">
        <v>0.0</v>
      </c>
      <c r="I22" s="229">
        <v>0.0</v>
      </c>
      <c r="J22" s="217">
        <f t="shared" si="2"/>
        <v>0</v>
      </c>
      <c r="K22" s="218">
        <f t="shared" si="3"/>
        <v>0</v>
      </c>
      <c r="L22" s="151">
        <f t="shared" si="4"/>
        <v>0</v>
      </c>
      <c r="M22" s="152" t="str">
        <f t="shared" si="5"/>
        <v>liviade</v>
      </c>
      <c r="N22" s="154">
        <f>IFERROR(__xludf.DUMMYFUNCTION("""COMPUTED_VALUE"""),1.0)</f>
        <v>1</v>
      </c>
      <c r="O22" s="154"/>
      <c r="P22" s="154"/>
      <c r="Q22" s="154"/>
      <c r="R22" s="154"/>
      <c r="S22" s="154"/>
      <c r="T22" s="154"/>
      <c r="U22" s="154"/>
      <c r="V22" s="154"/>
      <c r="W22" s="154"/>
      <c r="X22" s="154"/>
      <c r="Y22" s="154"/>
      <c r="Z22" s="154"/>
    </row>
    <row r="23">
      <c r="A23" s="175" t="s">
        <v>21</v>
      </c>
      <c r="B23" s="175" t="s">
        <v>6</v>
      </c>
      <c r="C23" s="147" t="s">
        <v>1051</v>
      </c>
      <c r="D23" s="145" t="s">
        <v>242</v>
      </c>
      <c r="E23" s="146">
        <v>44116.0</v>
      </c>
      <c r="F23" s="147" t="s">
        <v>249</v>
      </c>
      <c r="G23" s="229">
        <v>1.0</v>
      </c>
      <c r="H23" s="229">
        <v>0.0</v>
      </c>
      <c r="I23" s="229">
        <v>0.0</v>
      </c>
      <c r="J23" s="217">
        <f t="shared" si="2"/>
        <v>0</v>
      </c>
      <c r="K23" s="218">
        <f t="shared" si="3"/>
        <v>0</v>
      </c>
      <c r="L23" s="151">
        <f t="shared" si="4"/>
        <v>0</v>
      </c>
      <c r="M23" s="152" t="str">
        <f t="shared" si="5"/>
        <v>liviade</v>
      </c>
      <c r="N23" s="154">
        <f>IFERROR(__xludf.DUMMYFUNCTION("""COMPUTED_VALUE"""),2.0)</f>
        <v>2</v>
      </c>
      <c r="O23" s="154"/>
      <c r="P23" s="154"/>
      <c r="Q23" s="154"/>
      <c r="R23" s="154"/>
      <c r="S23" s="154"/>
      <c r="T23" s="154"/>
      <c r="U23" s="154"/>
      <c r="V23" s="154"/>
      <c r="W23" s="154"/>
      <c r="X23" s="154"/>
      <c r="Y23" s="154"/>
      <c r="Z23" s="154"/>
    </row>
    <row r="24">
      <c r="A24" s="175" t="s">
        <v>3</v>
      </c>
      <c r="B24" s="175" t="s">
        <v>255</v>
      </c>
      <c r="C24" s="147" t="s">
        <v>1058</v>
      </c>
      <c r="D24" s="145" t="s">
        <v>242</v>
      </c>
      <c r="E24" s="146">
        <v>44117.0</v>
      </c>
      <c r="F24" s="147" t="s">
        <v>249</v>
      </c>
      <c r="G24" s="229">
        <v>1.0</v>
      </c>
      <c r="H24" s="229">
        <v>300.0</v>
      </c>
      <c r="I24" s="229">
        <v>250.0</v>
      </c>
      <c r="J24" s="217">
        <f t="shared" si="2"/>
        <v>0.02811657692</v>
      </c>
      <c r="K24" s="218">
        <f t="shared" si="3"/>
        <v>7.591475768</v>
      </c>
      <c r="L24" s="151">
        <f t="shared" si="4"/>
        <v>43.08206471</v>
      </c>
      <c r="M24" s="152" t="str">
        <f t="shared" si="5"/>
        <v>sembrestels</v>
      </c>
      <c r="N24" s="154">
        <f>IFERROR(__xludf.DUMMYFUNCTION("""COMPUTED_VALUE"""),2.0)</f>
        <v>2</v>
      </c>
      <c r="O24" s="154"/>
      <c r="P24" s="154"/>
      <c r="Q24" s="154"/>
      <c r="R24" s="154"/>
      <c r="S24" s="154"/>
      <c r="T24" s="154"/>
      <c r="U24" s="154"/>
      <c r="V24" s="154"/>
      <c r="W24" s="154"/>
      <c r="X24" s="154"/>
      <c r="Y24" s="154"/>
      <c r="Z24" s="154"/>
    </row>
    <row r="25">
      <c r="A25" s="175" t="s">
        <v>4</v>
      </c>
      <c r="B25" s="175" t="s">
        <v>21</v>
      </c>
      <c r="C25" s="147" t="s">
        <v>1059</v>
      </c>
      <c r="D25" s="145" t="s">
        <v>242</v>
      </c>
      <c r="E25" s="146">
        <v>44117.0</v>
      </c>
      <c r="F25" s="147" t="s">
        <v>249</v>
      </c>
      <c r="G25" s="229">
        <v>1.0</v>
      </c>
      <c r="H25" s="229">
        <v>60.0</v>
      </c>
      <c r="I25" s="229">
        <v>60.0</v>
      </c>
      <c r="J25" s="217">
        <f t="shared" si="2"/>
        <v>0.006138036405</v>
      </c>
      <c r="K25" s="218">
        <f t="shared" si="3"/>
        <v>1.657269829</v>
      </c>
      <c r="L25" s="151">
        <f t="shared" si="4"/>
        <v>21.03811271</v>
      </c>
      <c r="M25" s="152" t="str">
        <f t="shared" si="5"/>
        <v>santigs67</v>
      </c>
      <c r="N25" s="154">
        <f>IFERROR(__xludf.DUMMYFUNCTION("""COMPUTED_VALUE"""),2.0)</f>
        <v>2</v>
      </c>
      <c r="O25" s="154"/>
      <c r="P25" s="154"/>
      <c r="Q25" s="154"/>
      <c r="R25" s="154"/>
      <c r="S25" s="154"/>
      <c r="T25" s="154"/>
      <c r="U25" s="154"/>
      <c r="V25" s="154"/>
      <c r="W25" s="154"/>
      <c r="X25" s="154"/>
      <c r="Y25" s="154"/>
      <c r="Z25" s="154"/>
    </row>
    <row r="26">
      <c r="A26" s="175" t="s">
        <v>6</v>
      </c>
      <c r="B26" s="175" t="s">
        <v>265</v>
      </c>
      <c r="C26" s="147" t="s">
        <v>1060</v>
      </c>
      <c r="D26" s="145" t="s">
        <v>242</v>
      </c>
      <c r="E26" s="146">
        <v>44117.0</v>
      </c>
      <c r="F26" s="147" t="s">
        <v>249</v>
      </c>
      <c r="G26" s="229">
        <v>1.0</v>
      </c>
      <c r="H26" s="229">
        <v>60.0</v>
      </c>
      <c r="I26" s="229">
        <v>60.0</v>
      </c>
      <c r="J26" s="217">
        <f t="shared" si="2"/>
        <v>0.006138036405</v>
      </c>
      <c r="K26" s="218">
        <f t="shared" si="3"/>
        <v>1.657269829</v>
      </c>
      <c r="L26" s="151">
        <f t="shared" si="4"/>
        <v>20.43444809</v>
      </c>
      <c r="M26" s="152" t="str">
        <f t="shared" si="5"/>
        <v>cranders71</v>
      </c>
      <c r="N26" s="154">
        <f>IFERROR(__xludf.DUMMYFUNCTION("""COMPUTED_VALUE"""),1.0)</f>
        <v>1</v>
      </c>
      <c r="O26" s="154"/>
      <c r="P26" s="154"/>
      <c r="Q26" s="154"/>
      <c r="R26" s="154"/>
      <c r="S26" s="154"/>
      <c r="T26" s="154"/>
      <c r="U26" s="154"/>
      <c r="V26" s="154"/>
      <c r="W26" s="154"/>
      <c r="X26" s="154"/>
      <c r="Y26" s="154"/>
      <c r="Z26" s="154"/>
    </row>
    <row r="27">
      <c r="A27" s="175" t="s">
        <v>6</v>
      </c>
      <c r="B27" s="175" t="s">
        <v>21</v>
      </c>
      <c r="C27" s="147" t="s">
        <v>1059</v>
      </c>
      <c r="D27" s="145" t="s">
        <v>242</v>
      </c>
      <c r="E27" s="146">
        <v>44117.0</v>
      </c>
      <c r="F27" s="147" t="s">
        <v>249</v>
      </c>
      <c r="G27" s="229">
        <v>1.0</v>
      </c>
      <c r="H27" s="229">
        <v>60.0</v>
      </c>
      <c r="I27" s="229">
        <v>60.0</v>
      </c>
      <c r="J27" s="217">
        <f t="shared" si="2"/>
        <v>0.006138036405</v>
      </c>
      <c r="K27" s="218">
        <f t="shared" si="3"/>
        <v>1.657269829</v>
      </c>
      <c r="L27" s="151">
        <f t="shared" si="4"/>
        <v>20.43444809</v>
      </c>
      <c r="M27" s="152" t="str">
        <f t="shared" si="5"/>
        <v>cranders71</v>
      </c>
      <c r="N27" s="154">
        <f>IFERROR(__xludf.DUMMYFUNCTION("""COMPUTED_VALUE"""),2.0)</f>
        <v>2</v>
      </c>
      <c r="O27" s="154"/>
      <c r="P27" s="154"/>
      <c r="Q27" s="154"/>
      <c r="R27" s="154"/>
      <c r="S27" s="154"/>
      <c r="T27" s="154"/>
      <c r="U27" s="154"/>
      <c r="V27" s="154"/>
      <c r="W27" s="154"/>
      <c r="X27" s="154"/>
      <c r="Y27" s="154"/>
      <c r="Z27" s="154"/>
    </row>
    <row r="28">
      <c r="A28" s="175" t="s">
        <v>12</v>
      </c>
      <c r="B28" s="175" t="s">
        <v>21</v>
      </c>
      <c r="C28" s="147" t="s">
        <v>1059</v>
      </c>
      <c r="D28" s="145" t="s">
        <v>242</v>
      </c>
      <c r="E28" s="146">
        <v>44117.0</v>
      </c>
      <c r="F28" s="147" t="s">
        <v>249</v>
      </c>
      <c r="G28" s="229">
        <v>1.0</v>
      </c>
      <c r="H28" s="229">
        <v>60.0</v>
      </c>
      <c r="I28" s="229">
        <v>100.0</v>
      </c>
      <c r="J28" s="217">
        <f t="shared" si="2"/>
        <v>0.00819692049</v>
      </c>
      <c r="K28" s="218">
        <f t="shared" si="3"/>
        <v>2.213168532</v>
      </c>
      <c r="L28" s="151">
        <f t="shared" si="4"/>
        <v>19.3382901</v>
      </c>
      <c r="M28" s="152" t="str">
        <f t="shared" si="5"/>
        <v>juankbell</v>
      </c>
      <c r="N28" s="154">
        <f>IFERROR(__xludf.DUMMYFUNCTION("""COMPUTED_VALUE"""),1.0)</f>
        <v>1</v>
      </c>
      <c r="O28" s="154"/>
      <c r="P28" s="154"/>
      <c r="Q28" s="154"/>
      <c r="R28" s="154"/>
      <c r="S28" s="154"/>
      <c r="T28" s="154"/>
      <c r="U28" s="154"/>
      <c r="V28" s="154"/>
      <c r="W28" s="154"/>
      <c r="X28" s="154"/>
      <c r="Y28" s="154"/>
      <c r="Z28" s="154"/>
    </row>
    <row r="29">
      <c r="A29" s="175" t="s">
        <v>14</v>
      </c>
      <c r="B29" s="175" t="s">
        <v>265</v>
      </c>
      <c r="C29" s="147" t="s">
        <v>1060</v>
      </c>
      <c r="D29" s="145" t="s">
        <v>242</v>
      </c>
      <c r="E29" s="146">
        <v>44117.0</v>
      </c>
      <c r="F29" s="147" t="s">
        <v>249</v>
      </c>
      <c r="G29" s="229">
        <v>1.0</v>
      </c>
      <c r="H29" s="229">
        <v>60.0</v>
      </c>
      <c r="I29" s="229">
        <v>60.0</v>
      </c>
      <c r="J29" s="217">
        <f t="shared" si="2"/>
        <v>0.006138036405</v>
      </c>
      <c r="K29" s="218">
        <f t="shared" si="3"/>
        <v>1.657269829</v>
      </c>
      <c r="L29" s="151">
        <f t="shared" si="4"/>
        <v>19.11401066</v>
      </c>
      <c r="M29" s="152" t="str">
        <f t="shared" si="5"/>
        <v>manualzuru</v>
      </c>
      <c r="N29" s="154">
        <f>IFERROR(__xludf.DUMMYFUNCTION("""COMPUTED_VALUE"""),3.0)</f>
        <v>3</v>
      </c>
      <c r="O29" s="154"/>
      <c r="P29" s="154"/>
      <c r="Q29" s="154"/>
      <c r="R29" s="154"/>
      <c r="S29" s="154"/>
      <c r="T29" s="154"/>
      <c r="U29" s="154"/>
      <c r="V29" s="154"/>
      <c r="W29" s="154"/>
      <c r="X29" s="154"/>
      <c r="Y29" s="154"/>
      <c r="Z29" s="154"/>
    </row>
    <row r="30">
      <c r="A30" s="175" t="s">
        <v>14</v>
      </c>
      <c r="B30" s="175" t="s">
        <v>21</v>
      </c>
      <c r="C30" s="147" t="s">
        <v>1061</v>
      </c>
      <c r="D30" s="145" t="s">
        <v>242</v>
      </c>
      <c r="E30" s="146">
        <v>44117.0</v>
      </c>
      <c r="F30" s="147" t="s">
        <v>249</v>
      </c>
      <c r="G30" s="229">
        <v>1.0</v>
      </c>
      <c r="H30" s="229">
        <v>60.0</v>
      </c>
      <c r="I30" s="229">
        <v>60.0</v>
      </c>
      <c r="J30" s="217">
        <f t="shared" si="2"/>
        <v>0.006138036405</v>
      </c>
      <c r="K30" s="218">
        <f t="shared" si="3"/>
        <v>1.657269829</v>
      </c>
      <c r="L30" s="151">
        <f t="shared" si="4"/>
        <v>19.11401066</v>
      </c>
      <c r="M30" s="152" t="str">
        <f t="shared" si="5"/>
        <v>manualzuru</v>
      </c>
      <c r="N30" s="154">
        <f>IFERROR(__xludf.DUMMYFUNCTION("""COMPUTED_VALUE"""),4.0)</f>
        <v>4</v>
      </c>
      <c r="O30" s="154"/>
      <c r="P30" s="154"/>
      <c r="Q30" s="154"/>
      <c r="R30" s="154"/>
      <c r="S30" s="154"/>
      <c r="T30" s="154"/>
      <c r="U30" s="154"/>
      <c r="V30" s="154"/>
      <c r="W30" s="154"/>
      <c r="X30" s="154"/>
      <c r="Y30" s="154"/>
      <c r="Z30" s="154"/>
    </row>
    <row r="31">
      <c r="A31" s="175" t="s">
        <v>7</v>
      </c>
      <c r="B31" s="175" t="s">
        <v>21</v>
      </c>
      <c r="C31" s="147" t="s">
        <v>1059</v>
      </c>
      <c r="D31" s="145" t="s">
        <v>242</v>
      </c>
      <c r="E31" s="146">
        <v>44117.0</v>
      </c>
      <c r="F31" s="147" t="s">
        <v>249</v>
      </c>
      <c r="G31" s="229">
        <v>1.0</v>
      </c>
      <c r="H31" s="229">
        <v>60.0</v>
      </c>
      <c r="I31" s="229">
        <v>60.0</v>
      </c>
      <c r="J31" s="217">
        <f t="shared" si="2"/>
        <v>0.006138036405</v>
      </c>
      <c r="K31" s="218">
        <f t="shared" si="3"/>
        <v>1.657269829</v>
      </c>
      <c r="L31" s="151">
        <f t="shared" si="4"/>
        <v>17.88774457</v>
      </c>
      <c r="M31" s="152" t="str">
        <f t="shared" si="5"/>
        <v>akrtws</v>
      </c>
      <c r="N31" s="154">
        <f>IFERROR(__xludf.DUMMYFUNCTION("""COMPUTED_VALUE"""),2.0)</f>
        <v>2</v>
      </c>
      <c r="O31" s="154"/>
      <c r="P31" s="154"/>
      <c r="Q31" s="154"/>
      <c r="R31" s="154"/>
      <c r="S31" s="154"/>
      <c r="T31" s="154"/>
      <c r="U31" s="154"/>
      <c r="V31" s="154"/>
      <c r="W31" s="154"/>
      <c r="X31" s="154"/>
      <c r="Y31" s="154"/>
      <c r="Z31" s="154"/>
    </row>
    <row r="32">
      <c r="A32" s="175" t="s">
        <v>28</v>
      </c>
      <c r="B32" s="175" t="s">
        <v>265</v>
      </c>
      <c r="C32" s="147" t="s">
        <v>1060</v>
      </c>
      <c r="D32" s="145" t="s">
        <v>242</v>
      </c>
      <c r="E32" s="146">
        <v>44117.0</v>
      </c>
      <c r="F32" s="147" t="s">
        <v>249</v>
      </c>
      <c r="G32" s="229">
        <v>1.0</v>
      </c>
      <c r="H32" s="229">
        <v>60.0</v>
      </c>
      <c r="I32" s="229">
        <v>60.0</v>
      </c>
      <c r="J32" s="217">
        <f t="shared" si="2"/>
        <v>0.006138036405</v>
      </c>
      <c r="K32" s="218">
        <f t="shared" si="3"/>
        <v>1.657269829</v>
      </c>
      <c r="L32" s="151">
        <f t="shared" si="4"/>
        <v>14.3647429</v>
      </c>
      <c r="M32" s="152" t="str">
        <f t="shared" si="5"/>
        <v>blairv</v>
      </c>
      <c r="N32" s="154">
        <f>IFERROR(__xludf.DUMMYFUNCTION("""COMPUTED_VALUE"""),1.0)</f>
        <v>1</v>
      </c>
      <c r="O32" s="154"/>
      <c r="P32" s="154"/>
      <c r="Q32" s="154"/>
      <c r="R32" s="154"/>
      <c r="S32" s="154"/>
      <c r="T32" s="154"/>
      <c r="U32" s="154"/>
      <c r="V32" s="154"/>
      <c r="W32" s="154"/>
      <c r="X32" s="154"/>
      <c r="Y32" s="154"/>
      <c r="Z32" s="154"/>
    </row>
    <row r="33">
      <c r="A33" s="175" t="s">
        <v>28</v>
      </c>
      <c r="B33" s="175" t="s">
        <v>265</v>
      </c>
      <c r="C33" s="147" t="s">
        <v>1062</v>
      </c>
      <c r="D33" s="145" t="s">
        <v>242</v>
      </c>
      <c r="E33" s="146">
        <v>44117.0</v>
      </c>
      <c r="F33" s="147" t="s">
        <v>249</v>
      </c>
      <c r="G33" s="229">
        <v>1.0</v>
      </c>
      <c r="H33" s="229">
        <v>140.0</v>
      </c>
      <c r="I33" s="229">
        <v>100.0</v>
      </c>
      <c r="J33" s="217">
        <f t="shared" si="2"/>
        <v>0.01226320086</v>
      </c>
      <c r="K33" s="218">
        <f t="shared" si="3"/>
        <v>3.311064232</v>
      </c>
      <c r="L33" s="151">
        <f t="shared" si="4"/>
        <v>14.3647429</v>
      </c>
      <c r="M33" s="152" t="str">
        <f t="shared" si="5"/>
        <v>blairv</v>
      </c>
      <c r="N33" s="154">
        <f>IFERROR(__xludf.DUMMYFUNCTION("""COMPUTED_VALUE"""),2.0)</f>
        <v>2</v>
      </c>
      <c r="O33" s="154"/>
      <c r="P33" s="154"/>
      <c r="Q33" s="154"/>
      <c r="R33" s="154"/>
      <c r="S33" s="154"/>
      <c r="T33" s="154"/>
      <c r="U33" s="154"/>
      <c r="V33" s="154"/>
      <c r="W33" s="154"/>
      <c r="X33" s="154"/>
      <c r="Y33" s="154"/>
      <c r="Z33" s="154"/>
    </row>
    <row r="34">
      <c r="A34" s="175" t="s">
        <v>32</v>
      </c>
      <c r="B34" s="175" t="s">
        <v>265</v>
      </c>
      <c r="C34" s="147" t="s">
        <v>1060</v>
      </c>
      <c r="D34" s="145" t="s">
        <v>242</v>
      </c>
      <c r="E34" s="146">
        <v>44117.0</v>
      </c>
      <c r="F34" s="147" t="s">
        <v>249</v>
      </c>
      <c r="G34" s="229">
        <v>1.0</v>
      </c>
      <c r="H34" s="229">
        <v>60.0</v>
      </c>
      <c r="I34" s="229">
        <v>60.0</v>
      </c>
      <c r="J34" s="217">
        <f t="shared" si="2"/>
        <v>0.006138036405</v>
      </c>
      <c r="K34" s="218">
        <f t="shared" si="3"/>
        <v>1.657269829</v>
      </c>
      <c r="L34" s="151">
        <f t="shared" si="4"/>
        <v>10.77572932</v>
      </c>
      <c r="M34" s="152" t="str">
        <f t="shared" si="5"/>
        <v>fabianvb</v>
      </c>
      <c r="N34" s="154">
        <f>IFERROR(__xludf.DUMMYFUNCTION("""COMPUTED_VALUE"""),1.0)</f>
        <v>1</v>
      </c>
      <c r="O34" s="154"/>
      <c r="P34" s="154"/>
      <c r="Q34" s="154"/>
      <c r="R34" s="154"/>
      <c r="S34" s="154"/>
      <c r="T34" s="154"/>
      <c r="U34" s="154"/>
      <c r="V34" s="154"/>
      <c r="W34" s="154"/>
      <c r="X34" s="154"/>
      <c r="Y34" s="154"/>
      <c r="Z34" s="154"/>
    </row>
    <row r="35">
      <c r="A35" s="175" t="s">
        <v>32</v>
      </c>
      <c r="B35" s="175" t="s">
        <v>21</v>
      </c>
      <c r="C35" s="147" t="s">
        <v>1059</v>
      </c>
      <c r="D35" s="145" t="s">
        <v>242</v>
      </c>
      <c r="E35" s="146">
        <v>44117.0</v>
      </c>
      <c r="F35" s="147" t="s">
        <v>249</v>
      </c>
      <c r="G35" s="229">
        <v>1.0</v>
      </c>
      <c r="H35" s="229">
        <v>60.0</v>
      </c>
      <c r="I35" s="229">
        <v>60.0</v>
      </c>
      <c r="J35" s="217">
        <f t="shared" si="2"/>
        <v>0.006138036405</v>
      </c>
      <c r="K35" s="218">
        <f t="shared" si="3"/>
        <v>1.657269829</v>
      </c>
      <c r="L35" s="151">
        <f t="shared" si="4"/>
        <v>10.77572932</v>
      </c>
      <c r="M35" s="152" t="str">
        <f t="shared" si="5"/>
        <v>fabianvb</v>
      </c>
      <c r="N35" s="154">
        <f>IFERROR(__xludf.DUMMYFUNCTION("""COMPUTED_VALUE"""),2.0)</f>
        <v>2</v>
      </c>
      <c r="O35" s="154"/>
      <c r="P35" s="154"/>
      <c r="Q35" s="154"/>
      <c r="R35" s="154"/>
      <c r="S35" s="154"/>
      <c r="T35" s="154"/>
      <c r="U35" s="154"/>
      <c r="V35" s="154"/>
      <c r="W35" s="154"/>
      <c r="X35" s="154"/>
      <c r="Y35" s="154"/>
      <c r="Z35" s="154"/>
    </row>
    <row r="36">
      <c r="A36" s="175" t="s">
        <v>27</v>
      </c>
      <c r="B36" s="175" t="s">
        <v>21</v>
      </c>
      <c r="C36" s="147" t="s">
        <v>1059</v>
      </c>
      <c r="D36" s="145" t="s">
        <v>242</v>
      </c>
      <c r="E36" s="146">
        <v>44117.0</v>
      </c>
      <c r="F36" s="147" t="s">
        <v>249</v>
      </c>
      <c r="G36" s="229">
        <v>1.0</v>
      </c>
      <c r="H36" s="229">
        <v>60.0</v>
      </c>
      <c r="I36" s="229">
        <v>60.0</v>
      </c>
      <c r="J36" s="217">
        <f t="shared" si="2"/>
        <v>0.006138036405</v>
      </c>
      <c r="K36" s="218">
        <f t="shared" si="3"/>
        <v>1.657269829</v>
      </c>
      <c r="L36" s="151">
        <f t="shared" si="4"/>
        <v>9.396408839</v>
      </c>
      <c r="M36" s="152" t="str">
        <f t="shared" si="5"/>
        <v>hbesso31</v>
      </c>
      <c r="N36" s="154">
        <f>IFERROR(__xludf.DUMMYFUNCTION("""COMPUTED_VALUE"""),2.0)</f>
        <v>2</v>
      </c>
      <c r="O36" s="154"/>
      <c r="P36" s="154"/>
      <c r="Q36" s="154"/>
      <c r="R36" s="154"/>
      <c r="S36" s="154"/>
      <c r="T36" s="154"/>
      <c r="U36" s="154"/>
      <c r="V36" s="154"/>
      <c r="W36" s="154"/>
      <c r="X36" s="154"/>
      <c r="Y36" s="154"/>
      <c r="Z36" s="154"/>
    </row>
    <row r="37">
      <c r="A37" s="175" t="s">
        <v>10</v>
      </c>
      <c r="B37" s="175" t="s">
        <v>21</v>
      </c>
      <c r="C37" s="147" t="s">
        <v>1059</v>
      </c>
      <c r="D37" s="145" t="s">
        <v>242</v>
      </c>
      <c r="E37" s="146">
        <v>44117.0</v>
      </c>
      <c r="F37" s="147" t="s">
        <v>249</v>
      </c>
      <c r="G37" s="229">
        <v>1.0</v>
      </c>
      <c r="H37" s="229">
        <v>60.0</v>
      </c>
      <c r="I37" s="229">
        <v>60.0</v>
      </c>
      <c r="J37" s="217">
        <f t="shared" si="2"/>
        <v>0.006138036405</v>
      </c>
      <c r="K37" s="218">
        <f t="shared" si="3"/>
        <v>1.657269829</v>
      </c>
      <c r="L37" s="151">
        <f t="shared" si="4"/>
        <v>7.660963106</v>
      </c>
      <c r="M37" s="152" t="str">
        <f t="shared" si="5"/>
        <v>jessicazartler</v>
      </c>
      <c r="N37" s="154">
        <f>IFERROR(__xludf.DUMMYFUNCTION("""COMPUTED_VALUE"""),3.0)</f>
        <v>3</v>
      </c>
      <c r="O37" s="154"/>
      <c r="P37" s="154"/>
      <c r="Q37" s="154"/>
      <c r="R37" s="154"/>
      <c r="S37" s="154"/>
      <c r="T37" s="154"/>
      <c r="U37" s="154"/>
      <c r="V37" s="154"/>
      <c r="W37" s="154"/>
      <c r="X37" s="154"/>
      <c r="Y37" s="154"/>
      <c r="Z37" s="154"/>
    </row>
    <row r="38">
      <c r="A38" s="175" t="s">
        <v>10</v>
      </c>
      <c r="B38" s="175" t="s">
        <v>21</v>
      </c>
      <c r="C38" s="147" t="s">
        <v>1063</v>
      </c>
      <c r="D38" s="145" t="s">
        <v>242</v>
      </c>
      <c r="E38" s="146">
        <v>44117.0</v>
      </c>
      <c r="F38" s="147" t="s">
        <v>249</v>
      </c>
      <c r="G38" s="229">
        <v>1.0</v>
      </c>
      <c r="H38" s="229">
        <v>20.0</v>
      </c>
      <c r="I38" s="229">
        <v>30.0</v>
      </c>
      <c r="J38" s="217">
        <f t="shared" si="2"/>
        <v>0.002560733156</v>
      </c>
      <c r="K38" s="218">
        <f t="shared" si="3"/>
        <v>0.6913979522</v>
      </c>
      <c r="L38" s="151">
        <f t="shared" si="4"/>
        <v>7.660963106</v>
      </c>
      <c r="M38" s="152" t="str">
        <f t="shared" si="5"/>
        <v>jessicazartler</v>
      </c>
      <c r="N38" s="154">
        <f>IFERROR(__xludf.DUMMYFUNCTION("""COMPUTED_VALUE"""),4.0)</f>
        <v>4</v>
      </c>
      <c r="O38" s="154"/>
      <c r="P38" s="154"/>
      <c r="Q38" s="154"/>
      <c r="R38" s="154"/>
      <c r="S38" s="154"/>
      <c r="T38" s="154"/>
      <c r="U38" s="154"/>
      <c r="V38" s="154"/>
      <c r="W38" s="154"/>
      <c r="X38" s="154"/>
      <c r="Y38" s="154"/>
      <c r="Z38" s="154"/>
    </row>
    <row r="39">
      <c r="A39" s="175" t="s">
        <v>24</v>
      </c>
      <c r="B39" s="175" t="s">
        <v>255</v>
      </c>
      <c r="C39" s="147" t="s">
        <v>1058</v>
      </c>
      <c r="D39" s="145" t="s">
        <v>242</v>
      </c>
      <c r="E39" s="146">
        <v>44117.0</v>
      </c>
      <c r="F39" s="147" t="s">
        <v>249</v>
      </c>
      <c r="G39" s="229">
        <v>1.0</v>
      </c>
      <c r="H39" s="229">
        <v>45.0</v>
      </c>
      <c r="I39" s="229">
        <v>60.0</v>
      </c>
      <c r="J39" s="217">
        <f t="shared" si="2"/>
        <v>0.005375608835</v>
      </c>
      <c r="K39" s="218">
        <f t="shared" si="3"/>
        <v>1.451414386</v>
      </c>
      <c r="L39" s="151">
        <f t="shared" si="4"/>
        <v>6.634292457</v>
      </c>
      <c r="M39" s="152" t="str">
        <f t="shared" si="5"/>
        <v>paulo_c2d</v>
      </c>
      <c r="N39" s="154">
        <f>IFERROR(__xludf.DUMMYFUNCTION("""COMPUTED_VALUE"""),1.0)</f>
        <v>1</v>
      </c>
      <c r="O39" s="154"/>
      <c r="P39" s="154"/>
      <c r="Q39" s="154"/>
      <c r="R39" s="154"/>
      <c r="S39" s="154"/>
      <c r="T39" s="154"/>
      <c r="U39" s="154"/>
      <c r="V39" s="154"/>
      <c r="W39" s="154"/>
      <c r="X39" s="154"/>
      <c r="Y39" s="154"/>
      <c r="Z39" s="154"/>
    </row>
    <row r="40">
      <c r="A40" s="175" t="s">
        <v>30</v>
      </c>
      <c r="B40" s="175" t="s">
        <v>21</v>
      </c>
      <c r="C40" s="147" t="s">
        <v>1059</v>
      </c>
      <c r="D40" s="145" t="s">
        <v>242</v>
      </c>
      <c r="E40" s="146">
        <v>44117.0</v>
      </c>
      <c r="F40" s="147" t="s">
        <v>249</v>
      </c>
      <c r="G40" s="229">
        <v>1.0</v>
      </c>
      <c r="H40" s="229">
        <v>60.0</v>
      </c>
      <c r="I40" s="229">
        <v>60.0</v>
      </c>
      <c r="J40" s="217">
        <f t="shared" si="2"/>
        <v>0.006138036405</v>
      </c>
      <c r="K40" s="218">
        <f t="shared" si="3"/>
        <v>1.657269829</v>
      </c>
      <c r="L40" s="151">
        <f t="shared" si="4"/>
        <v>6.562198549</v>
      </c>
      <c r="M40" s="152" t="str">
        <f t="shared" si="5"/>
        <v>quartagiulio</v>
      </c>
      <c r="N40" s="154">
        <f>IFERROR(__xludf.DUMMYFUNCTION("""COMPUTED_VALUE"""),1.0)</f>
        <v>1</v>
      </c>
      <c r="O40" s="154"/>
      <c r="P40" s="154"/>
      <c r="Q40" s="154"/>
      <c r="R40" s="154"/>
      <c r="S40" s="154"/>
      <c r="T40" s="154"/>
      <c r="U40" s="154"/>
      <c r="V40" s="154"/>
      <c r="W40" s="154"/>
      <c r="X40" s="154"/>
      <c r="Y40" s="154"/>
      <c r="Z40" s="154"/>
    </row>
    <row r="41">
      <c r="A41" s="175" t="s">
        <v>66</v>
      </c>
      <c r="B41" s="175" t="s">
        <v>255</v>
      </c>
      <c r="C41" s="147" t="s">
        <v>1058</v>
      </c>
      <c r="D41" s="145" t="s">
        <v>242</v>
      </c>
      <c r="E41" s="146">
        <v>44117.0</v>
      </c>
      <c r="F41" s="147" t="s">
        <v>249</v>
      </c>
      <c r="G41" s="229">
        <v>1.0</v>
      </c>
      <c r="H41" s="229">
        <v>45.0</v>
      </c>
      <c r="I41" s="229">
        <v>60.0</v>
      </c>
      <c r="J41" s="217">
        <f t="shared" si="2"/>
        <v>0.005375608835</v>
      </c>
      <c r="K41" s="218">
        <f t="shared" si="3"/>
        <v>1.451414386</v>
      </c>
      <c r="L41" s="151">
        <f t="shared" si="4"/>
        <v>4.007675324</v>
      </c>
      <c r="M41" s="152" t="str">
        <f t="shared" si="5"/>
        <v>vivszaid</v>
      </c>
      <c r="N41" s="154">
        <f>IFERROR(__xludf.DUMMYFUNCTION("""COMPUTED_VALUE"""),2.0)</f>
        <v>2</v>
      </c>
      <c r="O41" s="154"/>
      <c r="P41" s="154"/>
      <c r="Q41" s="154"/>
      <c r="R41" s="154"/>
      <c r="S41" s="154"/>
      <c r="T41" s="154"/>
      <c r="U41" s="154"/>
      <c r="V41" s="154"/>
      <c r="W41" s="154"/>
      <c r="X41" s="154"/>
      <c r="Y41" s="154"/>
      <c r="Z41" s="154"/>
    </row>
    <row r="42">
      <c r="A42" s="175" t="s">
        <v>29</v>
      </c>
      <c r="B42" s="175" t="s">
        <v>21</v>
      </c>
      <c r="C42" s="147" t="s">
        <v>1059</v>
      </c>
      <c r="D42" s="145" t="s">
        <v>242</v>
      </c>
      <c r="E42" s="146">
        <v>44117.0</v>
      </c>
      <c r="F42" s="147" t="s">
        <v>249</v>
      </c>
      <c r="G42" s="229">
        <v>1.0</v>
      </c>
      <c r="H42" s="229">
        <v>60.0</v>
      </c>
      <c r="I42" s="229">
        <v>60.0</v>
      </c>
      <c r="J42" s="217">
        <f t="shared" si="2"/>
        <v>0.006138036405</v>
      </c>
      <c r="K42" s="218">
        <f t="shared" si="3"/>
        <v>1.657269829</v>
      </c>
      <c r="L42" s="151">
        <f t="shared" si="4"/>
        <v>1.657269829</v>
      </c>
      <c r="M42" s="152" t="str">
        <f t="shared" si="5"/>
        <v>loie_giveth</v>
      </c>
      <c r="N42" s="154">
        <f>IFERROR(__xludf.DUMMYFUNCTION("""COMPUTED_VALUE"""),1.0)</f>
        <v>1</v>
      </c>
      <c r="O42" s="154"/>
      <c r="P42" s="154"/>
      <c r="Q42" s="154"/>
      <c r="R42" s="154"/>
      <c r="S42" s="154"/>
      <c r="T42" s="154"/>
      <c r="U42" s="154"/>
      <c r="V42" s="154"/>
      <c r="W42" s="154"/>
      <c r="X42" s="154"/>
      <c r="Y42" s="154"/>
      <c r="Z42" s="154"/>
    </row>
    <row r="43">
      <c r="A43" s="175" t="s">
        <v>22</v>
      </c>
      <c r="B43" s="175" t="s">
        <v>21</v>
      </c>
      <c r="C43" s="147" t="s">
        <v>1059</v>
      </c>
      <c r="D43" s="145" t="s">
        <v>242</v>
      </c>
      <c r="E43" s="146">
        <v>44117.0</v>
      </c>
      <c r="F43" s="147" t="s">
        <v>249</v>
      </c>
      <c r="G43" s="229">
        <v>1.0</v>
      </c>
      <c r="H43" s="229">
        <v>60.0</v>
      </c>
      <c r="I43" s="229">
        <v>60.0</v>
      </c>
      <c r="J43" s="217">
        <f t="shared" si="2"/>
        <v>0.006138036405</v>
      </c>
      <c r="K43" s="218">
        <f t="shared" si="3"/>
        <v>1.657269829</v>
      </c>
      <c r="L43" s="151">
        <f t="shared" si="4"/>
        <v>1.657269829</v>
      </c>
      <c r="M43" s="152" t="str">
        <f t="shared" si="5"/>
        <v>vntrp</v>
      </c>
      <c r="N43" s="154">
        <f>IFERROR(__xludf.DUMMYFUNCTION("""COMPUTED_VALUE"""),1.0)</f>
        <v>1</v>
      </c>
      <c r="O43" s="154"/>
      <c r="P43" s="154"/>
      <c r="Q43" s="154"/>
      <c r="R43" s="154"/>
      <c r="S43" s="154"/>
      <c r="T43" s="154"/>
      <c r="U43" s="154"/>
      <c r="V43" s="154"/>
      <c r="W43" s="154"/>
      <c r="X43" s="154"/>
      <c r="Y43" s="154"/>
      <c r="Z43" s="154"/>
    </row>
    <row r="44">
      <c r="A44" s="175" t="s">
        <v>17</v>
      </c>
      <c r="B44" s="175" t="s">
        <v>255</v>
      </c>
      <c r="C44" s="147" t="s">
        <v>1058</v>
      </c>
      <c r="D44" s="145" t="s">
        <v>242</v>
      </c>
      <c r="E44" s="146">
        <v>44117.0</v>
      </c>
      <c r="F44" s="147" t="s">
        <v>249</v>
      </c>
      <c r="G44" s="229">
        <v>1.0</v>
      </c>
      <c r="H44" s="229">
        <v>45.0</v>
      </c>
      <c r="I44" s="229">
        <v>60.0</v>
      </c>
      <c r="J44" s="217">
        <f t="shared" si="2"/>
        <v>0.005375608835</v>
      </c>
      <c r="K44" s="218">
        <f t="shared" si="3"/>
        <v>1.451414386</v>
      </c>
      <c r="L44" s="151">
        <f t="shared" si="4"/>
        <v>1.451414386</v>
      </c>
      <c r="M44" s="152" t="str">
        <f t="shared" si="5"/>
        <v>lkngtn</v>
      </c>
      <c r="N44" s="154">
        <f>IFERROR(__xludf.DUMMYFUNCTION("""COMPUTED_VALUE"""),1.0)</f>
        <v>1</v>
      </c>
      <c r="O44" s="154"/>
      <c r="P44" s="154"/>
      <c r="Q44" s="154"/>
      <c r="R44" s="154"/>
      <c r="S44" s="154"/>
      <c r="T44" s="154"/>
      <c r="U44" s="154"/>
      <c r="V44" s="154"/>
      <c r="W44" s="154"/>
      <c r="X44" s="154"/>
      <c r="Y44" s="154"/>
      <c r="Z44" s="154"/>
    </row>
    <row r="45">
      <c r="A45" s="175" t="s">
        <v>48</v>
      </c>
      <c r="B45" s="175" t="s">
        <v>16</v>
      </c>
      <c r="C45" s="147" t="s">
        <v>1064</v>
      </c>
      <c r="D45" s="145" t="s">
        <v>242</v>
      </c>
      <c r="E45" s="146">
        <v>44117.0</v>
      </c>
      <c r="F45" s="147" t="s">
        <v>512</v>
      </c>
      <c r="G45" s="229">
        <v>3.0</v>
      </c>
      <c r="H45" s="229">
        <v>25.0</v>
      </c>
      <c r="I45" s="229">
        <v>20.0</v>
      </c>
      <c r="J45" s="217">
        <f t="shared" si="2"/>
        <v>0.002300154658</v>
      </c>
      <c r="K45" s="218">
        <f t="shared" si="3"/>
        <v>0.6210417577</v>
      </c>
      <c r="L45" s="151">
        <f t="shared" si="4"/>
        <v>0.6210417577</v>
      </c>
      <c r="M45" s="152" t="str">
        <f t="shared" si="5"/>
        <v>benjaminscholtz</v>
      </c>
      <c r="N45" s="154">
        <f>IFERROR(__xludf.DUMMYFUNCTION("""COMPUTED_VALUE"""),1.0)</f>
        <v>1</v>
      </c>
      <c r="O45" s="154"/>
      <c r="P45" s="154"/>
      <c r="Q45" s="154"/>
      <c r="R45" s="154"/>
      <c r="S45" s="154"/>
      <c r="T45" s="154"/>
      <c r="U45" s="154"/>
      <c r="V45" s="154"/>
      <c r="W45" s="154"/>
      <c r="X45" s="154"/>
      <c r="Y45" s="154"/>
      <c r="Z45" s="154"/>
    </row>
    <row r="46">
      <c r="A46" s="175" t="s">
        <v>36</v>
      </c>
      <c r="B46" s="175" t="s">
        <v>16</v>
      </c>
      <c r="C46" s="147" t="s">
        <v>1065</v>
      </c>
      <c r="D46" s="145" t="s">
        <v>242</v>
      </c>
      <c r="E46" s="146">
        <v>44117.0</v>
      </c>
      <c r="F46" s="147" t="s">
        <v>512</v>
      </c>
      <c r="G46" s="229">
        <v>3.0</v>
      </c>
      <c r="H46" s="229">
        <v>15.0</v>
      </c>
      <c r="I46" s="229">
        <v>20.0</v>
      </c>
      <c r="J46" s="217">
        <f t="shared" si="2"/>
        <v>0.001791869612</v>
      </c>
      <c r="K46" s="218">
        <f t="shared" si="3"/>
        <v>0.4838047952</v>
      </c>
      <c r="L46" s="151">
        <f t="shared" si="4"/>
        <v>0.511425959</v>
      </c>
      <c r="M46" s="152" t="str">
        <f t="shared" si="5"/>
        <v>danlessa</v>
      </c>
      <c r="N46" s="154">
        <f>IFERROR(__xludf.DUMMYFUNCTION("""COMPUTED_VALUE"""),1.0)</f>
        <v>1</v>
      </c>
      <c r="O46" s="154"/>
      <c r="P46" s="154"/>
      <c r="Q46" s="154"/>
      <c r="R46" s="154"/>
      <c r="S46" s="154"/>
      <c r="T46" s="154"/>
      <c r="U46" s="154"/>
      <c r="V46" s="154"/>
      <c r="W46" s="154"/>
      <c r="X46" s="154"/>
      <c r="Y46" s="154"/>
      <c r="Z46" s="154"/>
    </row>
    <row r="47">
      <c r="A47" s="175" t="s">
        <v>173</v>
      </c>
      <c r="B47" s="175" t="s">
        <v>16</v>
      </c>
      <c r="C47" s="147" t="s">
        <v>1064</v>
      </c>
      <c r="D47" s="145" t="s">
        <v>242</v>
      </c>
      <c r="E47" s="146">
        <v>44117.0</v>
      </c>
      <c r="F47" s="147" t="s">
        <v>512</v>
      </c>
      <c r="G47" s="229">
        <v>3.0</v>
      </c>
      <c r="H47" s="229">
        <v>15.0</v>
      </c>
      <c r="I47" s="229">
        <v>20.0</v>
      </c>
      <c r="J47" s="217">
        <f t="shared" si="2"/>
        <v>0.001791869612</v>
      </c>
      <c r="K47" s="218">
        <f t="shared" si="3"/>
        <v>0.4838047952</v>
      </c>
      <c r="L47" s="151">
        <f t="shared" si="4"/>
        <v>0.4838047952</v>
      </c>
      <c r="M47" s="152" t="str">
        <f t="shared" si="5"/>
        <v>lanski13</v>
      </c>
      <c r="N47" s="154">
        <f>IFERROR(__xludf.DUMMYFUNCTION("""COMPUTED_VALUE"""),1.0)</f>
        <v>1</v>
      </c>
      <c r="O47" s="154"/>
      <c r="P47" s="154"/>
      <c r="Q47" s="154"/>
      <c r="R47" s="154"/>
      <c r="S47" s="154"/>
      <c r="T47" s="154"/>
      <c r="U47" s="154"/>
      <c r="V47" s="154"/>
      <c r="W47" s="154"/>
      <c r="X47" s="154"/>
      <c r="Y47" s="154"/>
      <c r="Z47" s="154"/>
    </row>
    <row r="48">
      <c r="A48" s="175" t="s">
        <v>23</v>
      </c>
      <c r="B48" s="175" t="s">
        <v>265</v>
      </c>
      <c r="C48" s="147" t="s">
        <v>1060</v>
      </c>
      <c r="D48" s="145" t="s">
        <v>242</v>
      </c>
      <c r="E48" s="146">
        <v>44117.0</v>
      </c>
      <c r="F48" s="147" t="s">
        <v>249</v>
      </c>
      <c r="G48" s="229">
        <v>1.0</v>
      </c>
      <c r="H48" s="229">
        <v>0.0</v>
      </c>
      <c r="I48" s="229">
        <v>0.0</v>
      </c>
      <c r="J48" s="217">
        <f t="shared" si="2"/>
        <v>0</v>
      </c>
      <c r="K48" s="218">
        <f t="shared" si="3"/>
        <v>0</v>
      </c>
      <c r="L48" s="151">
        <f t="shared" si="4"/>
        <v>0</v>
      </c>
      <c r="M48" s="152" t="str">
        <f t="shared" si="5"/>
        <v>griffgreen</v>
      </c>
      <c r="N48" s="154">
        <f>IFERROR(__xludf.DUMMYFUNCTION("""COMPUTED_VALUE"""),2.0)</f>
        <v>2</v>
      </c>
      <c r="O48" s="154"/>
      <c r="P48" s="154"/>
      <c r="Q48" s="154"/>
      <c r="R48" s="154"/>
      <c r="S48" s="154"/>
      <c r="T48" s="154"/>
      <c r="U48" s="154"/>
      <c r="V48" s="154"/>
      <c r="W48" s="154"/>
      <c r="X48" s="154"/>
      <c r="Y48" s="154"/>
      <c r="Z48" s="154"/>
    </row>
    <row r="49">
      <c r="A49" s="175" t="s">
        <v>23</v>
      </c>
      <c r="B49" s="175" t="s">
        <v>255</v>
      </c>
      <c r="C49" s="147" t="s">
        <v>1058</v>
      </c>
      <c r="D49" s="145" t="s">
        <v>242</v>
      </c>
      <c r="E49" s="146">
        <v>44117.0</v>
      </c>
      <c r="F49" s="147" t="s">
        <v>249</v>
      </c>
      <c r="G49" s="229">
        <v>1.0</v>
      </c>
      <c r="H49" s="229">
        <v>0.0</v>
      </c>
      <c r="I49" s="229">
        <v>0.0</v>
      </c>
      <c r="J49" s="217">
        <f t="shared" si="2"/>
        <v>0</v>
      </c>
      <c r="K49" s="218">
        <f t="shared" si="3"/>
        <v>0</v>
      </c>
      <c r="L49" s="151">
        <f t="shared" si="4"/>
        <v>0</v>
      </c>
      <c r="M49" s="152" t="str">
        <f t="shared" si="5"/>
        <v>griffgreen</v>
      </c>
      <c r="N49" s="154">
        <f>IFERROR(__xludf.DUMMYFUNCTION("""COMPUTED_VALUE"""),3.0)</f>
        <v>3</v>
      </c>
      <c r="O49" s="154"/>
      <c r="P49" s="154"/>
      <c r="Q49" s="154"/>
      <c r="R49" s="154"/>
      <c r="S49" s="154"/>
      <c r="T49" s="154"/>
      <c r="U49" s="154"/>
      <c r="V49" s="154"/>
      <c r="W49" s="154"/>
      <c r="X49" s="154"/>
      <c r="Y49" s="154"/>
      <c r="Z49" s="154"/>
    </row>
    <row r="50">
      <c r="A50" s="175" t="s">
        <v>23</v>
      </c>
      <c r="B50" s="175" t="s">
        <v>21</v>
      </c>
      <c r="C50" s="147" t="s">
        <v>1059</v>
      </c>
      <c r="D50" s="145" t="s">
        <v>242</v>
      </c>
      <c r="E50" s="146">
        <v>44117.0</v>
      </c>
      <c r="F50" s="147" t="s">
        <v>249</v>
      </c>
      <c r="G50" s="229">
        <v>1.0</v>
      </c>
      <c r="H50" s="229">
        <v>0.0</v>
      </c>
      <c r="I50" s="229">
        <v>0.0</v>
      </c>
      <c r="J50" s="217">
        <f t="shared" si="2"/>
        <v>0</v>
      </c>
      <c r="K50" s="218">
        <f t="shared" si="3"/>
        <v>0</v>
      </c>
      <c r="L50" s="151">
        <f t="shared" si="4"/>
        <v>0</v>
      </c>
      <c r="M50" s="152" t="str">
        <f t="shared" si="5"/>
        <v>griffgreen</v>
      </c>
      <c r="N50" s="154">
        <f>IFERROR(__xludf.DUMMYFUNCTION("""COMPUTED_VALUE"""),4.0)</f>
        <v>4</v>
      </c>
      <c r="O50" s="154"/>
      <c r="P50" s="154"/>
      <c r="Q50" s="154"/>
      <c r="R50" s="154"/>
      <c r="S50" s="154"/>
      <c r="T50" s="154"/>
      <c r="U50" s="154"/>
      <c r="V50" s="154"/>
      <c r="W50" s="154"/>
      <c r="X50" s="154"/>
      <c r="Y50" s="154"/>
      <c r="Z50" s="154"/>
    </row>
    <row r="51">
      <c r="A51" s="175" t="s">
        <v>21</v>
      </c>
      <c r="B51" s="175" t="s">
        <v>255</v>
      </c>
      <c r="C51" s="147" t="s">
        <v>1066</v>
      </c>
      <c r="D51" s="145" t="s">
        <v>242</v>
      </c>
      <c r="E51" s="146">
        <v>44117.0</v>
      </c>
      <c r="F51" s="147" t="s">
        <v>287</v>
      </c>
      <c r="G51" s="229">
        <v>1.0</v>
      </c>
      <c r="H51" s="229">
        <v>0.0</v>
      </c>
      <c r="I51" s="229">
        <v>0.0</v>
      </c>
      <c r="J51" s="217">
        <f t="shared" si="2"/>
        <v>0</v>
      </c>
      <c r="K51" s="218">
        <f t="shared" si="3"/>
        <v>0</v>
      </c>
      <c r="L51" s="151">
        <f t="shared" si="4"/>
        <v>0</v>
      </c>
      <c r="M51" s="152" t="str">
        <f t="shared" si="5"/>
        <v>liviade</v>
      </c>
      <c r="N51" s="154">
        <f>IFERROR(__xludf.DUMMYFUNCTION("""COMPUTED_VALUE"""),3.0)</f>
        <v>3</v>
      </c>
      <c r="O51" s="154"/>
      <c r="P51" s="154"/>
      <c r="Q51" s="154"/>
      <c r="R51" s="154"/>
      <c r="S51" s="154"/>
      <c r="T51" s="154"/>
      <c r="U51" s="154"/>
      <c r="V51" s="154"/>
      <c r="W51" s="154"/>
      <c r="X51" s="154"/>
      <c r="Y51" s="154"/>
      <c r="Z51" s="154"/>
    </row>
    <row r="52">
      <c r="A52" s="175" t="s">
        <v>21</v>
      </c>
      <c r="B52" s="175" t="s">
        <v>265</v>
      </c>
      <c r="C52" s="147" t="s">
        <v>1060</v>
      </c>
      <c r="D52" s="145" t="s">
        <v>242</v>
      </c>
      <c r="E52" s="146">
        <v>44117.0</v>
      </c>
      <c r="F52" s="147" t="s">
        <v>249</v>
      </c>
      <c r="G52" s="229">
        <v>1.0</v>
      </c>
      <c r="H52" s="229">
        <v>0.0</v>
      </c>
      <c r="I52" s="229">
        <v>0.0</v>
      </c>
      <c r="J52" s="217">
        <f t="shared" si="2"/>
        <v>0</v>
      </c>
      <c r="K52" s="218">
        <f t="shared" si="3"/>
        <v>0</v>
      </c>
      <c r="L52" s="151">
        <f t="shared" si="4"/>
        <v>0</v>
      </c>
      <c r="M52" s="152" t="str">
        <f t="shared" si="5"/>
        <v>liviade</v>
      </c>
      <c r="N52" s="154">
        <f>IFERROR(__xludf.DUMMYFUNCTION("""COMPUTED_VALUE"""),4.0)</f>
        <v>4</v>
      </c>
      <c r="O52" s="154"/>
      <c r="P52" s="154"/>
      <c r="Q52" s="154"/>
      <c r="R52" s="154"/>
      <c r="S52" s="154"/>
      <c r="T52" s="154"/>
      <c r="U52" s="154"/>
      <c r="V52" s="154"/>
      <c r="W52" s="154"/>
      <c r="X52" s="154"/>
      <c r="Y52" s="154"/>
      <c r="Z52" s="154"/>
    </row>
    <row r="53">
      <c r="A53" s="175" t="s">
        <v>4</v>
      </c>
      <c r="B53" s="175" t="s">
        <v>265</v>
      </c>
      <c r="C53" s="147" t="s">
        <v>1067</v>
      </c>
      <c r="D53" s="145" t="s">
        <v>242</v>
      </c>
      <c r="E53" s="146">
        <v>44118.0</v>
      </c>
      <c r="F53" s="147" t="s">
        <v>249</v>
      </c>
      <c r="G53" s="229">
        <v>1.0</v>
      </c>
      <c r="H53" s="229">
        <v>45.0</v>
      </c>
      <c r="I53" s="229">
        <v>30.0</v>
      </c>
      <c r="J53" s="217">
        <f t="shared" si="2"/>
        <v>0.003831445772</v>
      </c>
      <c r="K53" s="218">
        <f t="shared" si="3"/>
        <v>1.034490358</v>
      </c>
      <c r="L53" s="151">
        <f t="shared" si="4"/>
        <v>21.03811271</v>
      </c>
      <c r="M53" s="152" t="str">
        <f t="shared" si="5"/>
        <v>santigs67</v>
      </c>
      <c r="N53" s="154">
        <f>IFERROR(__xludf.DUMMYFUNCTION("""COMPUTED_VALUE"""),3.0)</f>
        <v>3</v>
      </c>
      <c r="O53" s="154"/>
      <c r="P53" s="154"/>
      <c r="Q53" s="154"/>
      <c r="R53" s="154"/>
      <c r="S53" s="154"/>
      <c r="T53" s="154"/>
      <c r="U53" s="154"/>
      <c r="V53" s="154"/>
      <c r="W53" s="154"/>
      <c r="X53" s="154"/>
      <c r="Y53" s="154"/>
      <c r="Z53" s="154"/>
    </row>
    <row r="54">
      <c r="A54" s="175" t="s">
        <v>6</v>
      </c>
      <c r="B54" s="175" t="s">
        <v>255</v>
      </c>
      <c r="C54" s="147" t="s">
        <v>1068</v>
      </c>
      <c r="D54" s="145" t="s">
        <v>242</v>
      </c>
      <c r="E54" s="146">
        <v>44118.0</v>
      </c>
      <c r="F54" s="147" t="s">
        <v>249</v>
      </c>
      <c r="G54" s="229">
        <v>1.0</v>
      </c>
      <c r="H54" s="229">
        <v>300.0</v>
      </c>
      <c r="I54" s="229">
        <v>200.0</v>
      </c>
      <c r="J54" s="217">
        <f t="shared" si="2"/>
        <v>0.02554297181</v>
      </c>
      <c r="K54" s="218">
        <f t="shared" si="3"/>
        <v>6.896602389</v>
      </c>
      <c r="L54" s="151">
        <f t="shared" si="4"/>
        <v>20.43444809</v>
      </c>
      <c r="M54" s="152" t="str">
        <f t="shared" si="5"/>
        <v>cranders71</v>
      </c>
      <c r="N54" s="154">
        <f>IFERROR(__xludf.DUMMYFUNCTION("""COMPUTED_VALUE"""),3.0)</f>
        <v>3</v>
      </c>
      <c r="O54" s="154"/>
      <c r="P54" s="154"/>
      <c r="Q54" s="154"/>
      <c r="R54" s="154"/>
      <c r="S54" s="154"/>
      <c r="T54" s="154"/>
      <c r="U54" s="154"/>
      <c r="V54" s="154"/>
      <c r="W54" s="154"/>
      <c r="X54" s="154"/>
      <c r="Y54" s="154"/>
      <c r="Z54" s="154"/>
    </row>
    <row r="55">
      <c r="A55" s="175" t="s">
        <v>14</v>
      </c>
      <c r="B55" s="175" t="s">
        <v>265</v>
      </c>
      <c r="C55" s="147" t="s">
        <v>1067</v>
      </c>
      <c r="D55" s="145" t="s">
        <v>242</v>
      </c>
      <c r="E55" s="146">
        <v>44118.0</v>
      </c>
      <c r="F55" s="147" t="s">
        <v>249</v>
      </c>
      <c r="G55" s="229">
        <v>1.0</v>
      </c>
      <c r="H55" s="229">
        <v>45.0</v>
      </c>
      <c r="I55" s="229">
        <v>30.0</v>
      </c>
      <c r="J55" s="217">
        <f t="shared" si="2"/>
        <v>0.003831445772</v>
      </c>
      <c r="K55" s="218">
        <f t="shared" si="3"/>
        <v>1.034490358</v>
      </c>
      <c r="L55" s="151">
        <f t="shared" si="4"/>
        <v>19.11401066</v>
      </c>
      <c r="M55" s="152" t="str">
        <f t="shared" si="5"/>
        <v>manualzuru</v>
      </c>
      <c r="N55" s="154">
        <f>IFERROR(__xludf.DUMMYFUNCTION("""COMPUTED_VALUE"""),5.0)</f>
        <v>5</v>
      </c>
      <c r="O55" s="154"/>
      <c r="P55" s="154"/>
      <c r="Q55" s="154"/>
      <c r="R55" s="154"/>
      <c r="S55" s="154"/>
      <c r="T55" s="154"/>
      <c r="U55" s="154"/>
      <c r="V55" s="154"/>
      <c r="W55" s="154"/>
      <c r="X55" s="154"/>
      <c r="Y55" s="154"/>
      <c r="Z55" s="154"/>
    </row>
    <row r="56">
      <c r="A56" s="175" t="s">
        <v>14</v>
      </c>
      <c r="B56" s="175" t="s">
        <v>6</v>
      </c>
      <c r="C56" s="147" t="s">
        <v>1069</v>
      </c>
      <c r="D56" s="145" t="s">
        <v>242</v>
      </c>
      <c r="E56" s="146">
        <v>44118.0</v>
      </c>
      <c r="F56" s="147" t="s">
        <v>249</v>
      </c>
      <c r="G56" s="229" t="s">
        <v>974</v>
      </c>
      <c r="H56" s="229">
        <v>0.0</v>
      </c>
      <c r="I56" s="229">
        <v>0.0</v>
      </c>
      <c r="J56" s="217">
        <f t="shared" si="2"/>
        <v>0</v>
      </c>
      <c r="K56" s="218">
        <f t="shared" si="3"/>
        <v>0</v>
      </c>
      <c r="L56" s="151">
        <f t="shared" si="4"/>
        <v>19.11401066</v>
      </c>
      <c r="M56" s="152" t="str">
        <f t="shared" si="5"/>
        <v>manualzuru</v>
      </c>
      <c r="N56" s="154">
        <f>IFERROR(__xludf.DUMMYFUNCTION("""COMPUTED_VALUE"""),6.0)</f>
        <v>6</v>
      </c>
      <c r="O56" s="154"/>
      <c r="P56" s="154"/>
      <c r="Q56" s="154"/>
      <c r="R56" s="154"/>
      <c r="S56" s="154"/>
      <c r="T56" s="154"/>
      <c r="U56" s="154"/>
      <c r="V56" s="154"/>
      <c r="W56" s="154"/>
      <c r="X56" s="154"/>
      <c r="Y56" s="154"/>
      <c r="Z56" s="154"/>
    </row>
    <row r="57">
      <c r="A57" s="175" t="s">
        <v>7</v>
      </c>
      <c r="B57" s="175" t="s">
        <v>265</v>
      </c>
      <c r="C57" s="147" t="s">
        <v>1067</v>
      </c>
      <c r="D57" s="145" t="s">
        <v>242</v>
      </c>
      <c r="E57" s="146">
        <v>44118.0</v>
      </c>
      <c r="F57" s="147" t="s">
        <v>249</v>
      </c>
      <c r="G57" s="229">
        <v>1.0</v>
      </c>
      <c r="H57" s="229">
        <v>45.0</v>
      </c>
      <c r="I57" s="229">
        <v>30.0</v>
      </c>
      <c r="J57" s="217">
        <f t="shared" si="2"/>
        <v>0.003831445772</v>
      </c>
      <c r="K57" s="218">
        <f t="shared" si="3"/>
        <v>1.034490358</v>
      </c>
      <c r="L57" s="151">
        <f t="shared" si="4"/>
        <v>17.88774457</v>
      </c>
      <c r="M57" s="152" t="str">
        <f t="shared" si="5"/>
        <v>akrtws</v>
      </c>
      <c r="N57" s="154">
        <f>IFERROR(__xludf.DUMMYFUNCTION("""COMPUTED_VALUE"""),3.0)</f>
        <v>3</v>
      </c>
      <c r="O57" s="154"/>
      <c r="P57" s="154"/>
      <c r="Q57" s="154"/>
      <c r="R57" s="154"/>
      <c r="S57" s="154"/>
      <c r="T57" s="154"/>
      <c r="U57" s="154"/>
      <c r="V57" s="154"/>
      <c r="W57" s="154"/>
      <c r="X57" s="154"/>
      <c r="Y57" s="154"/>
      <c r="Z57" s="154"/>
    </row>
    <row r="58">
      <c r="A58" s="175" t="s">
        <v>32</v>
      </c>
      <c r="B58" s="175" t="s">
        <v>265</v>
      </c>
      <c r="C58" s="147" t="s">
        <v>1070</v>
      </c>
      <c r="D58" s="145" t="s">
        <v>242</v>
      </c>
      <c r="E58" s="146">
        <v>44118.0</v>
      </c>
      <c r="F58" s="147" t="s">
        <v>249</v>
      </c>
      <c r="G58" s="229">
        <v>1.0</v>
      </c>
      <c r="H58" s="229">
        <v>50.0</v>
      </c>
      <c r="I58" s="229">
        <v>50.0</v>
      </c>
      <c r="J58" s="217">
        <f t="shared" si="2"/>
        <v>0.005115030337</v>
      </c>
      <c r="K58" s="218">
        <f t="shared" si="3"/>
        <v>1.381058191</v>
      </c>
      <c r="L58" s="151">
        <f t="shared" si="4"/>
        <v>10.77572932</v>
      </c>
      <c r="M58" s="152" t="str">
        <f t="shared" si="5"/>
        <v>fabianvb</v>
      </c>
      <c r="N58" s="154">
        <f>IFERROR(__xludf.DUMMYFUNCTION("""COMPUTED_VALUE"""),3.0)</f>
        <v>3</v>
      </c>
      <c r="O58" s="154"/>
      <c r="P58" s="154"/>
      <c r="Q58" s="154"/>
      <c r="R58" s="154"/>
      <c r="S58" s="154"/>
      <c r="T58" s="154"/>
      <c r="U58" s="154"/>
      <c r="V58" s="154"/>
      <c r="W58" s="154"/>
      <c r="X58" s="154"/>
      <c r="Y58" s="154"/>
      <c r="Z58" s="154"/>
    </row>
    <row r="59">
      <c r="A59" s="175" t="s">
        <v>16</v>
      </c>
      <c r="B59" s="175" t="s">
        <v>265</v>
      </c>
      <c r="C59" s="147" t="s">
        <v>1071</v>
      </c>
      <c r="D59" s="145" t="s">
        <v>242</v>
      </c>
      <c r="E59" s="146">
        <v>44118.0</v>
      </c>
      <c r="F59" s="147" t="s">
        <v>249</v>
      </c>
      <c r="G59" s="229">
        <v>3.0</v>
      </c>
      <c r="H59" s="229">
        <v>10.0</v>
      </c>
      <c r="I59" s="229">
        <v>50.0</v>
      </c>
      <c r="J59" s="217">
        <f t="shared" si="2"/>
        <v>0.003081890152</v>
      </c>
      <c r="K59" s="218">
        <f t="shared" si="3"/>
        <v>0.8321103411</v>
      </c>
      <c r="L59" s="151">
        <f t="shared" si="4"/>
        <v>8.434012388</v>
      </c>
      <c r="M59" s="152" t="str">
        <f t="shared" si="5"/>
        <v>jeffemmett</v>
      </c>
      <c r="N59" s="154">
        <f>IFERROR(__xludf.DUMMYFUNCTION("""COMPUTED_VALUE"""),2.0)</f>
        <v>2</v>
      </c>
      <c r="O59" s="154"/>
      <c r="P59" s="154"/>
      <c r="Q59" s="154"/>
      <c r="R59" s="154"/>
      <c r="S59" s="154"/>
      <c r="T59" s="154"/>
      <c r="U59" s="154"/>
      <c r="V59" s="154"/>
      <c r="W59" s="154"/>
      <c r="X59" s="154"/>
      <c r="Y59" s="154"/>
      <c r="Z59" s="154"/>
    </row>
    <row r="60">
      <c r="A60" s="175" t="s">
        <v>10</v>
      </c>
      <c r="B60" s="175" t="s">
        <v>699</v>
      </c>
      <c r="C60" s="147" t="s">
        <v>1072</v>
      </c>
      <c r="D60" s="145" t="s">
        <v>242</v>
      </c>
      <c r="E60" s="146">
        <v>44118.0</v>
      </c>
      <c r="F60" s="147" t="s">
        <v>249</v>
      </c>
      <c r="G60" s="229">
        <v>1.0</v>
      </c>
      <c r="H60" s="229">
        <v>20.0</v>
      </c>
      <c r="I60" s="229">
        <v>40.0</v>
      </c>
      <c r="J60" s="217">
        <f t="shared" si="2"/>
        <v>0.003075454177</v>
      </c>
      <c r="K60" s="218">
        <f t="shared" si="3"/>
        <v>0.8303726279</v>
      </c>
      <c r="L60" s="151">
        <f t="shared" si="4"/>
        <v>7.660963106</v>
      </c>
      <c r="M60" s="152" t="str">
        <f t="shared" si="5"/>
        <v>jessicazartler</v>
      </c>
      <c r="N60" s="154">
        <f>IFERROR(__xludf.DUMMYFUNCTION("""COMPUTED_VALUE"""),5.0)</f>
        <v>5</v>
      </c>
      <c r="O60" s="154"/>
      <c r="P60" s="154"/>
      <c r="Q60" s="154"/>
      <c r="R60" s="154"/>
      <c r="S60" s="154"/>
      <c r="T60" s="154"/>
      <c r="U60" s="154"/>
      <c r="V60" s="154"/>
      <c r="W60" s="154"/>
      <c r="X60" s="154"/>
      <c r="Y60" s="154"/>
      <c r="Z60" s="154"/>
    </row>
    <row r="61">
      <c r="A61" s="175" t="s">
        <v>9</v>
      </c>
      <c r="B61" s="175" t="s">
        <v>265</v>
      </c>
      <c r="C61" s="147" t="s">
        <v>1067</v>
      </c>
      <c r="D61" s="145" t="s">
        <v>242</v>
      </c>
      <c r="E61" s="146">
        <v>44118.0</v>
      </c>
      <c r="F61" s="147" t="s">
        <v>249</v>
      </c>
      <c r="G61" s="229">
        <v>1.0</v>
      </c>
      <c r="H61" s="229">
        <v>45.0</v>
      </c>
      <c r="I61" s="229">
        <v>30.0</v>
      </c>
      <c r="J61" s="217">
        <f t="shared" si="2"/>
        <v>0.003831445772</v>
      </c>
      <c r="K61" s="218">
        <f t="shared" si="3"/>
        <v>1.034490358</v>
      </c>
      <c r="L61" s="151">
        <f t="shared" si="4"/>
        <v>1.918888915</v>
      </c>
      <c r="M61" s="152" t="str">
        <f t="shared" si="5"/>
        <v>solsista</v>
      </c>
      <c r="N61" s="154">
        <f>IFERROR(__xludf.DUMMYFUNCTION("""COMPUTED_VALUE"""),2.0)</f>
        <v>2</v>
      </c>
      <c r="O61" s="154"/>
      <c r="P61" s="154"/>
      <c r="Q61" s="154"/>
      <c r="R61" s="154"/>
      <c r="S61" s="154"/>
      <c r="T61" s="154"/>
      <c r="U61" s="154"/>
      <c r="V61" s="154"/>
      <c r="W61" s="154"/>
      <c r="X61" s="154"/>
      <c r="Y61" s="154"/>
      <c r="Z61" s="154"/>
    </row>
    <row r="62">
      <c r="A62" s="175" t="s">
        <v>29</v>
      </c>
      <c r="B62" s="175" t="s">
        <v>255</v>
      </c>
      <c r="C62" s="147" t="s">
        <v>1073</v>
      </c>
      <c r="D62" s="145" t="s">
        <v>242</v>
      </c>
      <c r="E62" s="146">
        <v>44118.0</v>
      </c>
      <c r="F62" s="147" t="s">
        <v>260</v>
      </c>
      <c r="G62" s="229">
        <v>4.0</v>
      </c>
      <c r="H62" s="229">
        <v>0.0</v>
      </c>
      <c r="I62" s="229">
        <v>0.0</v>
      </c>
      <c r="J62" s="217">
        <f t="shared" si="2"/>
        <v>0</v>
      </c>
      <c r="K62" s="218">
        <f t="shared" si="3"/>
        <v>0</v>
      </c>
      <c r="L62" s="151">
        <f t="shared" si="4"/>
        <v>1.657269829</v>
      </c>
      <c r="M62" s="152" t="str">
        <f t="shared" si="5"/>
        <v>loie_giveth</v>
      </c>
      <c r="N62" s="154">
        <f>IFERROR(__xludf.DUMMYFUNCTION("""COMPUTED_VALUE"""),2.0)</f>
        <v>2</v>
      </c>
      <c r="O62" s="154"/>
      <c r="P62" s="154"/>
      <c r="Q62" s="154"/>
      <c r="R62" s="154"/>
      <c r="S62" s="154"/>
      <c r="T62" s="154"/>
      <c r="U62" s="154"/>
      <c r="V62" s="154"/>
      <c r="W62" s="154"/>
      <c r="X62" s="154"/>
      <c r="Y62" s="154"/>
      <c r="Z62" s="154"/>
    </row>
    <row r="63">
      <c r="A63" s="175" t="s">
        <v>23</v>
      </c>
      <c r="B63" s="175" t="s">
        <v>265</v>
      </c>
      <c r="C63" s="147" t="s">
        <v>1074</v>
      </c>
      <c r="D63" s="145" t="s">
        <v>242</v>
      </c>
      <c r="E63" s="146">
        <v>44118.0</v>
      </c>
      <c r="F63" s="147" t="s">
        <v>249</v>
      </c>
      <c r="G63" s="229">
        <v>1.0</v>
      </c>
      <c r="H63" s="229">
        <v>0.0</v>
      </c>
      <c r="I63" s="229">
        <v>0.0</v>
      </c>
      <c r="J63" s="217">
        <f t="shared" si="2"/>
        <v>0</v>
      </c>
      <c r="K63" s="218">
        <f t="shared" si="3"/>
        <v>0</v>
      </c>
      <c r="L63" s="151">
        <f t="shared" si="4"/>
        <v>0</v>
      </c>
      <c r="M63" s="152" t="str">
        <f t="shared" si="5"/>
        <v>griffgreen</v>
      </c>
      <c r="N63" s="154">
        <f>IFERROR(__xludf.DUMMYFUNCTION("""COMPUTED_VALUE"""),5.0)</f>
        <v>5</v>
      </c>
      <c r="O63" s="154"/>
      <c r="P63" s="154"/>
      <c r="Q63" s="154"/>
      <c r="R63" s="154"/>
      <c r="S63" s="154"/>
      <c r="T63" s="154"/>
      <c r="U63" s="154"/>
      <c r="V63" s="154"/>
      <c r="W63" s="154"/>
      <c r="X63" s="154"/>
      <c r="Y63" s="154"/>
      <c r="Z63" s="154"/>
    </row>
    <row r="64">
      <c r="A64" s="175" t="s">
        <v>3</v>
      </c>
      <c r="B64" s="175" t="s">
        <v>255</v>
      </c>
      <c r="C64" s="147" t="s">
        <v>1075</v>
      </c>
      <c r="D64" s="145" t="s">
        <v>242</v>
      </c>
      <c r="E64" s="146">
        <v>44119.0</v>
      </c>
      <c r="F64" s="147" t="s">
        <v>249</v>
      </c>
      <c r="G64" s="229">
        <v>1.0</v>
      </c>
      <c r="H64" s="229">
        <v>400.0</v>
      </c>
      <c r="I64" s="229">
        <v>300.0</v>
      </c>
      <c r="J64" s="217">
        <f t="shared" si="2"/>
        <v>0.03577303249</v>
      </c>
      <c r="K64" s="218">
        <f t="shared" si="3"/>
        <v>9.658718771</v>
      </c>
      <c r="L64" s="151">
        <f t="shared" si="4"/>
        <v>43.08206471</v>
      </c>
      <c r="M64" s="152" t="str">
        <f t="shared" si="5"/>
        <v>sembrestels</v>
      </c>
      <c r="N64" s="154">
        <f>IFERROR(__xludf.DUMMYFUNCTION("""COMPUTED_VALUE"""),3.0)</f>
        <v>3</v>
      </c>
      <c r="O64" s="154"/>
      <c r="P64" s="154"/>
      <c r="Q64" s="154"/>
      <c r="R64" s="154"/>
      <c r="S64" s="154"/>
      <c r="T64" s="154"/>
      <c r="U64" s="154"/>
      <c r="V64" s="154"/>
      <c r="W64" s="154"/>
      <c r="X64" s="154"/>
      <c r="Y64" s="154"/>
      <c r="Z64" s="154"/>
    </row>
    <row r="65">
      <c r="A65" s="175" t="s">
        <v>3</v>
      </c>
      <c r="B65" s="175" t="s">
        <v>16</v>
      </c>
      <c r="C65" s="147" t="s">
        <v>1076</v>
      </c>
      <c r="D65" s="145" t="s">
        <v>242</v>
      </c>
      <c r="E65" s="146">
        <v>44119.0</v>
      </c>
      <c r="F65" s="147" t="s">
        <v>512</v>
      </c>
      <c r="G65" s="229">
        <v>3.0</v>
      </c>
      <c r="H65" s="229">
        <v>50.0</v>
      </c>
      <c r="I65" s="229">
        <v>60.0</v>
      </c>
      <c r="J65" s="217">
        <f t="shared" si="2"/>
        <v>0.005629751359</v>
      </c>
      <c r="K65" s="218">
        <f t="shared" si="3"/>
        <v>1.520032867</v>
      </c>
      <c r="L65" s="151">
        <f t="shared" si="4"/>
        <v>43.08206471</v>
      </c>
      <c r="M65" s="152" t="str">
        <f t="shared" si="5"/>
        <v>sembrestels</v>
      </c>
      <c r="N65" s="154">
        <f>IFERROR(__xludf.DUMMYFUNCTION("""COMPUTED_VALUE"""),4.0)</f>
        <v>4</v>
      </c>
      <c r="O65" s="154"/>
      <c r="P65" s="154"/>
      <c r="Q65" s="154"/>
      <c r="R65" s="154"/>
      <c r="S65" s="154"/>
      <c r="T65" s="154"/>
      <c r="U65" s="154"/>
      <c r="V65" s="154"/>
      <c r="W65" s="154"/>
      <c r="X65" s="154"/>
      <c r="Y65" s="154"/>
      <c r="Z65" s="154"/>
    </row>
    <row r="66">
      <c r="A66" s="175" t="s">
        <v>3</v>
      </c>
      <c r="B66" s="175" t="s">
        <v>21</v>
      </c>
      <c r="C66" s="147" t="s">
        <v>1077</v>
      </c>
      <c r="D66" s="145" t="s">
        <v>242</v>
      </c>
      <c r="E66" s="146">
        <v>44119.0</v>
      </c>
      <c r="F66" s="147" t="s">
        <v>249</v>
      </c>
      <c r="G66" s="229">
        <v>1.0</v>
      </c>
      <c r="H66" s="229">
        <v>100.0</v>
      </c>
      <c r="I66" s="229">
        <v>60.0</v>
      </c>
      <c r="J66" s="217">
        <f t="shared" si="2"/>
        <v>0.00817117659</v>
      </c>
      <c r="K66" s="218">
        <f t="shared" si="3"/>
        <v>2.206217679</v>
      </c>
      <c r="L66" s="151">
        <f t="shared" si="4"/>
        <v>43.08206471</v>
      </c>
      <c r="M66" s="152" t="str">
        <f t="shared" si="5"/>
        <v>sembrestels</v>
      </c>
      <c r="N66" s="154">
        <f>IFERROR(__xludf.DUMMYFUNCTION("""COMPUTED_VALUE"""),5.0)</f>
        <v>5</v>
      </c>
      <c r="O66" s="154"/>
      <c r="P66" s="154"/>
      <c r="Q66" s="154"/>
      <c r="R66" s="154"/>
      <c r="S66" s="154"/>
      <c r="T66" s="154"/>
      <c r="U66" s="154"/>
      <c r="V66" s="154"/>
      <c r="W66" s="154"/>
      <c r="X66" s="154"/>
      <c r="Y66" s="154"/>
      <c r="Z66" s="154"/>
    </row>
    <row r="67">
      <c r="A67" s="175" t="s">
        <v>4</v>
      </c>
      <c r="B67" s="175" t="s">
        <v>21</v>
      </c>
      <c r="C67" s="147" t="s">
        <v>1077</v>
      </c>
      <c r="D67" s="145" t="s">
        <v>242</v>
      </c>
      <c r="E67" s="146">
        <v>44119.0</v>
      </c>
      <c r="F67" s="147" t="s">
        <v>249</v>
      </c>
      <c r="G67" s="229">
        <v>1.0</v>
      </c>
      <c r="H67" s="229">
        <v>45.0</v>
      </c>
      <c r="I67" s="229">
        <v>60.0</v>
      </c>
      <c r="J67" s="217">
        <f t="shared" si="2"/>
        <v>0.005375608835</v>
      </c>
      <c r="K67" s="218">
        <f t="shared" si="3"/>
        <v>1.451414386</v>
      </c>
      <c r="L67" s="151">
        <f t="shared" si="4"/>
        <v>21.03811271</v>
      </c>
      <c r="M67" s="152" t="str">
        <f t="shared" si="5"/>
        <v>santigs67</v>
      </c>
      <c r="N67" s="154">
        <f>IFERROR(__xludf.DUMMYFUNCTION("""COMPUTED_VALUE"""),4.0)</f>
        <v>4</v>
      </c>
      <c r="O67" s="154"/>
      <c r="P67" s="154"/>
      <c r="Q67" s="154"/>
      <c r="R67" s="154"/>
      <c r="S67" s="154"/>
      <c r="T67" s="154"/>
      <c r="U67" s="154"/>
      <c r="V67" s="154"/>
      <c r="W67" s="154"/>
      <c r="X67" s="154"/>
      <c r="Y67" s="154"/>
      <c r="Z67" s="154"/>
    </row>
    <row r="68">
      <c r="A68" s="175" t="s">
        <v>4</v>
      </c>
      <c r="B68" s="175" t="s">
        <v>21</v>
      </c>
      <c r="C68" s="147" t="s">
        <v>1078</v>
      </c>
      <c r="D68" s="145" t="s">
        <v>242</v>
      </c>
      <c r="E68" s="146">
        <v>44119.0</v>
      </c>
      <c r="F68" s="147" t="s">
        <v>249</v>
      </c>
      <c r="G68" s="229">
        <v>1.0</v>
      </c>
      <c r="H68" s="229">
        <v>5.0</v>
      </c>
      <c r="I68" s="229">
        <v>10.0</v>
      </c>
      <c r="J68" s="217">
        <f t="shared" si="2"/>
        <v>0.0007688635443</v>
      </c>
      <c r="K68" s="218">
        <f t="shared" si="3"/>
        <v>0.207593157</v>
      </c>
      <c r="L68" s="151">
        <f t="shared" si="4"/>
        <v>21.03811271</v>
      </c>
      <c r="M68" s="152" t="str">
        <f t="shared" si="5"/>
        <v>santigs67</v>
      </c>
      <c r="N68" s="154">
        <f>IFERROR(__xludf.DUMMYFUNCTION("""COMPUTED_VALUE"""),5.0)</f>
        <v>5</v>
      </c>
      <c r="O68" s="154"/>
      <c r="P68" s="154"/>
      <c r="Q68" s="154"/>
      <c r="R68" s="154"/>
      <c r="S68" s="154"/>
      <c r="T68" s="154"/>
      <c r="U68" s="154"/>
      <c r="V68" s="154"/>
      <c r="W68" s="154"/>
      <c r="X68" s="154"/>
      <c r="Y68" s="154"/>
      <c r="Z68" s="154"/>
    </row>
    <row r="69">
      <c r="A69" s="175" t="s">
        <v>4</v>
      </c>
      <c r="B69" s="175" t="s">
        <v>21</v>
      </c>
      <c r="C69" s="147" t="s">
        <v>1079</v>
      </c>
      <c r="D69" s="145" t="s">
        <v>242</v>
      </c>
      <c r="E69" s="146">
        <v>44119.0</v>
      </c>
      <c r="F69" s="147" t="s">
        <v>249</v>
      </c>
      <c r="G69" s="229">
        <v>1.0</v>
      </c>
      <c r="H69" s="229">
        <v>60.0</v>
      </c>
      <c r="I69" s="229">
        <v>60.0</v>
      </c>
      <c r="J69" s="217">
        <f t="shared" si="2"/>
        <v>0.006138036405</v>
      </c>
      <c r="K69" s="218">
        <f t="shared" si="3"/>
        <v>1.657269829</v>
      </c>
      <c r="L69" s="151">
        <f t="shared" si="4"/>
        <v>21.03811271</v>
      </c>
      <c r="M69" s="152" t="str">
        <f t="shared" si="5"/>
        <v>santigs67</v>
      </c>
      <c r="N69" s="154">
        <f>IFERROR(__xludf.DUMMYFUNCTION("""COMPUTED_VALUE"""),6.0)</f>
        <v>6</v>
      </c>
      <c r="O69" s="154"/>
      <c r="P69" s="154"/>
      <c r="Q69" s="154"/>
      <c r="R69" s="154"/>
      <c r="S69" s="154"/>
      <c r="T69" s="154"/>
      <c r="U69" s="154"/>
      <c r="V69" s="154"/>
      <c r="W69" s="154"/>
      <c r="X69" s="154"/>
      <c r="Y69" s="154"/>
      <c r="Z69" s="154"/>
    </row>
    <row r="70">
      <c r="A70" s="175" t="s">
        <v>6</v>
      </c>
      <c r="B70" s="175" t="s">
        <v>21</v>
      </c>
      <c r="C70" s="147" t="s">
        <v>1077</v>
      </c>
      <c r="D70" s="145" t="s">
        <v>242</v>
      </c>
      <c r="E70" s="146">
        <v>44119.0</v>
      </c>
      <c r="F70" s="147" t="s">
        <v>249</v>
      </c>
      <c r="G70" s="229">
        <v>1.0</v>
      </c>
      <c r="H70" s="229">
        <v>45.0</v>
      </c>
      <c r="I70" s="229">
        <v>60.0</v>
      </c>
      <c r="J70" s="217">
        <f t="shared" si="2"/>
        <v>0.005375608835</v>
      </c>
      <c r="K70" s="218">
        <f t="shared" si="3"/>
        <v>1.451414386</v>
      </c>
      <c r="L70" s="151">
        <f t="shared" si="4"/>
        <v>20.43444809</v>
      </c>
      <c r="M70" s="152" t="str">
        <f t="shared" si="5"/>
        <v>cranders71</v>
      </c>
      <c r="N70" s="154">
        <f>IFERROR(__xludf.DUMMYFUNCTION("""COMPUTED_VALUE"""),4.0)</f>
        <v>4</v>
      </c>
      <c r="O70" s="154"/>
      <c r="P70" s="154"/>
      <c r="Q70" s="154"/>
      <c r="R70" s="154"/>
      <c r="S70" s="154"/>
      <c r="T70" s="154"/>
      <c r="U70" s="154"/>
      <c r="V70" s="154"/>
      <c r="W70" s="154"/>
      <c r="X70" s="154"/>
      <c r="Y70" s="154"/>
      <c r="Z70" s="154"/>
    </row>
    <row r="71">
      <c r="A71" s="175" t="s">
        <v>6</v>
      </c>
      <c r="B71" s="175" t="s">
        <v>265</v>
      </c>
      <c r="C71" s="147" t="s">
        <v>1080</v>
      </c>
      <c r="D71" s="145" t="s">
        <v>242</v>
      </c>
      <c r="E71" s="146">
        <v>44119.0</v>
      </c>
      <c r="F71" s="147" t="s">
        <v>249</v>
      </c>
      <c r="G71" s="229" t="s">
        <v>974</v>
      </c>
      <c r="H71" s="229">
        <v>0.0</v>
      </c>
      <c r="I71" s="229">
        <v>0.0</v>
      </c>
      <c r="J71" s="217">
        <f t="shared" si="2"/>
        <v>0</v>
      </c>
      <c r="K71" s="218">
        <f t="shared" si="3"/>
        <v>0</v>
      </c>
      <c r="L71" s="151">
        <f t="shared" si="4"/>
        <v>20.43444809</v>
      </c>
      <c r="M71" s="152" t="str">
        <f t="shared" si="5"/>
        <v>cranders71</v>
      </c>
      <c r="N71" s="154">
        <f>IFERROR(__xludf.DUMMYFUNCTION("""COMPUTED_VALUE"""),5.0)</f>
        <v>5</v>
      </c>
      <c r="O71" s="154"/>
      <c r="P71" s="154"/>
      <c r="Q71" s="154"/>
      <c r="R71" s="154"/>
      <c r="S71" s="154"/>
      <c r="T71" s="154"/>
      <c r="U71" s="154"/>
      <c r="V71" s="154"/>
      <c r="W71" s="154"/>
      <c r="X71" s="154"/>
      <c r="Y71" s="154"/>
      <c r="Z71" s="154"/>
    </row>
    <row r="72">
      <c r="A72" s="175" t="s">
        <v>12</v>
      </c>
      <c r="B72" s="175" t="s">
        <v>21</v>
      </c>
      <c r="C72" s="147" t="s">
        <v>1077</v>
      </c>
      <c r="D72" s="145" t="s">
        <v>242</v>
      </c>
      <c r="E72" s="146">
        <v>44119.0</v>
      </c>
      <c r="F72" s="147" t="s">
        <v>249</v>
      </c>
      <c r="G72" s="229">
        <v>1.0</v>
      </c>
      <c r="H72" s="229">
        <v>45.0</v>
      </c>
      <c r="I72" s="229">
        <v>60.0</v>
      </c>
      <c r="J72" s="217">
        <f t="shared" si="2"/>
        <v>0.005375608835</v>
      </c>
      <c r="K72" s="218">
        <f t="shared" si="3"/>
        <v>1.451414386</v>
      </c>
      <c r="L72" s="151">
        <f t="shared" si="4"/>
        <v>19.3382901</v>
      </c>
      <c r="M72" s="152" t="str">
        <f t="shared" si="5"/>
        <v>juankbell</v>
      </c>
      <c r="N72" s="154">
        <f>IFERROR(__xludf.DUMMYFUNCTION("""COMPUTED_VALUE"""),2.0)</f>
        <v>2</v>
      </c>
      <c r="O72" s="154"/>
      <c r="P72" s="154"/>
      <c r="Q72" s="154"/>
      <c r="R72" s="154"/>
      <c r="S72" s="154"/>
      <c r="T72" s="154"/>
      <c r="U72" s="154"/>
      <c r="V72" s="154"/>
      <c r="W72" s="154"/>
      <c r="X72" s="154"/>
      <c r="Y72" s="154"/>
      <c r="Z72" s="154"/>
    </row>
    <row r="73">
      <c r="A73" s="175" t="s">
        <v>12</v>
      </c>
      <c r="B73" s="175" t="s">
        <v>21</v>
      </c>
      <c r="C73" s="147" t="s">
        <v>1078</v>
      </c>
      <c r="D73" s="145" t="s">
        <v>242</v>
      </c>
      <c r="E73" s="146">
        <v>44119.0</v>
      </c>
      <c r="F73" s="147" t="s">
        <v>249</v>
      </c>
      <c r="G73" s="229">
        <v>1.0</v>
      </c>
      <c r="H73" s="229">
        <v>5.0</v>
      </c>
      <c r="I73" s="229">
        <v>10.0</v>
      </c>
      <c r="J73" s="217">
        <f t="shared" si="2"/>
        <v>0.0007688635443</v>
      </c>
      <c r="K73" s="218">
        <f t="shared" si="3"/>
        <v>0.207593157</v>
      </c>
      <c r="L73" s="151">
        <f t="shared" si="4"/>
        <v>19.3382901</v>
      </c>
      <c r="M73" s="152" t="str">
        <f t="shared" si="5"/>
        <v>juankbell</v>
      </c>
      <c r="N73" s="154">
        <f>IFERROR(__xludf.DUMMYFUNCTION("""COMPUTED_VALUE"""),3.0)</f>
        <v>3</v>
      </c>
      <c r="O73" s="154"/>
      <c r="P73" s="154"/>
      <c r="Q73" s="154"/>
      <c r="R73" s="154"/>
      <c r="S73" s="154"/>
      <c r="T73" s="154"/>
      <c r="U73" s="154"/>
      <c r="V73" s="154"/>
      <c r="W73" s="154"/>
      <c r="X73" s="154"/>
      <c r="Y73" s="154"/>
      <c r="Z73" s="154"/>
    </row>
    <row r="74">
      <c r="A74" s="175" t="s">
        <v>12</v>
      </c>
      <c r="B74" s="175" t="s">
        <v>21</v>
      </c>
      <c r="C74" s="147" t="s">
        <v>1079</v>
      </c>
      <c r="D74" s="145" t="s">
        <v>242</v>
      </c>
      <c r="E74" s="146">
        <v>44119.0</v>
      </c>
      <c r="F74" s="147" t="s">
        <v>249</v>
      </c>
      <c r="G74" s="229">
        <v>1.0</v>
      </c>
      <c r="H74" s="229">
        <v>60.0</v>
      </c>
      <c r="I74" s="229">
        <v>100.0</v>
      </c>
      <c r="J74" s="217">
        <f t="shared" si="2"/>
        <v>0.00819692049</v>
      </c>
      <c r="K74" s="218">
        <f t="shared" si="3"/>
        <v>2.213168532</v>
      </c>
      <c r="L74" s="151">
        <f t="shared" si="4"/>
        <v>19.3382901</v>
      </c>
      <c r="M74" s="152" t="str">
        <f t="shared" si="5"/>
        <v>juankbell</v>
      </c>
      <c r="N74" s="154">
        <f>IFERROR(__xludf.DUMMYFUNCTION("""COMPUTED_VALUE"""),4.0)</f>
        <v>4</v>
      </c>
      <c r="O74" s="154"/>
      <c r="P74" s="154"/>
      <c r="Q74" s="154"/>
      <c r="R74" s="154"/>
      <c r="S74" s="154"/>
      <c r="T74" s="154"/>
      <c r="U74" s="154"/>
      <c r="V74" s="154"/>
      <c r="W74" s="154"/>
      <c r="X74" s="154"/>
      <c r="Y74" s="154"/>
      <c r="Z74" s="154"/>
    </row>
    <row r="75">
      <c r="A75" s="175" t="s">
        <v>14</v>
      </c>
      <c r="B75" s="175" t="s">
        <v>21</v>
      </c>
      <c r="C75" s="147" t="s">
        <v>1077</v>
      </c>
      <c r="D75" s="145" t="s">
        <v>242</v>
      </c>
      <c r="E75" s="146">
        <v>44119.0</v>
      </c>
      <c r="F75" s="147" t="s">
        <v>249</v>
      </c>
      <c r="G75" s="229">
        <v>1.0</v>
      </c>
      <c r="H75" s="229">
        <v>60.0</v>
      </c>
      <c r="I75" s="229">
        <v>60.0</v>
      </c>
      <c r="J75" s="217">
        <f t="shared" si="2"/>
        <v>0.006138036405</v>
      </c>
      <c r="K75" s="218">
        <f t="shared" si="3"/>
        <v>1.657269829</v>
      </c>
      <c r="L75" s="151">
        <f t="shared" si="4"/>
        <v>19.11401066</v>
      </c>
      <c r="M75" s="152" t="str">
        <f t="shared" si="5"/>
        <v>manualzuru</v>
      </c>
      <c r="N75" s="154">
        <f>IFERROR(__xludf.DUMMYFUNCTION("""COMPUTED_VALUE"""),7.0)</f>
        <v>7</v>
      </c>
      <c r="O75" s="154"/>
      <c r="P75" s="154"/>
      <c r="Q75" s="154"/>
      <c r="R75" s="154"/>
      <c r="S75" s="154"/>
      <c r="T75" s="154"/>
      <c r="U75" s="154"/>
      <c r="V75" s="154"/>
      <c r="W75" s="154"/>
      <c r="X75" s="154"/>
      <c r="Y75" s="154"/>
      <c r="Z75" s="154"/>
    </row>
    <row r="76">
      <c r="A76" s="175" t="s">
        <v>7</v>
      </c>
      <c r="B76" s="175" t="s">
        <v>21</v>
      </c>
      <c r="C76" s="147" t="s">
        <v>1079</v>
      </c>
      <c r="D76" s="145" t="s">
        <v>242</v>
      </c>
      <c r="E76" s="146">
        <v>44119.0</v>
      </c>
      <c r="F76" s="147" t="s">
        <v>249</v>
      </c>
      <c r="G76" s="229">
        <v>1.0</v>
      </c>
      <c r="H76" s="229">
        <v>60.0</v>
      </c>
      <c r="I76" s="229">
        <v>60.0</v>
      </c>
      <c r="J76" s="217">
        <f t="shared" si="2"/>
        <v>0.006138036405</v>
      </c>
      <c r="K76" s="218">
        <f t="shared" si="3"/>
        <v>1.657269829</v>
      </c>
      <c r="L76" s="151">
        <f t="shared" si="4"/>
        <v>17.88774457</v>
      </c>
      <c r="M76" s="152" t="str">
        <f t="shared" si="5"/>
        <v>akrtws</v>
      </c>
      <c r="N76" s="154">
        <f>IFERROR(__xludf.DUMMYFUNCTION("""COMPUTED_VALUE"""),4.0)</f>
        <v>4</v>
      </c>
      <c r="O76" s="154"/>
      <c r="P76" s="154"/>
      <c r="Q76" s="154"/>
      <c r="R76" s="154"/>
      <c r="S76" s="154"/>
      <c r="T76" s="154"/>
      <c r="U76" s="154"/>
      <c r="V76" s="154"/>
      <c r="W76" s="154"/>
      <c r="X76" s="154"/>
      <c r="Y76" s="154"/>
      <c r="Z76" s="154"/>
    </row>
    <row r="77">
      <c r="A77" s="175" t="s">
        <v>7</v>
      </c>
      <c r="B77" s="175" t="s">
        <v>21</v>
      </c>
      <c r="C77" s="147" t="s">
        <v>1081</v>
      </c>
      <c r="D77" s="145" t="s">
        <v>242</v>
      </c>
      <c r="E77" s="146">
        <v>44119.0</v>
      </c>
      <c r="F77" s="147" t="s">
        <v>249</v>
      </c>
      <c r="G77" s="229"/>
      <c r="H77" s="229">
        <v>100.0</v>
      </c>
      <c r="I77" s="229">
        <v>60.0</v>
      </c>
      <c r="J77" s="217">
        <f t="shared" si="2"/>
        <v>0.00817117659</v>
      </c>
      <c r="K77" s="218">
        <f t="shared" si="3"/>
        <v>2.206217679</v>
      </c>
      <c r="L77" s="151">
        <f t="shared" si="4"/>
        <v>17.88774457</v>
      </c>
      <c r="M77" s="152" t="str">
        <f t="shared" si="5"/>
        <v>akrtws</v>
      </c>
      <c r="N77" s="154">
        <f>IFERROR(__xludf.DUMMYFUNCTION("""COMPUTED_VALUE"""),5.0)</f>
        <v>5</v>
      </c>
      <c r="O77" s="154"/>
      <c r="P77" s="154"/>
      <c r="Q77" s="154"/>
      <c r="R77" s="154"/>
      <c r="S77" s="154"/>
      <c r="T77" s="154"/>
      <c r="U77" s="154"/>
      <c r="V77" s="154"/>
      <c r="W77" s="154"/>
      <c r="X77" s="154"/>
      <c r="Y77" s="154"/>
      <c r="Z77" s="154"/>
    </row>
    <row r="78">
      <c r="A78" s="175" t="s">
        <v>28</v>
      </c>
      <c r="B78" s="175" t="s">
        <v>21</v>
      </c>
      <c r="C78" s="147" t="s">
        <v>1077</v>
      </c>
      <c r="D78" s="145" t="s">
        <v>242</v>
      </c>
      <c r="E78" s="146">
        <v>44119.0</v>
      </c>
      <c r="F78" s="147" t="s">
        <v>249</v>
      </c>
      <c r="G78" s="229">
        <v>1.0</v>
      </c>
      <c r="H78" s="229">
        <v>45.0</v>
      </c>
      <c r="I78" s="229">
        <v>60.0</v>
      </c>
      <c r="J78" s="217">
        <f t="shared" si="2"/>
        <v>0.005375608835</v>
      </c>
      <c r="K78" s="218">
        <f t="shared" si="3"/>
        <v>1.451414386</v>
      </c>
      <c r="L78" s="151">
        <f t="shared" si="4"/>
        <v>14.3647429</v>
      </c>
      <c r="M78" s="152" t="str">
        <f t="shared" si="5"/>
        <v>blairv</v>
      </c>
      <c r="N78" s="154">
        <f>IFERROR(__xludf.DUMMYFUNCTION("""COMPUTED_VALUE"""),3.0)</f>
        <v>3</v>
      </c>
      <c r="O78" s="154"/>
      <c r="P78" s="154"/>
      <c r="Q78" s="154"/>
      <c r="R78" s="154"/>
      <c r="S78" s="154"/>
      <c r="T78" s="154"/>
      <c r="U78" s="154"/>
      <c r="V78" s="154"/>
      <c r="W78" s="154"/>
      <c r="X78" s="154"/>
      <c r="Y78" s="154"/>
      <c r="Z78" s="154"/>
    </row>
    <row r="79">
      <c r="A79" s="175" t="s">
        <v>28</v>
      </c>
      <c r="B79" s="175" t="s">
        <v>265</v>
      </c>
      <c r="C79" s="147" t="s">
        <v>1082</v>
      </c>
      <c r="D79" s="145" t="s">
        <v>242</v>
      </c>
      <c r="E79" s="146">
        <v>44119.0</v>
      </c>
      <c r="F79" s="147" t="s">
        <v>249</v>
      </c>
      <c r="G79" s="229">
        <v>1.0</v>
      </c>
      <c r="H79" s="229">
        <v>200.0</v>
      </c>
      <c r="I79" s="229">
        <v>200.0</v>
      </c>
      <c r="J79" s="217">
        <f t="shared" si="2"/>
        <v>0.02046012135</v>
      </c>
      <c r="K79" s="218">
        <f t="shared" si="3"/>
        <v>5.524232764</v>
      </c>
      <c r="L79" s="151">
        <f t="shared" si="4"/>
        <v>14.3647429</v>
      </c>
      <c r="M79" s="152" t="str">
        <f t="shared" si="5"/>
        <v>blairv</v>
      </c>
      <c r="N79" s="154">
        <f>IFERROR(__xludf.DUMMYFUNCTION("""COMPUTED_VALUE"""),4.0)</f>
        <v>4</v>
      </c>
      <c r="O79" s="154"/>
      <c r="P79" s="154"/>
      <c r="Q79" s="154"/>
      <c r="R79" s="154"/>
      <c r="S79" s="154"/>
      <c r="T79" s="154"/>
      <c r="U79" s="154"/>
      <c r="V79" s="154"/>
      <c r="W79" s="154"/>
      <c r="X79" s="154"/>
      <c r="Y79" s="154"/>
      <c r="Z79" s="154"/>
    </row>
    <row r="80">
      <c r="A80" s="175" t="s">
        <v>32</v>
      </c>
      <c r="B80" s="175" t="s">
        <v>21</v>
      </c>
      <c r="C80" s="147" t="s">
        <v>1077</v>
      </c>
      <c r="D80" s="145" t="s">
        <v>242</v>
      </c>
      <c r="E80" s="146">
        <v>44119.0</v>
      </c>
      <c r="F80" s="147" t="s">
        <v>249</v>
      </c>
      <c r="G80" s="229">
        <v>1.0</v>
      </c>
      <c r="H80" s="229">
        <v>45.0</v>
      </c>
      <c r="I80" s="229">
        <v>60.0</v>
      </c>
      <c r="J80" s="217">
        <f t="shared" si="2"/>
        <v>0.005375608835</v>
      </c>
      <c r="K80" s="218">
        <f t="shared" si="3"/>
        <v>1.451414386</v>
      </c>
      <c r="L80" s="151">
        <f t="shared" si="4"/>
        <v>10.77572932</v>
      </c>
      <c r="M80" s="152" t="str">
        <f t="shared" si="5"/>
        <v>fabianvb</v>
      </c>
      <c r="N80" s="154">
        <f>IFERROR(__xludf.DUMMYFUNCTION("""COMPUTED_VALUE"""),4.0)</f>
        <v>4</v>
      </c>
      <c r="O80" s="154"/>
      <c r="P80" s="154"/>
      <c r="Q80" s="154"/>
      <c r="R80" s="154"/>
      <c r="S80" s="154"/>
      <c r="T80" s="154"/>
      <c r="U80" s="154"/>
      <c r="V80" s="154"/>
      <c r="W80" s="154"/>
      <c r="X80" s="154"/>
      <c r="Y80" s="154"/>
      <c r="Z80" s="154"/>
    </row>
    <row r="81">
      <c r="A81" s="175" t="s">
        <v>5</v>
      </c>
      <c r="B81" s="175" t="s">
        <v>21</v>
      </c>
      <c r="C81" s="147" t="s">
        <v>1083</v>
      </c>
      <c r="D81" s="145" t="s">
        <v>242</v>
      </c>
      <c r="E81" s="146">
        <v>44119.0</v>
      </c>
      <c r="F81" s="147" t="s">
        <v>249</v>
      </c>
      <c r="G81" s="229">
        <v>1.0</v>
      </c>
      <c r="H81" s="229">
        <v>100.0</v>
      </c>
      <c r="I81" s="229">
        <v>100.0</v>
      </c>
      <c r="J81" s="217">
        <f t="shared" si="2"/>
        <v>0.01023006067</v>
      </c>
      <c r="K81" s="218">
        <f t="shared" si="3"/>
        <v>2.762116382</v>
      </c>
      <c r="L81" s="151">
        <f t="shared" si="4"/>
        <v>10.08693793</v>
      </c>
      <c r="M81" s="152" t="str">
        <f t="shared" si="5"/>
        <v>zeptimusq</v>
      </c>
      <c r="N81" s="154">
        <f>IFERROR(__xludf.DUMMYFUNCTION("""COMPUTED_VALUE"""),1.0)</f>
        <v>1</v>
      </c>
      <c r="O81" s="154"/>
      <c r="P81" s="154"/>
      <c r="Q81" s="154"/>
      <c r="R81" s="154"/>
      <c r="S81" s="154"/>
      <c r="T81" s="154"/>
      <c r="U81" s="154"/>
      <c r="V81" s="154"/>
      <c r="W81" s="154"/>
      <c r="X81" s="154"/>
      <c r="Y81" s="154"/>
      <c r="Z81" s="154"/>
    </row>
    <row r="82">
      <c r="A82" s="175" t="s">
        <v>27</v>
      </c>
      <c r="B82" s="175" t="s">
        <v>265</v>
      </c>
      <c r="C82" s="147" t="s">
        <v>1084</v>
      </c>
      <c r="D82" s="145" t="s">
        <v>242</v>
      </c>
      <c r="E82" s="146">
        <v>44119.0</v>
      </c>
      <c r="F82" s="147" t="s">
        <v>249</v>
      </c>
      <c r="G82" s="229" t="s">
        <v>974</v>
      </c>
      <c r="H82" s="229">
        <v>0.0</v>
      </c>
      <c r="I82" s="229">
        <v>0.0</v>
      </c>
      <c r="J82" s="217">
        <f t="shared" si="2"/>
        <v>0</v>
      </c>
      <c r="K82" s="218">
        <f t="shared" si="3"/>
        <v>0</v>
      </c>
      <c r="L82" s="151">
        <f t="shared" si="4"/>
        <v>9.396408839</v>
      </c>
      <c r="M82" s="152" t="str">
        <f t="shared" si="5"/>
        <v>hbesso31</v>
      </c>
      <c r="N82" s="154">
        <f>IFERROR(__xludf.DUMMYFUNCTION("""COMPUTED_VALUE"""),3.0)</f>
        <v>3</v>
      </c>
      <c r="O82" s="154"/>
      <c r="P82" s="154"/>
      <c r="Q82" s="154"/>
      <c r="R82" s="154"/>
      <c r="S82" s="154"/>
      <c r="T82" s="154"/>
      <c r="U82" s="154"/>
      <c r="V82" s="154"/>
      <c r="W82" s="154"/>
      <c r="X82" s="154"/>
      <c r="Y82" s="154"/>
      <c r="Z82" s="154"/>
    </row>
    <row r="83">
      <c r="A83" s="175" t="s">
        <v>27</v>
      </c>
      <c r="B83" s="175" t="s">
        <v>21</v>
      </c>
      <c r="C83" s="147" t="s">
        <v>1085</v>
      </c>
      <c r="D83" s="145" t="s">
        <v>242</v>
      </c>
      <c r="E83" s="146">
        <v>44119.0</v>
      </c>
      <c r="F83" s="147" t="s">
        <v>249</v>
      </c>
      <c r="G83" s="229">
        <v>1.0</v>
      </c>
      <c r="H83" s="229">
        <v>5.0</v>
      </c>
      <c r="I83" s="229">
        <v>40.0</v>
      </c>
      <c r="J83" s="217">
        <f t="shared" si="2"/>
        <v>0.002313026608</v>
      </c>
      <c r="K83" s="218">
        <f t="shared" si="3"/>
        <v>0.6245171841</v>
      </c>
      <c r="L83" s="151">
        <f t="shared" si="4"/>
        <v>9.396408839</v>
      </c>
      <c r="M83" s="152" t="str">
        <f t="shared" si="5"/>
        <v>hbesso31</v>
      </c>
      <c r="N83" s="154">
        <f>IFERROR(__xludf.DUMMYFUNCTION("""COMPUTED_VALUE"""),4.0)</f>
        <v>4</v>
      </c>
      <c r="O83" s="154"/>
      <c r="P83" s="154"/>
      <c r="Q83" s="154"/>
      <c r="R83" s="154"/>
      <c r="S83" s="154"/>
      <c r="T83" s="154"/>
      <c r="U83" s="154"/>
      <c r="V83" s="154"/>
      <c r="W83" s="154"/>
      <c r="X83" s="154"/>
      <c r="Y83" s="154"/>
      <c r="Z83" s="154"/>
    </row>
    <row r="84">
      <c r="A84" s="175" t="s">
        <v>16</v>
      </c>
      <c r="B84" s="175" t="s">
        <v>21</v>
      </c>
      <c r="C84" s="147" t="s">
        <v>1077</v>
      </c>
      <c r="D84" s="145" t="s">
        <v>242</v>
      </c>
      <c r="E84" s="146">
        <v>44119.0</v>
      </c>
      <c r="F84" s="147" t="s">
        <v>249</v>
      </c>
      <c r="G84" s="229">
        <v>1.0</v>
      </c>
      <c r="H84" s="229">
        <v>45.0</v>
      </c>
      <c r="I84" s="229">
        <v>60.0</v>
      </c>
      <c r="J84" s="217">
        <f t="shared" si="2"/>
        <v>0.005375608835</v>
      </c>
      <c r="K84" s="218">
        <f t="shared" si="3"/>
        <v>1.451414386</v>
      </c>
      <c r="L84" s="151">
        <f t="shared" si="4"/>
        <v>8.434012388</v>
      </c>
      <c r="M84" s="152" t="str">
        <f t="shared" si="5"/>
        <v>jeffemmett</v>
      </c>
      <c r="N84" s="154">
        <f>IFERROR(__xludf.DUMMYFUNCTION("""COMPUTED_VALUE"""),3.0)</f>
        <v>3</v>
      </c>
      <c r="O84" s="154"/>
      <c r="P84" s="154"/>
      <c r="Q84" s="154"/>
      <c r="R84" s="154"/>
      <c r="S84" s="154"/>
      <c r="T84" s="154"/>
      <c r="U84" s="154"/>
      <c r="V84" s="154"/>
      <c r="W84" s="154"/>
      <c r="X84" s="154"/>
      <c r="Y84" s="154"/>
      <c r="Z84" s="154"/>
    </row>
    <row r="85">
      <c r="A85" s="175" t="s">
        <v>16</v>
      </c>
      <c r="B85" s="175" t="s">
        <v>21</v>
      </c>
      <c r="C85" s="147" t="s">
        <v>1079</v>
      </c>
      <c r="D85" s="145" t="s">
        <v>242</v>
      </c>
      <c r="E85" s="146">
        <v>44119.0</v>
      </c>
      <c r="F85" s="147" t="s">
        <v>249</v>
      </c>
      <c r="G85" s="229">
        <v>1.0</v>
      </c>
      <c r="H85" s="229">
        <v>60.0</v>
      </c>
      <c r="I85" s="229">
        <v>60.0</v>
      </c>
      <c r="J85" s="217">
        <f t="shared" si="2"/>
        <v>0.006138036405</v>
      </c>
      <c r="K85" s="218">
        <f t="shared" si="3"/>
        <v>1.657269829</v>
      </c>
      <c r="L85" s="151">
        <f t="shared" si="4"/>
        <v>8.434012388</v>
      </c>
      <c r="M85" s="152" t="str">
        <f t="shared" si="5"/>
        <v>jeffemmett</v>
      </c>
      <c r="N85" s="154">
        <f>IFERROR(__xludf.DUMMYFUNCTION("""COMPUTED_VALUE"""),4.0)</f>
        <v>4</v>
      </c>
      <c r="O85" s="154"/>
      <c r="P85" s="154"/>
      <c r="Q85" s="154"/>
      <c r="R85" s="154"/>
      <c r="S85" s="154"/>
      <c r="T85" s="154"/>
      <c r="U85" s="154"/>
      <c r="V85" s="154"/>
      <c r="W85" s="154"/>
      <c r="X85" s="154"/>
      <c r="Y85" s="154"/>
      <c r="Z85" s="154"/>
    </row>
    <row r="86">
      <c r="A86" s="175" t="s">
        <v>10</v>
      </c>
      <c r="B86" s="175" t="s">
        <v>21</v>
      </c>
      <c r="C86" s="147" t="s">
        <v>1077</v>
      </c>
      <c r="D86" s="145" t="s">
        <v>242</v>
      </c>
      <c r="E86" s="146">
        <v>44119.0</v>
      </c>
      <c r="F86" s="147" t="s">
        <v>249</v>
      </c>
      <c r="G86" s="229">
        <v>1.0</v>
      </c>
      <c r="H86" s="229">
        <v>120.0</v>
      </c>
      <c r="I86" s="229">
        <v>60.0</v>
      </c>
      <c r="J86" s="217">
        <f t="shared" si="2"/>
        <v>0.009187746682</v>
      </c>
      <c r="K86" s="218">
        <f t="shared" si="3"/>
        <v>2.480691604</v>
      </c>
      <c r="L86" s="151">
        <f t="shared" si="4"/>
        <v>7.660963106</v>
      </c>
      <c r="M86" s="152" t="str">
        <f t="shared" si="5"/>
        <v>jessicazartler</v>
      </c>
      <c r="N86" s="154">
        <f>IFERROR(__xludf.DUMMYFUNCTION("""COMPUTED_VALUE"""),6.0)</f>
        <v>6</v>
      </c>
      <c r="O86" s="154"/>
      <c r="P86" s="154"/>
      <c r="Q86" s="154"/>
      <c r="R86" s="154"/>
      <c r="S86" s="154"/>
      <c r="T86" s="154"/>
      <c r="U86" s="154"/>
      <c r="V86" s="154"/>
      <c r="W86" s="154"/>
      <c r="X86" s="154"/>
      <c r="Y86" s="154"/>
      <c r="Z86" s="154"/>
    </row>
    <row r="87">
      <c r="A87" s="175" t="s">
        <v>10</v>
      </c>
      <c r="B87" s="175" t="s">
        <v>21</v>
      </c>
      <c r="C87" s="147" t="s">
        <v>1086</v>
      </c>
      <c r="D87" s="145" t="s">
        <v>242</v>
      </c>
      <c r="E87" s="146">
        <v>44119.0</v>
      </c>
      <c r="F87" s="147" t="s">
        <v>260</v>
      </c>
      <c r="G87" s="229">
        <v>1.0</v>
      </c>
      <c r="H87" s="229">
        <v>60.0</v>
      </c>
      <c r="I87" s="229">
        <v>40.0</v>
      </c>
      <c r="J87" s="217">
        <f t="shared" si="2"/>
        <v>0.005108594362</v>
      </c>
      <c r="K87" s="218">
        <f t="shared" si="3"/>
        <v>1.379320478</v>
      </c>
      <c r="L87" s="151">
        <f t="shared" si="4"/>
        <v>7.660963106</v>
      </c>
      <c r="M87" s="152" t="str">
        <f t="shared" si="5"/>
        <v>jessicazartler</v>
      </c>
      <c r="N87" s="154">
        <f>IFERROR(__xludf.DUMMYFUNCTION("""COMPUTED_VALUE"""),7.0)</f>
        <v>7</v>
      </c>
      <c r="O87" s="154"/>
      <c r="P87" s="154"/>
      <c r="Q87" s="154"/>
      <c r="R87" s="154"/>
      <c r="S87" s="154"/>
      <c r="T87" s="154"/>
      <c r="U87" s="154"/>
      <c r="V87" s="154"/>
      <c r="W87" s="154"/>
      <c r="X87" s="154"/>
      <c r="Y87" s="154"/>
      <c r="Z87" s="154"/>
    </row>
    <row r="88">
      <c r="A88" s="175" t="s">
        <v>10</v>
      </c>
      <c r="B88" s="175" t="s">
        <v>21</v>
      </c>
      <c r="C88" s="147" t="s">
        <v>1079</v>
      </c>
      <c r="D88" s="145" t="s">
        <v>242</v>
      </c>
      <c r="E88" s="146">
        <v>44119.0</v>
      </c>
      <c r="F88" s="147" t="s">
        <v>249</v>
      </c>
      <c r="G88" s="229">
        <v>1.0</v>
      </c>
      <c r="H88" s="229">
        <v>60.0</v>
      </c>
      <c r="I88" s="229">
        <v>60.0</v>
      </c>
      <c r="J88" s="217">
        <f t="shared" si="2"/>
        <v>0.006138036405</v>
      </c>
      <c r="K88" s="218">
        <f t="shared" si="3"/>
        <v>1.657269829</v>
      </c>
      <c r="L88" s="151">
        <f t="shared" si="4"/>
        <v>7.660963106</v>
      </c>
      <c r="M88" s="152" t="str">
        <f t="shared" si="5"/>
        <v>jessicazartler</v>
      </c>
      <c r="N88" s="154">
        <f>IFERROR(__xludf.DUMMYFUNCTION("""COMPUTED_VALUE"""),8.0)</f>
        <v>8</v>
      </c>
      <c r="O88" s="154"/>
      <c r="P88" s="154"/>
      <c r="Q88" s="154"/>
      <c r="R88" s="154"/>
      <c r="S88" s="154"/>
      <c r="T88" s="154"/>
      <c r="U88" s="154"/>
      <c r="V88" s="154"/>
      <c r="W88" s="154"/>
      <c r="X88" s="154"/>
      <c r="Y88" s="154"/>
      <c r="Z88" s="154"/>
    </row>
    <row r="89">
      <c r="A89" s="175" t="s">
        <v>24</v>
      </c>
      <c r="B89" s="175" t="s">
        <v>255</v>
      </c>
      <c r="C89" s="147" t="s">
        <v>1087</v>
      </c>
      <c r="D89" s="145" t="s">
        <v>242</v>
      </c>
      <c r="E89" s="146">
        <v>44119.0</v>
      </c>
      <c r="F89" s="147" t="s">
        <v>249</v>
      </c>
      <c r="G89" s="229">
        <v>1.0</v>
      </c>
      <c r="H89" s="229">
        <v>120.0</v>
      </c>
      <c r="I89" s="229">
        <v>150.0</v>
      </c>
      <c r="J89" s="217">
        <f t="shared" si="2"/>
        <v>0.01382023587</v>
      </c>
      <c r="K89" s="218">
        <f t="shared" si="3"/>
        <v>3.731463686</v>
      </c>
      <c r="L89" s="151">
        <f t="shared" si="4"/>
        <v>6.634292457</v>
      </c>
      <c r="M89" s="152" t="str">
        <f t="shared" si="5"/>
        <v>paulo_c2d</v>
      </c>
      <c r="N89" s="154">
        <f>IFERROR(__xludf.DUMMYFUNCTION("""COMPUTED_VALUE"""),2.0)</f>
        <v>2</v>
      </c>
      <c r="O89" s="154"/>
      <c r="P89" s="154"/>
      <c r="Q89" s="154"/>
      <c r="R89" s="154"/>
      <c r="S89" s="154"/>
      <c r="T89" s="154"/>
      <c r="U89" s="154"/>
      <c r="V89" s="154"/>
      <c r="W89" s="154"/>
      <c r="X89" s="154"/>
      <c r="Y89" s="154"/>
      <c r="Z89" s="154"/>
    </row>
    <row r="90">
      <c r="A90" s="175" t="s">
        <v>24</v>
      </c>
      <c r="B90" s="175" t="s">
        <v>21</v>
      </c>
      <c r="C90" s="147" t="s">
        <v>1077</v>
      </c>
      <c r="D90" s="145" t="s">
        <v>242</v>
      </c>
      <c r="E90" s="146">
        <v>44119.0</v>
      </c>
      <c r="F90" s="147" t="s">
        <v>249</v>
      </c>
      <c r="G90" s="229">
        <v>1.0</v>
      </c>
      <c r="H90" s="229">
        <v>45.0</v>
      </c>
      <c r="I90" s="229">
        <v>60.0</v>
      </c>
      <c r="J90" s="217">
        <f t="shared" si="2"/>
        <v>0.005375608835</v>
      </c>
      <c r="K90" s="218">
        <f t="shared" si="3"/>
        <v>1.451414386</v>
      </c>
      <c r="L90" s="151">
        <f t="shared" si="4"/>
        <v>6.634292457</v>
      </c>
      <c r="M90" s="152" t="str">
        <f t="shared" si="5"/>
        <v>paulo_c2d</v>
      </c>
      <c r="N90" s="154">
        <f>IFERROR(__xludf.DUMMYFUNCTION("""COMPUTED_VALUE"""),3.0)</f>
        <v>3</v>
      </c>
      <c r="O90" s="154"/>
      <c r="P90" s="154"/>
      <c r="Q90" s="154"/>
      <c r="R90" s="154"/>
      <c r="S90" s="154"/>
      <c r="T90" s="154"/>
      <c r="U90" s="154"/>
      <c r="V90" s="154"/>
      <c r="W90" s="154"/>
      <c r="X90" s="154"/>
      <c r="Y90" s="154"/>
      <c r="Z90" s="154"/>
    </row>
    <row r="91">
      <c r="A91" s="175" t="s">
        <v>30</v>
      </c>
      <c r="B91" s="175" t="s">
        <v>21</v>
      </c>
      <c r="C91" s="147" t="s">
        <v>1077</v>
      </c>
      <c r="D91" s="145" t="s">
        <v>242</v>
      </c>
      <c r="E91" s="146">
        <v>44119.0</v>
      </c>
      <c r="F91" s="147" t="s">
        <v>249</v>
      </c>
      <c r="G91" s="229">
        <v>1.0</v>
      </c>
      <c r="H91" s="229">
        <v>45.0</v>
      </c>
      <c r="I91" s="229">
        <v>60.0</v>
      </c>
      <c r="J91" s="217">
        <f t="shared" si="2"/>
        <v>0.005375608835</v>
      </c>
      <c r="K91" s="218">
        <f t="shared" si="3"/>
        <v>1.451414386</v>
      </c>
      <c r="L91" s="151">
        <f t="shared" si="4"/>
        <v>6.562198549</v>
      </c>
      <c r="M91" s="152" t="str">
        <f t="shared" si="5"/>
        <v>quartagiulio</v>
      </c>
      <c r="N91" s="154">
        <f>IFERROR(__xludf.DUMMYFUNCTION("""COMPUTED_VALUE"""),2.0)</f>
        <v>2</v>
      </c>
      <c r="O91" s="154"/>
      <c r="P91" s="154"/>
      <c r="Q91" s="154"/>
      <c r="R91" s="154"/>
      <c r="S91" s="154"/>
      <c r="T91" s="154"/>
      <c r="U91" s="154"/>
      <c r="V91" s="154"/>
      <c r="W91" s="154"/>
      <c r="X91" s="154"/>
      <c r="Y91" s="154"/>
      <c r="Z91" s="154"/>
    </row>
    <row r="92">
      <c r="A92" s="175" t="s">
        <v>30</v>
      </c>
      <c r="B92" s="175" t="s">
        <v>21</v>
      </c>
      <c r="C92" s="147" t="s">
        <v>1079</v>
      </c>
      <c r="D92" s="145" t="s">
        <v>242</v>
      </c>
      <c r="E92" s="146">
        <v>44119.0</v>
      </c>
      <c r="F92" s="147" t="s">
        <v>249</v>
      </c>
      <c r="G92" s="229">
        <v>1.0</v>
      </c>
      <c r="H92" s="229">
        <v>60.0</v>
      </c>
      <c r="I92" s="229">
        <v>60.0</v>
      </c>
      <c r="J92" s="217">
        <f t="shared" si="2"/>
        <v>0.006138036405</v>
      </c>
      <c r="K92" s="218">
        <f t="shared" si="3"/>
        <v>1.657269829</v>
      </c>
      <c r="L92" s="151">
        <f t="shared" si="4"/>
        <v>6.562198549</v>
      </c>
      <c r="M92" s="152" t="str">
        <f t="shared" si="5"/>
        <v>quartagiulio</v>
      </c>
      <c r="N92" s="154">
        <f>IFERROR(__xludf.DUMMYFUNCTION("""COMPUTED_VALUE"""),3.0)</f>
        <v>3</v>
      </c>
      <c r="O92" s="154"/>
      <c r="P92" s="154"/>
      <c r="Q92" s="154"/>
      <c r="R92" s="154"/>
      <c r="S92" s="154"/>
      <c r="T92" s="154"/>
      <c r="U92" s="154"/>
      <c r="V92" s="154"/>
      <c r="W92" s="154"/>
      <c r="X92" s="154"/>
      <c r="Y92" s="154"/>
      <c r="Z92" s="154"/>
    </row>
    <row r="93">
      <c r="A93" s="175" t="s">
        <v>56</v>
      </c>
      <c r="B93" s="175" t="s">
        <v>21</v>
      </c>
      <c r="C93" s="147" t="s">
        <v>1079</v>
      </c>
      <c r="D93" s="145" t="s">
        <v>242</v>
      </c>
      <c r="E93" s="146">
        <v>44119.0</v>
      </c>
      <c r="F93" s="147" t="s">
        <v>249</v>
      </c>
      <c r="G93" s="229">
        <v>1.0</v>
      </c>
      <c r="H93" s="229">
        <v>60.0</v>
      </c>
      <c r="I93" s="229">
        <v>60.0</v>
      </c>
      <c r="J93" s="217">
        <f t="shared" si="2"/>
        <v>0.006138036405</v>
      </c>
      <c r="K93" s="218">
        <f t="shared" si="3"/>
        <v>1.657269829</v>
      </c>
      <c r="L93" s="151">
        <f t="shared" si="4"/>
        <v>4.999430652</v>
      </c>
      <c r="M93" s="152" t="str">
        <f t="shared" si="5"/>
        <v>jonassft</v>
      </c>
      <c r="N93" s="154">
        <f>IFERROR(__xludf.DUMMYFUNCTION("""COMPUTED_VALUE"""),2.0)</f>
        <v>2</v>
      </c>
      <c r="O93" s="154"/>
      <c r="P93" s="154"/>
      <c r="Q93" s="154"/>
      <c r="R93" s="154"/>
      <c r="S93" s="154"/>
      <c r="T93" s="154"/>
      <c r="U93" s="154"/>
      <c r="V93" s="154"/>
      <c r="W93" s="154"/>
      <c r="X93" s="154"/>
      <c r="Y93" s="154"/>
      <c r="Z93" s="154"/>
    </row>
    <row r="94">
      <c r="A94" s="175" t="s">
        <v>984</v>
      </c>
      <c r="B94" s="175" t="s">
        <v>265</v>
      </c>
      <c r="C94" s="147" t="s">
        <v>1088</v>
      </c>
      <c r="D94" s="145" t="s">
        <v>242</v>
      </c>
      <c r="E94" s="146">
        <v>44119.0</v>
      </c>
      <c r="F94" s="147" t="s">
        <v>249</v>
      </c>
      <c r="G94" s="229">
        <v>1.0</v>
      </c>
      <c r="H94" s="229">
        <v>45.0</v>
      </c>
      <c r="I94" s="229">
        <v>60.0</v>
      </c>
      <c r="J94" s="217">
        <f t="shared" si="2"/>
        <v>0.005375608835</v>
      </c>
      <c r="K94" s="218">
        <f t="shared" si="3"/>
        <v>1.451414386</v>
      </c>
      <c r="L94" s="151">
        <f t="shared" si="4"/>
        <v>4.491480119</v>
      </c>
      <c r="M94" s="152" t="str">
        <f t="shared" si="5"/>
        <v>ygg_anderson</v>
      </c>
      <c r="N94" s="154">
        <f>IFERROR(__xludf.DUMMYFUNCTION("""COMPUTED_VALUE"""),1.0)</f>
        <v>1</v>
      </c>
      <c r="O94" s="154"/>
      <c r="P94" s="154"/>
      <c r="Q94" s="154"/>
      <c r="R94" s="154"/>
      <c r="S94" s="154"/>
      <c r="T94" s="154"/>
      <c r="U94" s="154"/>
      <c r="V94" s="154"/>
      <c r="W94" s="154"/>
      <c r="X94" s="154"/>
      <c r="Y94" s="154"/>
      <c r="Z94" s="154"/>
    </row>
    <row r="95">
      <c r="A95" s="175" t="s">
        <v>66</v>
      </c>
      <c r="B95" s="175" t="s">
        <v>21</v>
      </c>
      <c r="C95" s="147" t="s">
        <v>1077</v>
      </c>
      <c r="D95" s="145" t="s">
        <v>242</v>
      </c>
      <c r="E95" s="146">
        <v>44119.0</v>
      </c>
      <c r="F95" s="147" t="s">
        <v>249</v>
      </c>
      <c r="G95" s="229">
        <v>1.0</v>
      </c>
      <c r="H95" s="229">
        <v>45.0</v>
      </c>
      <c r="I95" s="229">
        <v>60.0</v>
      </c>
      <c r="J95" s="217">
        <f t="shared" si="2"/>
        <v>0.005375608835</v>
      </c>
      <c r="K95" s="218">
        <f t="shared" si="3"/>
        <v>1.451414386</v>
      </c>
      <c r="L95" s="151">
        <f t="shared" si="4"/>
        <v>4.007675324</v>
      </c>
      <c r="M95" s="152" t="str">
        <f t="shared" si="5"/>
        <v>vivszaid</v>
      </c>
      <c r="N95" s="154">
        <f>IFERROR(__xludf.DUMMYFUNCTION("""COMPUTED_VALUE"""),3.0)</f>
        <v>3</v>
      </c>
      <c r="O95" s="154"/>
      <c r="P95" s="154"/>
      <c r="Q95" s="154"/>
      <c r="R95" s="154"/>
      <c r="S95" s="154"/>
      <c r="T95" s="154"/>
      <c r="U95" s="154"/>
      <c r="V95" s="154"/>
      <c r="W95" s="154"/>
      <c r="X95" s="154"/>
      <c r="Y95" s="154"/>
      <c r="Z95" s="154"/>
    </row>
    <row r="96">
      <c r="A96" s="175" t="s">
        <v>44</v>
      </c>
      <c r="B96" s="175" t="s">
        <v>255</v>
      </c>
      <c r="C96" s="147" t="s">
        <v>1089</v>
      </c>
      <c r="D96" s="145" t="s">
        <v>242</v>
      </c>
      <c r="E96" s="146">
        <v>44119.0</v>
      </c>
      <c r="F96" s="147" t="s">
        <v>257</v>
      </c>
      <c r="G96" s="229">
        <v>4.0</v>
      </c>
      <c r="H96" s="229">
        <v>0.0</v>
      </c>
      <c r="I96" s="229">
        <v>0.0</v>
      </c>
      <c r="J96" s="217">
        <f t="shared" si="2"/>
        <v>0</v>
      </c>
      <c r="K96" s="218">
        <f t="shared" si="3"/>
        <v>0</v>
      </c>
      <c r="L96" s="151">
        <f t="shared" si="4"/>
        <v>3.729725973</v>
      </c>
      <c r="M96" s="152" t="str">
        <f t="shared" si="5"/>
        <v>markop</v>
      </c>
      <c r="N96" s="154">
        <f>IFERROR(__xludf.DUMMYFUNCTION("""COMPUTED_VALUE"""),1.0)</f>
        <v>1</v>
      </c>
      <c r="O96" s="154"/>
      <c r="P96" s="154"/>
      <c r="Q96" s="154"/>
      <c r="R96" s="154"/>
      <c r="S96" s="154"/>
      <c r="T96" s="154"/>
      <c r="U96" s="154"/>
      <c r="V96" s="154"/>
      <c r="W96" s="154"/>
      <c r="X96" s="154"/>
      <c r="Y96" s="154"/>
      <c r="Z96" s="154"/>
    </row>
    <row r="97">
      <c r="A97" s="175" t="s">
        <v>58</v>
      </c>
      <c r="B97" s="175" t="s">
        <v>6</v>
      </c>
      <c r="C97" s="147" t="s">
        <v>1090</v>
      </c>
      <c r="D97" s="145" t="s">
        <v>242</v>
      </c>
      <c r="E97" s="146">
        <v>44119.0</v>
      </c>
      <c r="F97" s="147" t="s">
        <v>249</v>
      </c>
      <c r="G97" s="229">
        <v>1.0</v>
      </c>
      <c r="H97" s="229">
        <v>1.0</v>
      </c>
      <c r="I97" s="229">
        <v>1.0</v>
      </c>
      <c r="J97" s="217">
        <f t="shared" si="2"/>
        <v>0.0001023006067</v>
      </c>
      <c r="K97" s="218">
        <f t="shared" si="3"/>
        <v>0.02762116382</v>
      </c>
      <c r="L97" s="151">
        <f t="shared" si="4"/>
        <v>1.962840345</v>
      </c>
      <c r="M97" s="152" t="str">
        <f t="shared" si="5"/>
        <v>fabimol</v>
      </c>
      <c r="N97" s="154">
        <f>IFERROR(__xludf.DUMMYFUNCTION("""COMPUTED_VALUE"""),1.0)</f>
        <v>1</v>
      </c>
      <c r="O97" s="154"/>
      <c r="P97" s="154"/>
      <c r="Q97" s="154"/>
      <c r="R97" s="154"/>
      <c r="S97" s="154"/>
      <c r="T97" s="154"/>
      <c r="U97" s="154"/>
      <c r="V97" s="154"/>
      <c r="W97" s="154"/>
      <c r="X97" s="154"/>
      <c r="Y97" s="154"/>
      <c r="Z97" s="154"/>
    </row>
    <row r="98">
      <c r="A98" s="175" t="s">
        <v>83</v>
      </c>
      <c r="B98" s="175" t="s">
        <v>255</v>
      </c>
      <c r="C98" s="147" t="s">
        <v>1089</v>
      </c>
      <c r="D98" s="145" t="s">
        <v>242</v>
      </c>
      <c r="E98" s="146">
        <v>44119.0</v>
      </c>
      <c r="F98" s="147" t="s">
        <v>257</v>
      </c>
      <c r="G98" s="229">
        <v>4.0</v>
      </c>
      <c r="H98" s="229">
        <v>0.0</v>
      </c>
      <c r="I98" s="229">
        <v>0.0</v>
      </c>
      <c r="J98" s="217">
        <f t="shared" si="2"/>
        <v>0</v>
      </c>
      <c r="K98" s="218">
        <f t="shared" si="3"/>
        <v>0</v>
      </c>
      <c r="L98" s="151">
        <f t="shared" si="4"/>
        <v>1.51655744</v>
      </c>
      <c r="M98" s="152" t="str">
        <f t="shared" si="5"/>
        <v>gfriis</v>
      </c>
      <c r="N98" s="154">
        <f>IFERROR(__xludf.DUMMYFUNCTION("""COMPUTED_VALUE"""),1.0)</f>
        <v>1</v>
      </c>
      <c r="O98" s="154"/>
      <c r="P98" s="154"/>
      <c r="Q98" s="154"/>
      <c r="R98" s="154"/>
      <c r="S98" s="154"/>
      <c r="T98" s="154"/>
      <c r="U98" s="154"/>
      <c r="V98" s="154"/>
      <c r="W98" s="154"/>
      <c r="X98" s="154"/>
      <c r="Y98" s="154"/>
      <c r="Z98" s="154"/>
    </row>
    <row r="99">
      <c r="A99" s="175" t="s">
        <v>120</v>
      </c>
      <c r="B99" s="175" t="s">
        <v>21</v>
      </c>
      <c r="C99" s="147" t="s">
        <v>1077</v>
      </c>
      <c r="D99" s="145" t="s">
        <v>242</v>
      </c>
      <c r="E99" s="146">
        <v>44119.0</v>
      </c>
      <c r="F99" s="147" t="s">
        <v>249</v>
      </c>
      <c r="G99" s="229">
        <v>1.0</v>
      </c>
      <c r="H99" s="229">
        <v>45.0</v>
      </c>
      <c r="I99" s="229">
        <v>60.0</v>
      </c>
      <c r="J99" s="217">
        <f t="shared" si="2"/>
        <v>0.005375608835</v>
      </c>
      <c r="K99" s="218">
        <f t="shared" si="3"/>
        <v>1.451414386</v>
      </c>
      <c r="L99" s="151">
        <f t="shared" si="4"/>
        <v>1.451414386</v>
      </c>
      <c r="M99" s="152" t="str">
        <f t="shared" si="5"/>
        <v>proofoftom</v>
      </c>
      <c r="N99" s="154">
        <f>IFERROR(__xludf.DUMMYFUNCTION("""COMPUTED_VALUE"""),1.0)</f>
        <v>1</v>
      </c>
      <c r="O99" s="154"/>
      <c r="P99" s="154"/>
      <c r="Q99" s="154"/>
      <c r="R99" s="154"/>
      <c r="S99" s="154"/>
      <c r="T99" s="154"/>
      <c r="U99" s="154"/>
      <c r="V99" s="154"/>
      <c r="W99" s="154"/>
      <c r="X99" s="154"/>
      <c r="Y99" s="154"/>
      <c r="Z99" s="154"/>
    </row>
    <row r="100">
      <c r="A100" s="175" t="s">
        <v>45</v>
      </c>
      <c r="B100" s="175" t="s">
        <v>16</v>
      </c>
      <c r="C100" s="147" t="s">
        <v>1091</v>
      </c>
      <c r="D100" s="145" t="s">
        <v>242</v>
      </c>
      <c r="E100" s="146">
        <v>44119.0</v>
      </c>
      <c r="F100" s="147" t="s">
        <v>260</v>
      </c>
      <c r="G100" s="229">
        <v>3.0</v>
      </c>
      <c r="H100" s="229">
        <v>15.0</v>
      </c>
      <c r="I100" s="229">
        <v>10.0</v>
      </c>
      <c r="J100" s="217">
        <f t="shared" si="2"/>
        <v>0.001277148591</v>
      </c>
      <c r="K100" s="218">
        <f t="shared" si="3"/>
        <v>0.3448301195</v>
      </c>
      <c r="L100" s="151">
        <f t="shared" si="4"/>
        <v>1.449676672</v>
      </c>
      <c r="M100" s="152" t="str">
        <f t="shared" si="5"/>
        <v>gracerachmany</v>
      </c>
      <c r="N100" s="154">
        <f>IFERROR(__xludf.DUMMYFUNCTION("""COMPUTED_VALUE"""),1.0)</f>
        <v>1</v>
      </c>
      <c r="O100" s="154"/>
      <c r="P100" s="154"/>
      <c r="Q100" s="154"/>
      <c r="R100" s="154"/>
      <c r="S100" s="154"/>
      <c r="T100" s="154"/>
      <c r="U100" s="154"/>
      <c r="V100" s="154"/>
      <c r="W100" s="154"/>
      <c r="X100" s="154"/>
      <c r="Y100" s="154"/>
      <c r="Z100" s="154"/>
    </row>
    <row r="101">
      <c r="A101" s="175" t="s">
        <v>36</v>
      </c>
      <c r="B101" s="175" t="s">
        <v>6</v>
      </c>
      <c r="C101" s="147" t="s">
        <v>1092</v>
      </c>
      <c r="D101" s="145" t="s">
        <v>242</v>
      </c>
      <c r="E101" s="146">
        <v>44119.0</v>
      </c>
      <c r="F101" s="147" t="s">
        <v>287</v>
      </c>
      <c r="G101" s="229">
        <v>1.0</v>
      </c>
      <c r="H101" s="229">
        <v>1.0</v>
      </c>
      <c r="I101" s="229">
        <v>1.0</v>
      </c>
      <c r="J101" s="217">
        <f t="shared" si="2"/>
        <v>0.0001023006067</v>
      </c>
      <c r="K101" s="218">
        <f t="shared" si="3"/>
        <v>0.02762116382</v>
      </c>
      <c r="L101" s="151">
        <f t="shared" si="4"/>
        <v>0.511425959</v>
      </c>
      <c r="M101" s="152" t="str">
        <f t="shared" si="5"/>
        <v>danlessa</v>
      </c>
      <c r="N101" s="154">
        <f>IFERROR(__xludf.DUMMYFUNCTION("""COMPUTED_VALUE"""),2.0)</f>
        <v>2</v>
      </c>
      <c r="O101" s="154"/>
      <c r="P101" s="154"/>
      <c r="Q101" s="154"/>
      <c r="R101" s="154"/>
      <c r="S101" s="154"/>
      <c r="T101" s="154"/>
      <c r="U101" s="154"/>
      <c r="V101" s="154"/>
      <c r="W101" s="154"/>
      <c r="X101" s="154"/>
      <c r="Y101" s="154"/>
      <c r="Z101" s="154"/>
    </row>
    <row r="102">
      <c r="A102" s="175" t="s">
        <v>42</v>
      </c>
      <c r="B102" s="175" t="s">
        <v>6</v>
      </c>
      <c r="C102" s="147" t="s">
        <v>1092</v>
      </c>
      <c r="D102" s="145" t="s">
        <v>242</v>
      </c>
      <c r="E102" s="146">
        <v>44119.0</v>
      </c>
      <c r="F102" s="147" t="s">
        <v>287</v>
      </c>
      <c r="G102" s="229">
        <v>1.0</v>
      </c>
      <c r="H102" s="229">
        <v>1.0</v>
      </c>
      <c r="I102" s="229">
        <v>1.0</v>
      </c>
      <c r="J102" s="217">
        <f t="shared" si="2"/>
        <v>0.0001023006067</v>
      </c>
      <c r="K102" s="218">
        <f t="shared" si="3"/>
        <v>0.02762116382</v>
      </c>
      <c r="L102" s="151">
        <f t="shared" si="4"/>
        <v>0.02762116382</v>
      </c>
      <c r="M102" s="152" t="str">
        <f t="shared" si="5"/>
        <v>aminlatifi</v>
      </c>
      <c r="N102" s="154">
        <f>IFERROR(__xludf.DUMMYFUNCTION("""COMPUTED_VALUE"""),1.0)</f>
        <v>1</v>
      </c>
      <c r="O102" s="154"/>
      <c r="P102" s="154"/>
      <c r="Q102" s="154"/>
      <c r="R102" s="154"/>
      <c r="S102" s="154"/>
      <c r="T102" s="154"/>
      <c r="U102" s="154"/>
      <c r="V102" s="154"/>
      <c r="W102" s="154"/>
      <c r="X102" s="154"/>
      <c r="Y102" s="154"/>
      <c r="Z102" s="154"/>
    </row>
    <row r="103">
      <c r="A103" s="175" t="s">
        <v>92</v>
      </c>
      <c r="B103" s="175" t="s">
        <v>6</v>
      </c>
      <c r="C103" s="147" t="s">
        <v>1092</v>
      </c>
      <c r="D103" s="145" t="s">
        <v>242</v>
      </c>
      <c r="E103" s="146">
        <v>44119.0</v>
      </c>
      <c r="F103" s="147" t="s">
        <v>287</v>
      </c>
      <c r="G103" s="229">
        <v>1.0</v>
      </c>
      <c r="H103" s="229">
        <v>1.0</v>
      </c>
      <c r="I103" s="229">
        <v>1.0</v>
      </c>
      <c r="J103" s="217">
        <f t="shared" si="2"/>
        <v>0.0001023006067</v>
      </c>
      <c r="K103" s="218">
        <f t="shared" si="3"/>
        <v>0.02762116382</v>
      </c>
      <c r="L103" s="151">
        <f t="shared" si="4"/>
        <v>0.02762116382</v>
      </c>
      <c r="M103" s="152" t="str">
        <f t="shared" si="5"/>
        <v>bierlingm</v>
      </c>
      <c r="N103" s="154">
        <f>IFERROR(__xludf.DUMMYFUNCTION("""COMPUTED_VALUE"""),1.0)</f>
        <v>1</v>
      </c>
      <c r="O103" s="154"/>
      <c r="P103" s="154"/>
      <c r="Q103" s="154"/>
      <c r="R103" s="154"/>
      <c r="S103" s="154"/>
      <c r="T103" s="154"/>
      <c r="U103" s="154"/>
      <c r="V103" s="154"/>
      <c r="W103" s="154"/>
      <c r="X103" s="154"/>
      <c r="Y103" s="154"/>
      <c r="Z103" s="154"/>
    </row>
    <row r="104">
      <c r="A104" s="175" t="s">
        <v>23</v>
      </c>
      <c r="B104" s="175" t="s">
        <v>21</v>
      </c>
      <c r="C104" s="147" t="s">
        <v>1077</v>
      </c>
      <c r="D104" s="145" t="s">
        <v>242</v>
      </c>
      <c r="E104" s="146">
        <v>44119.0</v>
      </c>
      <c r="F104" s="147" t="s">
        <v>249</v>
      </c>
      <c r="G104" s="229">
        <v>1.0</v>
      </c>
      <c r="H104" s="229">
        <v>0.0</v>
      </c>
      <c r="I104" s="229">
        <v>0.0</v>
      </c>
      <c r="J104" s="217">
        <f t="shared" si="2"/>
        <v>0</v>
      </c>
      <c r="K104" s="218">
        <f t="shared" si="3"/>
        <v>0</v>
      </c>
      <c r="L104" s="151">
        <f t="shared" si="4"/>
        <v>0</v>
      </c>
      <c r="M104" s="152" t="str">
        <f t="shared" si="5"/>
        <v>griffgreen</v>
      </c>
      <c r="N104" s="154">
        <f>IFERROR(__xludf.DUMMYFUNCTION("""COMPUTED_VALUE"""),6.0)</f>
        <v>6</v>
      </c>
      <c r="O104" s="154"/>
      <c r="P104" s="154"/>
      <c r="Q104" s="154"/>
      <c r="R104" s="154"/>
      <c r="S104" s="154"/>
      <c r="T104" s="154"/>
      <c r="U104" s="154"/>
      <c r="V104" s="154"/>
      <c r="W104" s="154"/>
      <c r="X104" s="154"/>
      <c r="Y104" s="154"/>
      <c r="Z104" s="154"/>
    </row>
    <row r="105">
      <c r="A105" s="175" t="s">
        <v>21</v>
      </c>
      <c r="B105" s="175" t="s">
        <v>21</v>
      </c>
      <c r="C105" s="147" t="s">
        <v>1077</v>
      </c>
      <c r="D105" s="145" t="s">
        <v>242</v>
      </c>
      <c r="E105" s="146">
        <v>44119.0</v>
      </c>
      <c r="F105" s="147" t="s">
        <v>249</v>
      </c>
      <c r="G105" s="229">
        <v>1.0</v>
      </c>
      <c r="H105" s="229">
        <v>0.0</v>
      </c>
      <c r="I105" s="229">
        <v>0.0</v>
      </c>
      <c r="J105" s="217">
        <f t="shared" si="2"/>
        <v>0</v>
      </c>
      <c r="K105" s="218">
        <f t="shared" si="3"/>
        <v>0</v>
      </c>
      <c r="L105" s="151">
        <f t="shared" si="4"/>
        <v>0</v>
      </c>
      <c r="M105" s="152" t="str">
        <f t="shared" si="5"/>
        <v>liviade</v>
      </c>
      <c r="N105" s="154">
        <f>IFERROR(__xludf.DUMMYFUNCTION("""COMPUTED_VALUE"""),5.0)</f>
        <v>5</v>
      </c>
      <c r="O105" s="154"/>
      <c r="P105" s="154"/>
      <c r="Q105" s="154"/>
      <c r="R105" s="154"/>
      <c r="S105" s="154"/>
      <c r="T105" s="154"/>
      <c r="U105" s="154"/>
      <c r="V105" s="154"/>
      <c r="W105" s="154"/>
      <c r="X105" s="154"/>
      <c r="Y105" s="154"/>
      <c r="Z105" s="154"/>
    </row>
    <row r="106">
      <c r="A106" s="175" t="s">
        <v>3</v>
      </c>
      <c r="B106" s="175" t="s">
        <v>255</v>
      </c>
      <c r="C106" s="147" t="s">
        <v>1093</v>
      </c>
      <c r="D106" s="145" t="s">
        <v>242</v>
      </c>
      <c r="E106" s="146">
        <v>44120.0</v>
      </c>
      <c r="F106" s="147" t="s">
        <v>249</v>
      </c>
      <c r="G106" s="229">
        <v>1.0</v>
      </c>
      <c r="H106" s="229">
        <v>20.0</v>
      </c>
      <c r="I106" s="229">
        <v>50.0</v>
      </c>
      <c r="J106" s="217">
        <f t="shared" si="2"/>
        <v>0.003590175199</v>
      </c>
      <c r="K106" s="218">
        <f t="shared" si="3"/>
        <v>0.9693473036</v>
      </c>
      <c r="L106" s="151">
        <f t="shared" si="4"/>
        <v>43.08206471</v>
      </c>
      <c r="M106" s="152" t="str">
        <f t="shared" si="5"/>
        <v>sembrestels</v>
      </c>
      <c r="N106" s="154">
        <f>IFERROR(__xludf.DUMMYFUNCTION("""COMPUTED_VALUE"""),6.0)</f>
        <v>6</v>
      </c>
      <c r="O106" s="154"/>
      <c r="P106" s="154"/>
      <c r="Q106" s="154"/>
      <c r="R106" s="154"/>
      <c r="S106" s="154"/>
      <c r="T106" s="154"/>
      <c r="U106" s="154"/>
      <c r="V106" s="154"/>
      <c r="W106" s="154"/>
      <c r="X106" s="154"/>
      <c r="Y106" s="154"/>
      <c r="Z106" s="154"/>
    </row>
    <row r="107">
      <c r="A107" s="175" t="s">
        <v>4</v>
      </c>
      <c r="B107" s="175" t="s">
        <v>21</v>
      </c>
      <c r="C107" s="147" t="s">
        <v>1094</v>
      </c>
      <c r="D107" s="145" t="s">
        <v>242</v>
      </c>
      <c r="E107" s="146">
        <v>44120.0</v>
      </c>
      <c r="F107" s="147" t="s">
        <v>249</v>
      </c>
      <c r="G107" s="229">
        <v>1.0</v>
      </c>
      <c r="H107" s="229">
        <v>5.0</v>
      </c>
      <c r="I107" s="229">
        <v>30.0</v>
      </c>
      <c r="J107" s="217">
        <f t="shared" si="2"/>
        <v>0.001798305587</v>
      </c>
      <c r="K107" s="218">
        <f t="shared" si="3"/>
        <v>0.4855425084</v>
      </c>
      <c r="L107" s="151">
        <f t="shared" si="4"/>
        <v>21.03811271</v>
      </c>
      <c r="M107" s="152" t="str">
        <f t="shared" si="5"/>
        <v>santigs67</v>
      </c>
      <c r="N107" s="154">
        <f>IFERROR(__xludf.DUMMYFUNCTION("""COMPUTED_VALUE"""),7.0)</f>
        <v>7</v>
      </c>
      <c r="O107" s="154"/>
      <c r="P107" s="154"/>
      <c r="Q107" s="154"/>
      <c r="R107" s="154"/>
      <c r="S107" s="154"/>
      <c r="T107" s="154"/>
      <c r="U107" s="154"/>
      <c r="V107" s="154"/>
      <c r="W107" s="154"/>
      <c r="X107" s="154"/>
      <c r="Y107" s="154"/>
      <c r="Z107" s="154"/>
    </row>
    <row r="108">
      <c r="A108" s="175" t="s">
        <v>6</v>
      </c>
      <c r="B108" s="175" t="s">
        <v>21</v>
      </c>
      <c r="C108" s="147" t="s">
        <v>1094</v>
      </c>
      <c r="D108" s="145" t="s">
        <v>242</v>
      </c>
      <c r="E108" s="146">
        <v>44120.0</v>
      </c>
      <c r="F108" s="147" t="s">
        <v>249</v>
      </c>
      <c r="G108" s="229">
        <v>1.0</v>
      </c>
      <c r="H108" s="229">
        <v>5.0</v>
      </c>
      <c r="I108" s="229">
        <v>30.0</v>
      </c>
      <c r="J108" s="217">
        <f t="shared" si="2"/>
        <v>0.001798305587</v>
      </c>
      <c r="K108" s="218">
        <f t="shared" si="3"/>
        <v>0.4855425084</v>
      </c>
      <c r="L108" s="151">
        <f t="shared" si="4"/>
        <v>20.43444809</v>
      </c>
      <c r="M108" s="152" t="str">
        <f t="shared" si="5"/>
        <v>cranders71</v>
      </c>
      <c r="N108" s="154">
        <f>IFERROR(__xludf.DUMMYFUNCTION("""COMPUTED_VALUE"""),6.0)</f>
        <v>6</v>
      </c>
      <c r="O108" s="154"/>
      <c r="P108" s="154"/>
      <c r="Q108" s="154"/>
      <c r="R108" s="154"/>
      <c r="S108" s="154"/>
      <c r="T108" s="154"/>
      <c r="U108" s="154"/>
      <c r="V108" s="154"/>
      <c r="W108" s="154"/>
      <c r="X108" s="154"/>
      <c r="Y108" s="154"/>
      <c r="Z108" s="154"/>
    </row>
    <row r="109">
      <c r="A109" s="175" t="s">
        <v>12</v>
      </c>
      <c r="B109" s="175" t="s">
        <v>21</v>
      </c>
      <c r="C109" s="147" t="s">
        <v>1094</v>
      </c>
      <c r="D109" s="145" t="s">
        <v>242</v>
      </c>
      <c r="E109" s="146">
        <v>44120.0</v>
      </c>
      <c r="F109" s="147" t="s">
        <v>249</v>
      </c>
      <c r="G109" s="229">
        <v>1.0</v>
      </c>
      <c r="H109" s="229">
        <v>5.0</v>
      </c>
      <c r="I109" s="229">
        <v>30.0</v>
      </c>
      <c r="J109" s="217">
        <f t="shared" si="2"/>
        <v>0.001798305587</v>
      </c>
      <c r="K109" s="218">
        <f t="shared" si="3"/>
        <v>0.4855425084</v>
      </c>
      <c r="L109" s="151">
        <f t="shared" si="4"/>
        <v>19.3382901</v>
      </c>
      <c r="M109" s="152" t="str">
        <f t="shared" si="5"/>
        <v>juankbell</v>
      </c>
      <c r="N109" s="154">
        <f>IFERROR(__xludf.DUMMYFUNCTION("""COMPUTED_VALUE"""),5.0)</f>
        <v>5</v>
      </c>
      <c r="O109" s="154"/>
      <c r="P109" s="154"/>
      <c r="Q109" s="154"/>
      <c r="R109" s="154"/>
      <c r="S109" s="154"/>
      <c r="T109" s="154"/>
      <c r="U109" s="154"/>
      <c r="V109" s="154"/>
      <c r="W109" s="154"/>
      <c r="X109" s="154"/>
      <c r="Y109" s="154"/>
      <c r="Z109" s="154"/>
    </row>
    <row r="110">
      <c r="A110" s="175" t="s">
        <v>14</v>
      </c>
      <c r="B110" s="175" t="s">
        <v>21</v>
      </c>
      <c r="C110" s="147" t="s">
        <v>1094</v>
      </c>
      <c r="D110" s="145" t="s">
        <v>242</v>
      </c>
      <c r="E110" s="146">
        <v>44120.0</v>
      </c>
      <c r="F110" s="147" t="s">
        <v>249</v>
      </c>
      <c r="G110" s="229">
        <v>1.0</v>
      </c>
      <c r="H110" s="229">
        <v>5.0</v>
      </c>
      <c r="I110" s="229">
        <v>30.0</v>
      </c>
      <c r="J110" s="217">
        <f t="shared" si="2"/>
        <v>0.001798305587</v>
      </c>
      <c r="K110" s="218">
        <f t="shared" si="3"/>
        <v>0.4855425084</v>
      </c>
      <c r="L110" s="151">
        <f t="shared" si="4"/>
        <v>19.11401066</v>
      </c>
      <c r="M110" s="152" t="str">
        <f t="shared" si="5"/>
        <v>manualzuru</v>
      </c>
      <c r="N110" s="154">
        <f>IFERROR(__xludf.DUMMYFUNCTION("""COMPUTED_VALUE"""),8.0)</f>
        <v>8</v>
      </c>
      <c r="O110" s="154"/>
      <c r="P110" s="154"/>
      <c r="Q110" s="154"/>
      <c r="R110" s="154"/>
      <c r="S110" s="154"/>
      <c r="T110" s="154"/>
      <c r="U110" s="154"/>
      <c r="V110" s="154"/>
      <c r="W110" s="154"/>
      <c r="X110" s="154"/>
      <c r="Y110" s="154"/>
      <c r="Z110" s="154"/>
    </row>
    <row r="111">
      <c r="A111" s="175" t="s">
        <v>7</v>
      </c>
      <c r="B111" s="175" t="s">
        <v>699</v>
      </c>
      <c r="C111" s="147" t="s">
        <v>1095</v>
      </c>
      <c r="D111" s="145" t="s">
        <v>242</v>
      </c>
      <c r="E111" s="146">
        <v>44120.0</v>
      </c>
      <c r="F111" s="147" t="s">
        <v>249</v>
      </c>
      <c r="G111" s="229">
        <v>3.0</v>
      </c>
      <c r="H111" s="229">
        <v>15.0</v>
      </c>
      <c r="I111" s="229">
        <v>15.0</v>
      </c>
      <c r="J111" s="217">
        <f t="shared" si="2"/>
        <v>0.001534509101</v>
      </c>
      <c r="K111" s="218">
        <f t="shared" si="3"/>
        <v>0.4143174573</v>
      </c>
      <c r="L111" s="151">
        <f t="shared" si="4"/>
        <v>17.88774457</v>
      </c>
      <c r="M111" s="152" t="str">
        <f t="shared" si="5"/>
        <v>akrtws</v>
      </c>
      <c r="N111" s="154">
        <f>IFERROR(__xludf.DUMMYFUNCTION("""COMPUTED_VALUE"""),6.0)</f>
        <v>6</v>
      </c>
      <c r="O111" s="154"/>
      <c r="P111" s="154"/>
      <c r="Q111" s="154"/>
      <c r="R111" s="154"/>
      <c r="S111" s="154"/>
      <c r="T111" s="154"/>
      <c r="U111" s="154"/>
      <c r="V111" s="154"/>
      <c r="W111" s="154"/>
      <c r="X111" s="154"/>
      <c r="Y111" s="154"/>
      <c r="Z111" s="154"/>
    </row>
    <row r="112">
      <c r="A112" s="175" t="s">
        <v>7</v>
      </c>
      <c r="B112" s="175" t="s">
        <v>21</v>
      </c>
      <c r="C112" s="147" t="s">
        <v>1096</v>
      </c>
      <c r="D112" s="145" t="s">
        <v>242</v>
      </c>
      <c r="E112" s="146">
        <v>44120.0</v>
      </c>
      <c r="F112" s="147" t="s">
        <v>249</v>
      </c>
      <c r="G112" s="229">
        <v>3.0</v>
      </c>
      <c r="H112" s="229">
        <v>100.0</v>
      </c>
      <c r="I112" s="229">
        <v>100.0</v>
      </c>
      <c r="J112" s="217">
        <f t="shared" si="2"/>
        <v>0.01023006067</v>
      </c>
      <c r="K112" s="218">
        <f t="shared" si="3"/>
        <v>2.762116382</v>
      </c>
      <c r="L112" s="151">
        <f t="shared" si="4"/>
        <v>17.88774457</v>
      </c>
      <c r="M112" s="152" t="str">
        <f t="shared" si="5"/>
        <v>akrtws</v>
      </c>
      <c r="N112" s="154">
        <f>IFERROR(__xludf.DUMMYFUNCTION("""COMPUTED_VALUE"""),7.0)</f>
        <v>7</v>
      </c>
      <c r="O112" s="154"/>
      <c r="P112" s="154"/>
      <c r="Q112" s="154"/>
      <c r="R112" s="154"/>
      <c r="S112" s="154"/>
      <c r="T112" s="154"/>
      <c r="U112" s="154"/>
      <c r="V112" s="154"/>
      <c r="W112" s="154"/>
      <c r="X112" s="154"/>
      <c r="Y112" s="154"/>
      <c r="Z112" s="154"/>
    </row>
    <row r="113">
      <c r="A113" s="175" t="s">
        <v>28</v>
      </c>
      <c r="B113" s="175" t="s">
        <v>699</v>
      </c>
      <c r="C113" s="147" t="s">
        <v>1097</v>
      </c>
      <c r="D113" s="145" t="s">
        <v>242</v>
      </c>
      <c r="E113" s="146">
        <v>44120.0</v>
      </c>
      <c r="F113" s="147" t="s">
        <v>249</v>
      </c>
      <c r="G113" s="229">
        <v>1.0</v>
      </c>
      <c r="H113" s="229">
        <v>45.0</v>
      </c>
      <c r="I113" s="229">
        <v>50.0</v>
      </c>
      <c r="J113" s="217">
        <f t="shared" si="2"/>
        <v>0.004860887814</v>
      </c>
      <c r="K113" s="218">
        <f t="shared" si="3"/>
        <v>1.31243971</v>
      </c>
      <c r="L113" s="151">
        <f t="shared" si="4"/>
        <v>14.3647429</v>
      </c>
      <c r="M113" s="152" t="str">
        <f t="shared" si="5"/>
        <v>blairv</v>
      </c>
      <c r="N113" s="154">
        <f>IFERROR(__xludf.DUMMYFUNCTION("""COMPUTED_VALUE"""),5.0)</f>
        <v>5</v>
      </c>
      <c r="O113" s="154"/>
      <c r="P113" s="154"/>
      <c r="Q113" s="154"/>
      <c r="R113" s="154"/>
      <c r="S113" s="154"/>
      <c r="T113" s="154"/>
      <c r="U113" s="154"/>
      <c r="V113" s="154"/>
      <c r="W113" s="154"/>
      <c r="X113" s="154"/>
      <c r="Y113" s="154"/>
      <c r="Z113" s="154"/>
    </row>
    <row r="114">
      <c r="A114" s="175" t="s">
        <v>27</v>
      </c>
      <c r="B114" s="175" t="s">
        <v>21</v>
      </c>
      <c r="C114" s="147" t="s">
        <v>1094</v>
      </c>
      <c r="D114" s="145" t="s">
        <v>242</v>
      </c>
      <c r="E114" s="146">
        <v>44120.0</v>
      </c>
      <c r="F114" s="147" t="s">
        <v>249</v>
      </c>
      <c r="G114" s="229">
        <v>1.0</v>
      </c>
      <c r="H114" s="229">
        <v>5.0</v>
      </c>
      <c r="I114" s="229">
        <v>30.0</v>
      </c>
      <c r="J114" s="217">
        <f t="shared" si="2"/>
        <v>0.001798305587</v>
      </c>
      <c r="K114" s="218">
        <f t="shared" si="3"/>
        <v>0.4855425084</v>
      </c>
      <c r="L114" s="151">
        <f t="shared" si="4"/>
        <v>9.396408839</v>
      </c>
      <c r="M114" s="152" t="str">
        <f t="shared" si="5"/>
        <v>hbesso31</v>
      </c>
      <c r="N114" s="154">
        <f>IFERROR(__xludf.DUMMYFUNCTION("""COMPUTED_VALUE"""),5.0)</f>
        <v>5</v>
      </c>
      <c r="O114" s="154"/>
      <c r="P114" s="154"/>
      <c r="Q114" s="154"/>
      <c r="R114" s="154"/>
      <c r="S114" s="154"/>
      <c r="T114" s="154"/>
      <c r="U114" s="154"/>
      <c r="V114" s="154"/>
      <c r="W114" s="154"/>
      <c r="X114" s="154"/>
      <c r="Y114" s="154"/>
      <c r="Z114" s="154"/>
    </row>
    <row r="115">
      <c r="A115" s="175" t="s">
        <v>16</v>
      </c>
      <c r="B115" s="175" t="s">
        <v>699</v>
      </c>
      <c r="C115" s="147" t="s">
        <v>1098</v>
      </c>
      <c r="D115" s="145" t="s">
        <v>242</v>
      </c>
      <c r="E115" s="146">
        <v>44120.0</v>
      </c>
      <c r="F115" s="147" t="s">
        <v>249</v>
      </c>
      <c r="G115" s="229">
        <v>1.0</v>
      </c>
      <c r="H115" s="229">
        <v>15.0</v>
      </c>
      <c r="I115" s="229">
        <v>10.0</v>
      </c>
      <c r="J115" s="217">
        <f t="shared" si="2"/>
        <v>0.001277148591</v>
      </c>
      <c r="K115" s="218">
        <f t="shared" si="3"/>
        <v>0.3448301195</v>
      </c>
      <c r="L115" s="151">
        <f t="shared" si="4"/>
        <v>8.434012388</v>
      </c>
      <c r="M115" s="152" t="str">
        <f t="shared" si="5"/>
        <v>jeffemmett</v>
      </c>
      <c r="N115" s="154">
        <f>IFERROR(__xludf.DUMMYFUNCTION("""COMPUTED_VALUE"""),5.0)</f>
        <v>5</v>
      </c>
      <c r="O115" s="154"/>
      <c r="P115" s="154"/>
      <c r="Q115" s="154"/>
      <c r="R115" s="154"/>
      <c r="S115" s="154"/>
      <c r="T115" s="154"/>
      <c r="U115" s="154"/>
      <c r="V115" s="154"/>
      <c r="W115" s="154"/>
      <c r="X115" s="154"/>
      <c r="Y115" s="154"/>
      <c r="Z115" s="154"/>
    </row>
    <row r="116">
      <c r="A116" s="175" t="s">
        <v>10</v>
      </c>
      <c r="B116" s="175" t="s">
        <v>699</v>
      </c>
      <c r="C116" s="147" t="s">
        <v>1099</v>
      </c>
      <c r="D116" s="145" t="s">
        <v>242</v>
      </c>
      <c r="E116" s="146">
        <v>44120.0</v>
      </c>
      <c r="F116" s="147" t="s">
        <v>249</v>
      </c>
      <c r="G116" s="229">
        <v>1.0</v>
      </c>
      <c r="H116" s="229">
        <v>45.0</v>
      </c>
      <c r="I116" s="229">
        <v>40.0</v>
      </c>
      <c r="J116" s="217">
        <f t="shared" si="2"/>
        <v>0.004346166793</v>
      </c>
      <c r="K116" s="218">
        <f t="shared" si="3"/>
        <v>1.173465034</v>
      </c>
      <c r="L116" s="151">
        <f t="shared" si="4"/>
        <v>7.660963106</v>
      </c>
      <c r="M116" s="152" t="str">
        <f t="shared" si="5"/>
        <v>jessicazartler</v>
      </c>
      <c r="N116" s="154">
        <f>IFERROR(__xludf.DUMMYFUNCTION("""COMPUTED_VALUE"""),9.0)</f>
        <v>9</v>
      </c>
      <c r="O116" s="154"/>
      <c r="P116" s="154"/>
      <c r="Q116" s="154"/>
      <c r="R116" s="154"/>
      <c r="S116" s="154"/>
      <c r="T116" s="154"/>
      <c r="U116" s="154"/>
      <c r="V116" s="154"/>
      <c r="W116" s="154"/>
      <c r="X116" s="154"/>
      <c r="Y116" s="154"/>
      <c r="Z116" s="154"/>
    </row>
    <row r="117">
      <c r="A117" s="175" t="s">
        <v>10</v>
      </c>
      <c r="B117" s="175" t="s">
        <v>699</v>
      </c>
      <c r="C117" s="147" t="s">
        <v>1097</v>
      </c>
      <c r="D117" s="145" t="s">
        <v>242</v>
      </c>
      <c r="E117" s="146">
        <v>44120.0</v>
      </c>
      <c r="F117" s="147" t="s">
        <v>249</v>
      </c>
      <c r="G117" s="229">
        <v>1.0</v>
      </c>
      <c r="H117" s="229">
        <v>45.0</v>
      </c>
      <c r="I117" s="229">
        <v>50.0</v>
      </c>
      <c r="J117" s="217">
        <f t="shared" si="2"/>
        <v>0.004860887814</v>
      </c>
      <c r="K117" s="218">
        <f t="shared" si="3"/>
        <v>1.31243971</v>
      </c>
      <c r="L117" s="151">
        <f t="shared" si="4"/>
        <v>7.660963106</v>
      </c>
      <c r="M117" s="152" t="str">
        <f t="shared" si="5"/>
        <v>jessicazartler</v>
      </c>
      <c r="N117" s="154">
        <f>IFERROR(__xludf.DUMMYFUNCTION("""COMPUTED_VALUE"""),10.0)</f>
        <v>10</v>
      </c>
      <c r="O117" s="154"/>
      <c r="P117" s="154"/>
      <c r="Q117" s="154"/>
      <c r="R117" s="154"/>
      <c r="S117" s="154"/>
      <c r="T117" s="154"/>
      <c r="U117" s="154"/>
      <c r="V117" s="154"/>
      <c r="W117" s="154"/>
      <c r="X117" s="154"/>
      <c r="Y117" s="154"/>
      <c r="Z117" s="154"/>
    </row>
    <row r="118">
      <c r="A118" s="175" t="s">
        <v>66</v>
      </c>
      <c r="B118" s="175" t="s">
        <v>255</v>
      </c>
      <c r="C118" s="147" t="s">
        <v>1093</v>
      </c>
      <c r="D118" s="145" t="s">
        <v>242</v>
      </c>
      <c r="E118" s="146">
        <v>44120.0</v>
      </c>
      <c r="F118" s="147" t="s">
        <v>249</v>
      </c>
      <c r="G118" s="229">
        <v>1.0</v>
      </c>
      <c r="H118" s="229">
        <v>20.0</v>
      </c>
      <c r="I118" s="229">
        <v>20.0</v>
      </c>
      <c r="J118" s="217">
        <f t="shared" si="2"/>
        <v>0.002046012135</v>
      </c>
      <c r="K118" s="218">
        <f t="shared" si="3"/>
        <v>0.5524232764</v>
      </c>
      <c r="L118" s="151">
        <f t="shared" si="4"/>
        <v>4.007675324</v>
      </c>
      <c r="M118" s="152" t="str">
        <f t="shared" si="5"/>
        <v>vivszaid</v>
      </c>
      <c r="N118" s="154">
        <f>IFERROR(__xludf.DUMMYFUNCTION("""COMPUTED_VALUE"""),4.0)</f>
        <v>4</v>
      </c>
      <c r="O118" s="154"/>
      <c r="P118" s="154"/>
      <c r="Q118" s="154"/>
      <c r="R118" s="154"/>
      <c r="S118" s="154"/>
      <c r="T118" s="154"/>
      <c r="U118" s="154"/>
      <c r="V118" s="154"/>
      <c r="W118" s="154"/>
      <c r="X118" s="154"/>
      <c r="Y118" s="154"/>
      <c r="Z118" s="154"/>
    </row>
    <row r="119">
      <c r="A119" s="175" t="s">
        <v>58</v>
      </c>
      <c r="B119" s="175" t="s">
        <v>255</v>
      </c>
      <c r="C119" s="147" t="s">
        <v>1093</v>
      </c>
      <c r="D119" s="145" t="s">
        <v>242</v>
      </c>
      <c r="E119" s="146">
        <v>44120.0</v>
      </c>
      <c r="F119" s="147" t="s">
        <v>249</v>
      </c>
      <c r="G119" s="229">
        <v>1.0</v>
      </c>
      <c r="H119" s="229">
        <v>20.0</v>
      </c>
      <c r="I119" s="229">
        <v>20.0</v>
      </c>
      <c r="J119" s="217">
        <f t="shared" si="2"/>
        <v>0.002046012135</v>
      </c>
      <c r="K119" s="218">
        <f t="shared" si="3"/>
        <v>0.5524232764</v>
      </c>
      <c r="L119" s="151">
        <f t="shared" si="4"/>
        <v>1.962840345</v>
      </c>
      <c r="M119" s="152" t="str">
        <f t="shared" si="5"/>
        <v>fabimol</v>
      </c>
      <c r="N119" s="154">
        <f>IFERROR(__xludf.DUMMYFUNCTION("""COMPUTED_VALUE"""),2.0)</f>
        <v>2</v>
      </c>
      <c r="O119" s="154"/>
      <c r="P119" s="154"/>
      <c r="Q119" s="154"/>
      <c r="R119" s="154"/>
      <c r="S119" s="154"/>
      <c r="T119" s="154"/>
      <c r="U119" s="154"/>
      <c r="V119" s="154"/>
      <c r="W119" s="154"/>
      <c r="X119" s="154"/>
      <c r="Y119" s="154"/>
      <c r="Z119" s="154"/>
    </row>
    <row r="120">
      <c r="A120" s="175" t="s">
        <v>23</v>
      </c>
      <c r="B120" s="175" t="s">
        <v>255</v>
      </c>
      <c r="C120" s="147" t="s">
        <v>1093</v>
      </c>
      <c r="D120" s="145" t="s">
        <v>242</v>
      </c>
      <c r="E120" s="146">
        <v>44120.0</v>
      </c>
      <c r="F120" s="147" t="s">
        <v>249</v>
      </c>
      <c r="G120" s="229">
        <v>1.0</v>
      </c>
      <c r="H120" s="229">
        <v>0.0</v>
      </c>
      <c r="I120" s="229">
        <v>0.0</v>
      </c>
      <c r="J120" s="217">
        <f t="shared" si="2"/>
        <v>0</v>
      </c>
      <c r="K120" s="218">
        <f t="shared" si="3"/>
        <v>0</v>
      </c>
      <c r="L120" s="151">
        <f t="shared" si="4"/>
        <v>0</v>
      </c>
      <c r="M120" s="152" t="str">
        <f t="shared" si="5"/>
        <v>griffgreen</v>
      </c>
      <c r="N120" s="154">
        <f>IFERROR(__xludf.DUMMYFUNCTION("""COMPUTED_VALUE"""),7.0)</f>
        <v>7</v>
      </c>
      <c r="O120" s="154"/>
      <c r="P120" s="154"/>
      <c r="Q120" s="154"/>
      <c r="R120" s="154"/>
      <c r="S120" s="154"/>
      <c r="T120" s="154"/>
      <c r="U120" s="154"/>
      <c r="V120" s="154"/>
      <c r="W120" s="154"/>
      <c r="X120" s="154"/>
      <c r="Y120" s="154"/>
      <c r="Z120" s="154"/>
    </row>
    <row r="121">
      <c r="A121" s="175" t="s">
        <v>23</v>
      </c>
      <c r="B121" s="175" t="s">
        <v>699</v>
      </c>
      <c r="C121" s="147" t="s">
        <v>1100</v>
      </c>
      <c r="D121" s="145" t="s">
        <v>242</v>
      </c>
      <c r="E121" s="146">
        <v>44120.0</v>
      </c>
      <c r="F121" s="147" t="s">
        <v>249</v>
      </c>
      <c r="G121" s="229">
        <v>1.0</v>
      </c>
      <c r="H121" s="229">
        <v>0.0</v>
      </c>
      <c r="I121" s="229">
        <v>0.0</v>
      </c>
      <c r="J121" s="217">
        <f t="shared" si="2"/>
        <v>0</v>
      </c>
      <c r="K121" s="218">
        <f t="shared" si="3"/>
        <v>0</v>
      </c>
      <c r="L121" s="151">
        <f t="shared" si="4"/>
        <v>0</v>
      </c>
      <c r="M121" s="152" t="str">
        <f t="shared" si="5"/>
        <v>griffgreen</v>
      </c>
      <c r="N121" s="154">
        <f>IFERROR(__xludf.DUMMYFUNCTION("""COMPUTED_VALUE"""),8.0)</f>
        <v>8</v>
      </c>
      <c r="O121" s="154"/>
      <c r="P121" s="154"/>
      <c r="Q121" s="154"/>
      <c r="R121" s="154"/>
      <c r="S121" s="154"/>
      <c r="T121" s="154"/>
      <c r="U121" s="154"/>
      <c r="V121" s="154"/>
      <c r="W121" s="154"/>
      <c r="X121" s="154"/>
      <c r="Y121" s="154"/>
      <c r="Z121" s="154"/>
    </row>
    <row r="122">
      <c r="A122" s="175" t="s">
        <v>23</v>
      </c>
      <c r="B122" s="175" t="s">
        <v>21</v>
      </c>
      <c r="C122" s="147" t="s">
        <v>1094</v>
      </c>
      <c r="D122" s="145" t="s">
        <v>242</v>
      </c>
      <c r="E122" s="146">
        <v>44120.0</v>
      </c>
      <c r="F122" s="147" t="s">
        <v>249</v>
      </c>
      <c r="G122" s="229">
        <v>1.0</v>
      </c>
      <c r="H122" s="238">
        <v>0.0</v>
      </c>
      <c r="I122" s="238">
        <v>0.0</v>
      </c>
      <c r="J122" s="217">
        <f t="shared" si="2"/>
        <v>0</v>
      </c>
      <c r="K122" s="218">
        <f t="shared" si="3"/>
        <v>0</v>
      </c>
      <c r="L122" s="151">
        <f t="shared" si="4"/>
        <v>0</v>
      </c>
      <c r="M122" s="152" t="str">
        <f t="shared" si="5"/>
        <v>griffgreen</v>
      </c>
      <c r="N122" s="154">
        <f>IFERROR(__xludf.DUMMYFUNCTION("""COMPUTED_VALUE"""),9.0)</f>
        <v>9</v>
      </c>
      <c r="O122" s="154"/>
      <c r="P122" s="154"/>
      <c r="Q122" s="154"/>
      <c r="R122" s="154"/>
      <c r="S122" s="154"/>
      <c r="T122" s="154"/>
      <c r="U122" s="154"/>
      <c r="V122" s="154"/>
      <c r="W122" s="154"/>
      <c r="X122" s="154"/>
      <c r="Y122" s="154"/>
      <c r="Z122" s="154"/>
    </row>
    <row r="123">
      <c r="A123" s="175" t="s">
        <v>23</v>
      </c>
      <c r="B123" s="175" t="s">
        <v>3</v>
      </c>
      <c r="C123" s="147" t="s">
        <v>1101</v>
      </c>
      <c r="D123" s="145" t="s">
        <v>242</v>
      </c>
      <c r="E123" s="146">
        <v>44120.0</v>
      </c>
      <c r="F123" s="147" t="s">
        <v>249</v>
      </c>
      <c r="G123" s="229">
        <v>1.0</v>
      </c>
      <c r="H123" s="229">
        <v>0.0</v>
      </c>
      <c r="I123" s="229">
        <v>0.0</v>
      </c>
      <c r="J123" s="217">
        <f t="shared" si="2"/>
        <v>0</v>
      </c>
      <c r="K123" s="218">
        <f t="shared" si="3"/>
        <v>0</v>
      </c>
      <c r="L123" s="151">
        <f t="shared" si="4"/>
        <v>0</v>
      </c>
      <c r="M123" s="152" t="str">
        <f t="shared" si="5"/>
        <v>griffgreen</v>
      </c>
      <c r="N123" s="154">
        <f>IFERROR(__xludf.DUMMYFUNCTION("""COMPUTED_VALUE"""),10.0)</f>
        <v>10</v>
      </c>
      <c r="O123" s="154"/>
      <c r="P123" s="154"/>
      <c r="Q123" s="154"/>
      <c r="R123" s="154"/>
      <c r="S123" s="154"/>
      <c r="T123" s="154"/>
      <c r="U123" s="154"/>
      <c r="V123" s="154"/>
      <c r="W123" s="154"/>
      <c r="X123" s="154"/>
      <c r="Y123" s="154"/>
      <c r="Z123" s="154"/>
    </row>
    <row r="124">
      <c r="A124" s="175" t="s">
        <v>21</v>
      </c>
      <c r="B124" s="175" t="s">
        <v>21</v>
      </c>
      <c r="C124" s="147" t="s">
        <v>1094</v>
      </c>
      <c r="D124" s="145" t="s">
        <v>242</v>
      </c>
      <c r="E124" s="146">
        <v>44120.0</v>
      </c>
      <c r="F124" s="147" t="s">
        <v>249</v>
      </c>
      <c r="G124" s="229">
        <v>1.0</v>
      </c>
      <c r="H124" s="238">
        <v>0.0</v>
      </c>
      <c r="I124" s="238">
        <v>0.0</v>
      </c>
      <c r="J124" s="217">
        <f t="shared" si="2"/>
        <v>0</v>
      </c>
      <c r="K124" s="218">
        <f t="shared" si="3"/>
        <v>0</v>
      </c>
      <c r="L124" s="151">
        <f t="shared" si="4"/>
        <v>0</v>
      </c>
      <c r="M124" s="152" t="str">
        <f t="shared" si="5"/>
        <v>liviade</v>
      </c>
      <c r="N124" s="154">
        <f>IFERROR(__xludf.DUMMYFUNCTION("""COMPUTED_VALUE"""),6.0)</f>
        <v>6</v>
      </c>
      <c r="O124" s="154"/>
      <c r="P124" s="154"/>
      <c r="Q124" s="154"/>
      <c r="R124" s="154"/>
      <c r="S124" s="154"/>
      <c r="T124" s="154"/>
      <c r="U124" s="154"/>
      <c r="V124" s="154"/>
      <c r="W124" s="154"/>
      <c r="X124" s="154"/>
      <c r="Y124" s="154"/>
      <c r="Z124" s="154"/>
    </row>
    <row r="125">
      <c r="A125" s="175" t="s">
        <v>32</v>
      </c>
      <c r="B125" s="175" t="s">
        <v>265</v>
      </c>
      <c r="C125" s="147" t="s">
        <v>1102</v>
      </c>
      <c r="D125" s="145" t="s">
        <v>242</v>
      </c>
      <c r="E125" s="146">
        <v>44121.0</v>
      </c>
      <c r="F125" s="147" t="s">
        <v>249</v>
      </c>
      <c r="G125" s="229">
        <v>3.0</v>
      </c>
      <c r="H125" s="229">
        <v>25.0</v>
      </c>
      <c r="I125" s="229">
        <v>30.0</v>
      </c>
      <c r="J125" s="217">
        <f t="shared" si="2"/>
        <v>0.002814875679</v>
      </c>
      <c r="K125" s="218">
        <f t="shared" si="3"/>
        <v>0.7600164334</v>
      </c>
      <c r="L125" s="151">
        <f t="shared" si="4"/>
        <v>10.77572932</v>
      </c>
      <c r="M125" s="152" t="str">
        <f t="shared" si="5"/>
        <v>fabianvb</v>
      </c>
      <c r="N125" s="154">
        <f>IFERROR(__xludf.DUMMYFUNCTION("""COMPUTED_VALUE"""),5.0)</f>
        <v>5</v>
      </c>
      <c r="O125" s="154"/>
      <c r="P125" s="154"/>
      <c r="Q125" s="154"/>
      <c r="R125" s="154"/>
      <c r="S125" s="154"/>
      <c r="T125" s="154"/>
      <c r="U125" s="154"/>
      <c r="V125" s="154"/>
      <c r="W125" s="154"/>
      <c r="X125" s="154"/>
      <c r="Y125" s="154"/>
      <c r="Z125" s="154"/>
    </row>
    <row r="126">
      <c r="A126" s="175" t="s">
        <v>10</v>
      </c>
      <c r="B126" s="175" t="s">
        <v>21</v>
      </c>
      <c r="C126" s="147" t="s">
        <v>1103</v>
      </c>
      <c r="D126" s="145" t="s">
        <v>242</v>
      </c>
      <c r="E126" s="146">
        <v>44121.0</v>
      </c>
      <c r="F126" s="147" t="s">
        <v>249</v>
      </c>
      <c r="G126" s="229">
        <v>1.0</v>
      </c>
      <c r="H126" s="229">
        <v>250.0</v>
      </c>
      <c r="I126" s="229">
        <v>250.0</v>
      </c>
      <c r="J126" s="217">
        <f t="shared" si="2"/>
        <v>0.02557515169</v>
      </c>
      <c r="K126" s="218">
        <f t="shared" si="3"/>
        <v>6.905290955</v>
      </c>
      <c r="L126" s="151">
        <f t="shared" si="4"/>
        <v>7.660963106</v>
      </c>
      <c r="M126" s="152" t="str">
        <f t="shared" si="5"/>
        <v>jessicazartler</v>
      </c>
      <c r="N126" s="154">
        <f>IFERROR(__xludf.DUMMYFUNCTION("""COMPUTED_VALUE"""),11.0)</f>
        <v>11</v>
      </c>
      <c r="O126" s="154"/>
      <c r="P126" s="154"/>
      <c r="Q126" s="154"/>
      <c r="R126" s="154"/>
      <c r="S126" s="154"/>
      <c r="T126" s="154"/>
      <c r="U126" s="154"/>
      <c r="V126" s="154"/>
      <c r="W126" s="154"/>
      <c r="X126" s="154"/>
      <c r="Y126" s="154"/>
      <c r="Z126" s="154"/>
    </row>
    <row r="127">
      <c r="A127" s="175" t="s">
        <v>9</v>
      </c>
      <c r="B127" s="175" t="s">
        <v>265</v>
      </c>
      <c r="C127" s="147" t="s">
        <v>1102</v>
      </c>
      <c r="D127" s="145" t="s">
        <v>242</v>
      </c>
      <c r="E127" s="146">
        <v>44121.0</v>
      </c>
      <c r="F127" s="147" t="s">
        <v>249</v>
      </c>
      <c r="G127" s="229">
        <v>3.0</v>
      </c>
      <c r="H127" s="229">
        <v>25.0</v>
      </c>
      <c r="I127" s="229">
        <v>30.0</v>
      </c>
      <c r="J127" s="217">
        <f t="shared" si="2"/>
        <v>0.002814875679</v>
      </c>
      <c r="K127" s="218">
        <f t="shared" si="3"/>
        <v>0.7600164334</v>
      </c>
      <c r="L127" s="151">
        <f t="shared" si="4"/>
        <v>1.918888915</v>
      </c>
      <c r="M127" s="152" t="str">
        <f t="shared" si="5"/>
        <v>solsista</v>
      </c>
      <c r="N127" s="154">
        <f>IFERROR(__xludf.DUMMYFUNCTION("""COMPUTED_VALUE"""),3.0)</f>
        <v>3</v>
      </c>
      <c r="O127" s="154"/>
      <c r="P127" s="154"/>
      <c r="Q127" s="154"/>
      <c r="R127" s="154"/>
      <c r="S127" s="154"/>
      <c r="T127" s="154"/>
      <c r="U127" s="154"/>
      <c r="V127" s="154"/>
      <c r="W127" s="154"/>
      <c r="X127" s="154"/>
      <c r="Y127" s="154"/>
      <c r="Z127" s="154"/>
    </row>
    <row r="128">
      <c r="A128" s="175" t="s">
        <v>60</v>
      </c>
      <c r="B128" s="175" t="s">
        <v>255</v>
      </c>
      <c r="C128" s="147" t="s">
        <v>1104</v>
      </c>
      <c r="D128" s="145" t="s">
        <v>242</v>
      </c>
      <c r="E128" s="146">
        <v>44121.0</v>
      </c>
      <c r="F128" s="147" t="s">
        <v>260</v>
      </c>
      <c r="G128" s="229">
        <v>3.0</v>
      </c>
      <c r="H128" s="229">
        <v>20.0</v>
      </c>
      <c r="I128" s="229">
        <v>20.0</v>
      </c>
      <c r="J128" s="217">
        <f t="shared" si="2"/>
        <v>0.002046012135</v>
      </c>
      <c r="K128" s="218">
        <f t="shared" si="3"/>
        <v>0.5524232764</v>
      </c>
      <c r="L128" s="151">
        <f t="shared" si="4"/>
        <v>0.5524232764</v>
      </c>
      <c r="M128" s="152" t="str">
        <f t="shared" si="5"/>
        <v>anjablaj</v>
      </c>
      <c r="N128" s="154">
        <f>IFERROR(__xludf.DUMMYFUNCTION("""COMPUTED_VALUE"""),1.0)</f>
        <v>1</v>
      </c>
      <c r="O128" s="154"/>
      <c r="P128" s="154"/>
      <c r="Q128" s="154"/>
      <c r="R128" s="154"/>
      <c r="S128" s="154"/>
      <c r="T128" s="154"/>
      <c r="U128" s="154"/>
      <c r="V128" s="154"/>
      <c r="W128" s="154"/>
      <c r="X128" s="154"/>
      <c r="Y128" s="154"/>
      <c r="Z128" s="154"/>
    </row>
    <row r="129">
      <c r="A129" s="175" t="s">
        <v>23</v>
      </c>
      <c r="B129" s="175" t="s">
        <v>265</v>
      </c>
      <c r="C129" s="147" t="s">
        <v>1105</v>
      </c>
      <c r="D129" s="145" t="s">
        <v>242</v>
      </c>
      <c r="E129" s="146">
        <v>44121.0</v>
      </c>
      <c r="F129" s="147" t="s">
        <v>249</v>
      </c>
      <c r="G129" s="229">
        <v>1.0</v>
      </c>
      <c r="H129" s="229">
        <v>0.0</v>
      </c>
      <c r="I129" s="229">
        <v>0.0</v>
      </c>
      <c r="J129" s="217">
        <f t="shared" si="2"/>
        <v>0</v>
      </c>
      <c r="K129" s="218">
        <f t="shared" si="3"/>
        <v>0</v>
      </c>
      <c r="L129" s="151">
        <f t="shared" si="4"/>
        <v>0</v>
      </c>
      <c r="M129" s="152" t="str">
        <f t="shared" si="5"/>
        <v>griffgreen</v>
      </c>
      <c r="N129" s="154">
        <f>IFERROR(__xludf.DUMMYFUNCTION("""COMPUTED_VALUE"""),11.0)</f>
        <v>11</v>
      </c>
      <c r="O129" s="154"/>
      <c r="P129" s="154"/>
      <c r="Q129" s="154"/>
      <c r="R129" s="154"/>
      <c r="S129" s="154"/>
      <c r="T129" s="154"/>
      <c r="U129" s="154"/>
      <c r="V129" s="154"/>
      <c r="W129" s="154"/>
      <c r="X129" s="154"/>
      <c r="Y129" s="154"/>
      <c r="Z129" s="154"/>
    </row>
    <row r="130">
      <c r="A130" s="175" t="s">
        <v>21</v>
      </c>
      <c r="B130" s="175" t="s">
        <v>265</v>
      </c>
      <c r="C130" s="147" t="s">
        <v>1105</v>
      </c>
      <c r="D130" s="145" t="s">
        <v>242</v>
      </c>
      <c r="E130" s="146">
        <v>44121.0</v>
      </c>
      <c r="F130" s="147" t="s">
        <v>249</v>
      </c>
      <c r="G130" s="229">
        <v>1.0</v>
      </c>
      <c r="H130" s="229">
        <v>0.0</v>
      </c>
      <c r="I130" s="229">
        <v>0.0</v>
      </c>
      <c r="J130" s="217">
        <f t="shared" si="2"/>
        <v>0</v>
      </c>
      <c r="K130" s="218">
        <f t="shared" si="3"/>
        <v>0</v>
      </c>
      <c r="L130" s="151">
        <f t="shared" si="4"/>
        <v>0</v>
      </c>
      <c r="M130" s="152" t="str">
        <f t="shared" si="5"/>
        <v>liviade</v>
      </c>
      <c r="N130" s="154">
        <f>IFERROR(__xludf.DUMMYFUNCTION("""COMPUTED_VALUE"""),7.0)</f>
        <v>7</v>
      </c>
      <c r="O130" s="154"/>
      <c r="P130" s="154"/>
      <c r="Q130" s="154"/>
      <c r="R130" s="154"/>
      <c r="S130" s="154"/>
      <c r="T130" s="154"/>
      <c r="U130" s="154"/>
      <c r="V130" s="154"/>
      <c r="W130" s="154"/>
      <c r="X130" s="154"/>
      <c r="Y130" s="154"/>
      <c r="Z130" s="154"/>
    </row>
    <row r="131">
      <c r="A131" s="175" t="s">
        <v>4</v>
      </c>
      <c r="B131" s="175" t="s">
        <v>265</v>
      </c>
      <c r="C131" s="147" t="s">
        <v>1106</v>
      </c>
      <c r="D131" s="145" t="s">
        <v>242</v>
      </c>
      <c r="E131" s="146">
        <v>44122.0</v>
      </c>
      <c r="F131" s="147" t="s">
        <v>249</v>
      </c>
      <c r="G131" s="229">
        <v>1.0</v>
      </c>
      <c r="H131" s="229">
        <v>10.0</v>
      </c>
      <c r="I131" s="229">
        <v>10.0</v>
      </c>
      <c r="J131" s="217">
        <f t="shared" si="2"/>
        <v>0.001023006067</v>
      </c>
      <c r="K131" s="218">
        <f t="shared" si="3"/>
        <v>0.2762116382</v>
      </c>
      <c r="L131" s="151">
        <f t="shared" si="4"/>
        <v>21.03811271</v>
      </c>
      <c r="M131" s="152" t="str">
        <f t="shared" si="5"/>
        <v>santigs67</v>
      </c>
      <c r="N131" s="154">
        <f>IFERROR(__xludf.DUMMYFUNCTION("""COMPUTED_VALUE"""),8.0)</f>
        <v>8</v>
      </c>
      <c r="O131" s="154"/>
      <c r="P131" s="154"/>
      <c r="Q131" s="154"/>
      <c r="R131" s="154"/>
      <c r="S131" s="154"/>
      <c r="T131" s="154"/>
      <c r="U131" s="154"/>
      <c r="V131" s="154"/>
      <c r="W131" s="154"/>
      <c r="X131" s="154"/>
      <c r="Y131" s="154"/>
      <c r="Z131" s="154"/>
    </row>
    <row r="132">
      <c r="A132" s="175" t="s">
        <v>12</v>
      </c>
      <c r="B132" s="175" t="s">
        <v>255</v>
      </c>
      <c r="C132" s="147" t="s">
        <v>1107</v>
      </c>
      <c r="D132" s="145" t="s">
        <v>242</v>
      </c>
      <c r="E132" s="146">
        <v>44122.0</v>
      </c>
      <c r="F132" s="147" t="s">
        <v>249</v>
      </c>
      <c r="G132" s="229">
        <v>1.0</v>
      </c>
      <c r="H132" s="229">
        <v>300.0</v>
      </c>
      <c r="I132" s="229">
        <v>200.0</v>
      </c>
      <c r="J132" s="217">
        <f t="shared" si="2"/>
        <v>0.02554297181</v>
      </c>
      <c r="K132" s="218">
        <f t="shared" si="3"/>
        <v>6.896602389</v>
      </c>
      <c r="L132" s="151">
        <f t="shared" si="4"/>
        <v>19.3382901</v>
      </c>
      <c r="M132" s="152" t="str">
        <f t="shared" si="5"/>
        <v>juankbell</v>
      </c>
      <c r="N132" s="154">
        <f>IFERROR(__xludf.DUMMYFUNCTION("""COMPUTED_VALUE"""),6.0)</f>
        <v>6</v>
      </c>
      <c r="O132" s="154"/>
      <c r="P132" s="154"/>
      <c r="Q132" s="154"/>
      <c r="R132" s="154"/>
      <c r="S132" s="154"/>
      <c r="T132" s="154"/>
      <c r="U132" s="154"/>
      <c r="V132" s="154"/>
      <c r="W132" s="154"/>
      <c r="X132" s="154"/>
      <c r="Y132" s="154"/>
      <c r="Z132" s="154"/>
    </row>
    <row r="133">
      <c r="A133" s="175" t="s">
        <v>14</v>
      </c>
      <c r="B133" s="175" t="s">
        <v>255</v>
      </c>
      <c r="C133" s="147" t="s">
        <v>1108</v>
      </c>
      <c r="D133" s="145" t="s">
        <v>242</v>
      </c>
      <c r="E133" s="146">
        <v>44122.0</v>
      </c>
      <c r="F133" s="147" t="s">
        <v>249</v>
      </c>
      <c r="G133" s="229">
        <v>1.0</v>
      </c>
      <c r="H133" s="229">
        <v>200.0</v>
      </c>
      <c r="I133" s="229">
        <v>20.0</v>
      </c>
      <c r="J133" s="217">
        <f t="shared" si="2"/>
        <v>0.01119514297</v>
      </c>
      <c r="K133" s="218">
        <f t="shared" si="3"/>
        <v>3.022688601</v>
      </c>
      <c r="L133" s="151">
        <f t="shared" si="4"/>
        <v>19.11401066</v>
      </c>
      <c r="M133" s="152" t="str">
        <f t="shared" si="5"/>
        <v>manualzuru</v>
      </c>
      <c r="N133" s="154">
        <f>IFERROR(__xludf.DUMMYFUNCTION("""COMPUTED_VALUE"""),9.0)</f>
        <v>9</v>
      </c>
      <c r="O133" s="154"/>
      <c r="P133" s="154"/>
      <c r="Q133" s="154"/>
      <c r="R133" s="154"/>
      <c r="S133" s="154"/>
      <c r="T133" s="154"/>
      <c r="U133" s="154"/>
      <c r="V133" s="154"/>
      <c r="W133" s="154"/>
      <c r="X133" s="154"/>
      <c r="Y133" s="154"/>
      <c r="Z133" s="154"/>
    </row>
    <row r="134">
      <c r="A134" s="175" t="s">
        <v>10</v>
      </c>
      <c r="B134" s="175" t="s">
        <v>6</v>
      </c>
      <c r="C134" s="147" t="s">
        <v>1109</v>
      </c>
      <c r="D134" s="145" t="s">
        <v>242</v>
      </c>
      <c r="E134" s="146">
        <v>44122.0</v>
      </c>
      <c r="F134" s="147" t="s">
        <v>249</v>
      </c>
      <c r="G134" s="229" t="s">
        <v>974</v>
      </c>
      <c r="H134" s="229">
        <v>0.0</v>
      </c>
      <c r="I134" s="229">
        <v>0.0</v>
      </c>
      <c r="J134" s="217">
        <f t="shared" si="2"/>
        <v>0</v>
      </c>
      <c r="K134" s="218">
        <f t="shared" si="3"/>
        <v>0</v>
      </c>
      <c r="L134" s="151">
        <f t="shared" si="4"/>
        <v>7.660963106</v>
      </c>
      <c r="M134" s="152" t="str">
        <f t="shared" si="5"/>
        <v>jessicazartler</v>
      </c>
      <c r="N134" s="154">
        <f>IFERROR(__xludf.DUMMYFUNCTION("""COMPUTED_VALUE"""),12.0)</f>
        <v>12</v>
      </c>
      <c r="O134" s="154"/>
      <c r="P134" s="154"/>
      <c r="Q134" s="154"/>
      <c r="R134" s="154"/>
      <c r="S134" s="154"/>
      <c r="T134" s="154"/>
      <c r="U134" s="154"/>
      <c r="V134" s="154"/>
      <c r="W134" s="154"/>
      <c r="X134" s="154"/>
      <c r="Y134" s="154"/>
      <c r="Z134" s="154"/>
    </row>
    <row r="135">
      <c r="A135" s="175" t="s">
        <v>79</v>
      </c>
      <c r="B135" s="175" t="s">
        <v>255</v>
      </c>
      <c r="C135" s="147" t="s">
        <v>1110</v>
      </c>
      <c r="D135" s="145" t="s">
        <v>242</v>
      </c>
      <c r="E135" s="146">
        <v>44122.0</v>
      </c>
      <c r="F135" s="147" t="s">
        <v>287</v>
      </c>
      <c r="G135" s="229">
        <v>1.0</v>
      </c>
      <c r="H135" s="229">
        <v>15.0</v>
      </c>
      <c r="I135" s="229">
        <v>40.0</v>
      </c>
      <c r="J135" s="217">
        <f t="shared" si="2"/>
        <v>0.002821311654</v>
      </c>
      <c r="K135" s="218">
        <f t="shared" si="3"/>
        <v>0.7617541466</v>
      </c>
      <c r="L135" s="151">
        <f t="shared" si="4"/>
        <v>0.7617541466</v>
      </c>
      <c r="M135" s="152" t="str">
        <f t="shared" si="5"/>
        <v>phil_h</v>
      </c>
      <c r="N135" s="154">
        <f>IFERROR(__xludf.DUMMYFUNCTION("""COMPUTED_VALUE"""),1.0)</f>
        <v>1</v>
      </c>
      <c r="O135" s="154"/>
      <c r="P135" s="154"/>
      <c r="Q135" s="154"/>
      <c r="R135" s="154"/>
      <c r="S135" s="154"/>
      <c r="T135" s="154"/>
      <c r="U135" s="154"/>
      <c r="V135" s="154"/>
      <c r="W135" s="154"/>
      <c r="X135" s="154"/>
      <c r="Y135" s="154"/>
      <c r="Z135" s="154"/>
    </row>
    <row r="136">
      <c r="A136" s="175" t="s">
        <v>23</v>
      </c>
      <c r="B136" s="175" t="s">
        <v>6</v>
      </c>
      <c r="C136" s="147" t="s">
        <v>1109</v>
      </c>
      <c r="D136" s="145" t="s">
        <v>242</v>
      </c>
      <c r="E136" s="146">
        <v>44122.0</v>
      </c>
      <c r="F136" s="147" t="s">
        <v>249</v>
      </c>
      <c r="G136" s="229">
        <v>1.0</v>
      </c>
      <c r="H136" s="229">
        <v>0.0</v>
      </c>
      <c r="I136" s="229">
        <v>0.0</v>
      </c>
      <c r="J136" s="217">
        <f t="shared" si="2"/>
        <v>0</v>
      </c>
      <c r="K136" s="218">
        <f t="shared" si="3"/>
        <v>0</v>
      </c>
      <c r="L136" s="151">
        <f t="shared" si="4"/>
        <v>0</v>
      </c>
      <c r="M136" s="152" t="str">
        <f t="shared" si="5"/>
        <v>griffgreen</v>
      </c>
      <c r="N136" s="154">
        <f>IFERROR(__xludf.DUMMYFUNCTION("""COMPUTED_VALUE"""),12.0)</f>
        <v>12</v>
      </c>
      <c r="O136" s="154"/>
      <c r="P136" s="154"/>
      <c r="Q136" s="154"/>
      <c r="R136" s="154"/>
      <c r="S136" s="154"/>
      <c r="T136" s="154"/>
      <c r="U136" s="154"/>
      <c r="V136" s="154"/>
      <c r="W136" s="154"/>
      <c r="X136" s="154"/>
      <c r="Y136" s="154"/>
      <c r="Z136" s="154"/>
    </row>
    <row r="137">
      <c r="A137" s="175" t="s">
        <v>21</v>
      </c>
      <c r="B137" s="175" t="s">
        <v>6</v>
      </c>
      <c r="C137" s="147" t="s">
        <v>1109</v>
      </c>
      <c r="D137" s="145" t="s">
        <v>242</v>
      </c>
      <c r="E137" s="146">
        <v>44122.0</v>
      </c>
      <c r="F137" s="147" t="s">
        <v>249</v>
      </c>
      <c r="G137" s="229">
        <v>1.0</v>
      </c>
      <c r="H137" s="229">
        <v>0.0</v>
      </c>
      <c r="I137" s="229">
        <v>0.0</v>
      </c>
      <c r="J137" s="217">
        <f t="shared" si="2"/>
        <v>0</v>
      </c>
      <c r="K137" s="218">
        <f t="shared" si="3"/>
        <v>0</v>
      </c>
      <c r="L137" s="151">
        <f t="shared" si="4"/>
        <v>0</v>
      </c>
      <c r="M137" s="152" t="str">
        <f t="shared" si="5"/>
        <v>liviade</v>
      </c>
      <c r="N137" s="154">
        <f>IFERROR(__xludf.DUMMYFUNCTION("""COMPUTED_VALUE"""),8.0)</f>
        <v>8</v>
      </c>
      <c r="O137" s="154"/>
      <c r="P137" s="154"/>
      <c r="Q137" s="154"/>
      <c r="R137" s="154"/>
      <c r="S137" s="154"/>
      <c r="T137" s="154"/>
      <c r="U137" s="154"/>
      <c r="V137" s="154"/>
      <c r="W137" s="154"/>
      <c r="X137" s="154"/>
      <c r="Y137" s="154"/>
      <c r="Z137" s="154"/>
    </row>
    <row r="138">
      <c r="A138" s="175" t="s">
        <v>4</v>
      </c>
      <c r="B138" s="175" t="s">
        <v>21</v>
      </c>
      <c r="C138" s="147" t="s">
        <v>1111</v>
      </c>
      <c r="D138" s="145" t="s">
        <v>242</v>
      </c>
      <c r="E138" s="146">
        <v>44123.0</v>
      </c>
      <c r="F138" s="147" t="s">
        <v>260</v>
      </c>
      <c r="G138" s="229">
        <v>4.0</v>
      </c>
      <c r="H138" s="229">
        <v>0.0</v>
      </c>
      <c r="I138" s="229">
        <v>0.0</v>
      </c>
      <c r="J138" s="217">
        <f t="shared" si="2"/>
        <v>0</v>
      </c>
      <c r="K138" s="218">
        <f t="shared" si="3"/>
        <v>0</v>
      </c>
      <c r="L138" s="151">
        <f t="shared" si="4"/>
        <v>21.03811271</v>
      </c>
      <c r="M138" s="152" t="str">
        <f t="shared" si="5"/>
        <v>santigs67</v>
      </c>
      <c r="N138" s="154">
        <f>IFERROR(__xludf.DUMMYFUNCTION("""COMPUTED_VALUE"""),9.0)</f>
        <v>9</v>
      </c>
      <c r="O138" s="154"/>
      <c r="P138" s="154"/>
      <c r="Q138" s="154"/>
      <c r="R138" s="154"/>
      <c r="S138" s="154"/>
      <c r="T138" s="154"/>
      <c r="U138" s="154"/>
      <c r="V138" s="154"/>
      <c r="W138" s="154"/>
      <c r="X138" s="154"/>
      <c r="Y138" s="154"/>
      <c r="Z138" s="154"/>
    </row>
    <row r="139">
      <c r="A139" s="175" t="s">
        <v>6</v>
      </c>
      <c r="B139" s="175" t="s">
        <v>21</v>
      </c>
      <c r="C139" s="147" t="s">
        <v>1112</v>
      </c>
      <c r="D139" s="145" t="s">
        <v>242</v>
      </c>
      <c r="E139" s="146">
        <v>44123.0</v>
      </c>
      <c r="F139" s="147" t="s">
        <v>260</v>
      </c>
      <c r="G139" s="229">
        <v>4.0</v>
      </c>
      <c r="H139" s="229">
        <v>0.0</v>
      </c>
      <c r="I139" s="229">
        <v>0.0</v>
      </c>
      <c r="J139" s="217">
        <f t="shared" si="2"/>
        <v>0</v>
      </c>
      <c r="K139" s="218">
        <f t="shared" si="3"/>
        <v>0</v>
      </c>
      <c r="L139" s="151">
        <f t="shared" si="4"/>
        <v>20.43444809</v>
      </c>
      <c r="M139" s="152" t="str">
        <f t="shared" si="5"/>
        <v>cranders71</v>
      </c>
      <c r="N139" s="154">
        <f>IFERROR(__xludf.DUMMYFUNCTION("""COMPUTED_VALUE"""),7.0)</f>
        <v>7</v>
      </c>
      <c r="O139" s="154"/>
      <c r="P139" s="154"/>
      <c r="Q139" s="154"/>
      <c r="R139" s="154"/>
      <c r="S139" s="154"/>
      <c r="T139" s="154"/>
      <c r="U139" s="154"/>
      <c r="V139" s="154"/>
      <c r="W139" s="154"/>
      <c r="X139" s="154"/>
      <c r="Y139" s="154"/>
      <c r="Z139" s="154"/>
    </row>
    <row r="140">
      <c r="A140" s="175" t="s">
        <v>12</v>
      </c>
      <c r="B140" s="175" t="s">
        <v>21</v>
      </c>
      <c r="C140" s="147" t="s">
        <v>1112</v>
      </c>
      <c r="D140" s="145" t="s">
        <v>242</v>
      </c>
      <c r="E140" s="146">
        <v>44123.0</v>
      </c>
      <c r="F140" s="147" t="s">
        <v>260</v>
      </c>
      <c r="G140" s="229">
        <v>4.0</v>
      </c>
      <c r="H140" s="229">
        <v>0.0</v>
      </c>
      <c r="I140" s="229">
        <v>0.0</v>
      </c>
      <c r="J140" s="217">
        <f t="shared" si="2"/>
        <v>0</v>
      </c>
      <c r="K140" s="218">
        <f t="shared" si="3"/>
        <v>0</v>
      </c>
      <c r="L140" s="151">
        <f t="shared" si="4"/>
        <v>19.3382901</v>
      </c>
      <c r="M140" s="152" t="str">
        <f t="shared" si="5"/>
        <v>juankbell</v>
      </c>
      <c r="N140" s="154">
        <f>IFERROR(__xludf.DUMMYFUNCTION("""COMPUTED_VALUE"""),7.0)</f>
        <v>7</v>
      </c>
      <c r="O140" s="154"/>
      <c r="P140" s="154"/>
      <c r="Q140" s="154"/>
      <c r="R140" s="154"/>
      <c r="S140" s="154"/>
      <c r="T140" s="154"/>
      <c r="U140" s="154"/>
      <c r="V140" s="154"/>
      <c r="W140" s="154"/>
      <c r="X140" s="154"/>
      <c r="Y140" s="154"/>
      <c r="Z140" s="154"/>
    </row>
    <row r="141">
      <c r="A141" s="175" t="s">
        <v>7</v>
      </c>
      <c r="B141" s="175" t="s">
        <v>21</v>
      </c>
      <c r="C141" s="147" t="s">
        <v>1112</v>
      </c>
      <c r="D141" s="145" t="s">
        <v>242</v>
      </c>
      <c r="E141" s="146">
        <v>44123.0</v>
      </c>
      <c r="F141" s="147" t="s">
        <v>260</v>
      </c>
      <c r="G141" s="229">
        <v>4.0</v>
      </c>
      <c r="H141" s="229">
        <v>0.0</v>
      </c>
      <c r="I141" s="229">
        <v>0.0</v>
      </c>
      <c r="J141" s="217">
        <f t="shared" si="2"/>
        <v>0</v>
      </c>
      <c r="K141" s="218">
        <f t="shared" si="3"/>
        <v>0</v>
      </c>
      <c r="L141" s="151">
        <f t="shared" si="4"/>
        <v>17.88774457</v>
      </c>
      <c r="M141" s="152" t="str">
        <f t="shared" si="5"/>
        <v>akrtws</v>
      </c>
      <c r="N141" s="154">
        <f>IFERROR(__xludf.DUMMYFUNCTION("""COMPUTED_VALUE"""),8.0)</f>
        <v>8</v>
      </c>
      <c r="O141" s="154"/>
      <c r="P141" s="154"/>
      <c r="Q141" s="154"/>
      <c r="R141" s="154"/>
      <c r="S141" s="154"/>
      <c r="T141" s="154"/>
      <c r="U141" s="154"/>
      <c r="V141" s="154"/>
      <c r="W141" s="154"/>
      <c r="X141" s="154"/>
      <c r="Y141" s="154"/>
      <c r="Z141" s="154"/>
    </row>
    <row r="142">
      <c r="A142" s="175" t="s">
        <v>27</v>
      </c>
      <c r="B142" s="175" t="s">
        <v>21</v>
      </c>
      <c r="C142" s="147" t="s">
        <v>1111</v>
      </c>
      <c r="D142" s="145" t="s">
        <v>242</v>
      </c>
      <c r="E142" s="146">
        <v>44123.0</v>
      </c>
      <c r="F142" s="147" t="s">
        <v>260</v>
      </c>
      <c r="G142" s="229">
        <v>4.0</v>
      </c>
      <c r="H142" s="229">
        <v>0.0</v>
      </c>
      <c r="I142" s="229">
        <v>0.0</v>
      </c>
      <c r="J142" s="217">
        <f t="shared" si="2"/>
        <v>0</v>
      </c>
      <c r="K142" s="218">
        <f t="shared" si="3"/>
        <v>0</v>
      </c>
      <c r="L142" s="151">
        <f t="shared" si="4"/>
        <v>9.396408839</v>
      </c>
      <c r="M142" s="152" t="str">
        <f t="shared" si="5"/>
        <v>hbesso31</v>
      </c>
      <c r="N142" s="154">
        <f>IFERROR(__xludf.DUMMYFUNCTION("""COMPUTED_VALUE"""),6.0)</f>
        <v>6</v>
      </c>
      <c r="O142" s="154"/>
      <c r="P142" s="154"/>
      <c r="Q142" s="154"/>
      <c r="R142" s="154"/>
      <c r="S142" s="154"/>
      <c r="T142" s="154"/>
      <c r="U142" s="154"/>
      <c r="V142" s="154"/>
      <c r="W142" s="154"/>
      <c r="X142" s="154"/>
      <c r="Y142" s="154"/>
      <c r="Z142" s="154"/>
    </row>
    <row r="143">
      <c r="A143" s="175" t="s">
        <v>16</v>
      </c>
      <c r="B143" s="175" t="s">
        <v>21</v>
      </c>
      <c r="C143" s="147" t="s">
        <v>1112</v>
      </c>
      <c r="D143" s="145" t="s">
        <v>242</v>
      </c>
      <c r="E143" s="146">
        <v>44123.0</v>
      </c>
      <c r="F143" s="147" t="s">
        <v>260</v>
      </c>
      <c r="G143" s="229">
        <v>4.0</v>
      </c>
      <c r="H143" s="229">
        <v>0.0</v>
      </c>
      <c r="I143" s="229">
        <v>0.0</v>
      </c>
      <c r="J143" s="217">
        <f t="shared" si="2"/>
        <v>0</v>
      </c>
      <c r="K143" s="218">
        <f t="shared" si="3"/>
        <v>0</v>
      </c>
      <c r="L143" s="151">
        <f t="shared" si="4"/>
        <v>8.434012388</v>
      </c>
      <c r="M143" s="152" t="str">
        <f t="shared" si="5"/>
        <v>jeffemmett</v>
      </c>
      <c r="N143" s="154">
        <f>IFERROR(__xludf.DUMMYFUNCTION("""COMPUTED_VALUE"""),6.0)</f>
        <v>6</v>
      </c>
      <c r="O143" s="154"/>
      <c r="P143" s="154"/>
      <c r="Q143" s="154"/>
      <c r="R143" s="154"/>
      <c r="S143" s="154"/>
      <c r="T143" s="154"/>
      <c r="U143" s="154"/>
      <c r="V143" s="154"/>
      <c r="W143" s="154"/>
      <c r="X143" s="154"/>
      <c r="Y143" s="154"/>
      <c r="Z143" s="154"/>
    </row>
    <row r="144">
      <c r="A144" s="175" t="s">
        <v>10</v>
      </c>
      <c r="B144" s="175" t="s">
        <v>21</v>
      </c>
      <c r="C144" s="147" t="s">
        <v>1112</v>
      </c>
      <c r="D144" s="145" t="s">
        <v>242</v>
      </c>
      <c r="E144" s="146">
        <v>44123.0</v>
      </c>
      <c r="F144" s="147" t="s">
        <v>260</v>
      </c>
      <c r="G144" s="229">
        <v>4.0</v>
      </c>
      <c r="H144" s="229">
        <v>0.0</v>
      </c>
      <c r="I144" s="229">
        <v>0.0</v>
      </c>
      <c r="J144" s="217">
        <f t="shared" si="2"/>
        <v>0</v>
      </c>
      <c r="K144" s="218">
        <f t="shared" si="3"/>
        <v>0</v>
      </c>
      <c r="L144" s="151">
        <f t="shared" si="4"/>
        <v>7.660963106</v>
      </c>
      <c r="M144" s="152" t="str">
        <f t="shared" si="5"/>
        <v>jessicazartler</v>
      </c>
      <c r="N144" s="154">
        <f>IFERROR(__xludf.DUMMYFUNCTION("""COMPUTED_VALUE"""),13.0)</f>
        <v>13</v>
      </c>
      <c r="O144" s="154"/>
      <c r="P144" s="154"/>
      <c r="Q144" s="154"/>
      <c r="R144" s="154"/>
      <c r="S144" s="154"/>
      <c r="T144" s="154"/>
      <c r="U144" s="154"/>
      <c r="V144" s="154"/>
      <c r="W144" s="154"/>
      <c r="X144" s="154"/>
      <c r="Y144" s="154"/>
      <c r="Z144" s="154"/>
    </row>
    <row r="145">
      <c r="A145" s="175" t="s">
        <v>30</v>
      </c>
      <c r="B145" s="175" t="s">
        <v>21</v>
      </c>
      <c r="C145" s="147" t="s">
        <v>1113</v>
      </c>
      <c r="D145" s="145" t="s">
        <v>242</v>
      </c>
      <c r="E145" s="146">
        <v>44123.0</v>
      </c>
      <c r="F145" s="147" t="s">
        <v>249</v>
      </c>
      <c r="G145" s="229">
        <v>1.0</v>
      </c>
      <c r="H145" s="229">
        <v>0.0</v>
      </c>
      <c r="I145" s="229">
        <v>10.0</v>
      </c>
      <c r="J145" s="217">
        <f t="shared" si="2"/>
        <v>0.0005147210212</v>
      </c>
      <c r="K145" s="218">
        <f t="shared" si="3"/>
        <v>0.1389746757</v>
      </c>
      <c r="L145" s="151">
        <f t="shared" si="4"/>
        <v>6.562198549</v>
      </c>
      <c r="M145" s="152" t="str">
        <f t="shared" si="5"/>
        <v>quartagiulio</v>
      </c>
      <c r="N145" s="154">
        <f>IFERROR(__xludf.DUMMYFUNCTION("""COMPUTED_VALUE"""),4.0)</f>
        <v>4</v>
      </c>
      <c r="O145" s="154"/>
      <c r="P145" s="154"/>
      <c r="Q145" s="154"/>
      <c r="R145" s="154"/>
      <c r="S145" s="154"/>
      <c r="T145" s="154"/>
      <c r="U145" s="154"/>
      <c r="V145" s="154"/>
      <c r="W145" s="154"/>
      <c r="X145" s="154"/>
      <c r="Y145" s="154"/>
      <c r="Z145" s="154"/>
    </row>
    <row r="146">
      <c r="A146" s="175" t="s">
        <v>984</v>
      </c>
      <c r="B146" s="175" t="s">
        <v>21</v>
      </c>
      <c r="C146" s="147" t="s">
        <v>1112</v>
      </c>
      <c r="D146" s="145" t="s">
        <v>242</v>
      </c>
      <c r="E146" s="146">
        <v>44123.0</v>
      </c>
      <c r="F146" s="147" t="s">
        <v>260</v>
      </c>
      <c r="G146" s="229">
        <v>4.0</v>
      </c>
      <c r="H146" s="229">
        <v>0.0</v>
      </c>
      <c r="I146" s="229">
        <v>0.0</v>
      </c>
      <c r="J146" s="217">
        <f t="shared" si="2"/>
        <v>0</v>
      </c>
      <c r="K146" s="218">
        <f t="shared" si="3"/>
        <v>0</v>
      </c>
      <c r="L146" s="151">
        <f t="shared" si="4"/>
        <v>4.491480119</v>
      </c>
      <c r="M146" s="152" t="str">
        <f t="shared" si="5"/>
        <v>ygg_anderson</v>
      </c>
      <c r="N146" s="154">
        <f>IFERROR(__xludf.DUMMYFUNCTION("""COMPUTED_VALUE"""),2.0)</f>
        <v>2</v>
      </c>
      <c r="O146" s="154"/>
      <c r="P146" s="154"/>
      <c r="Q146" s="154"/>
      <c r="R146" s="154"/>
      <c r="S146" s="154"/>
      <c r="T146" s="154"/>
      <c r="U146" s="154"/>
      <c r="V146" s="154"/>
      <c r="W146" s="154"/>
      <c r="X146" s="154"/>
      <c r="Y146" s="154"/>
      <c r="Z146" s="154"/>
    </row>
    <row r="147">
      <c r="A147" s="175" t="s">
        <v>44</v>
      </c>
      <c r="B147" s="175" t="s">
        <v>21</v>
      </c>
      <c r="C147" s="147" t="s">
        <v>1112</v>
      </c>
      <c r="D147" s="145" t="s">
        <v>242</v>
      </c>
      <c r="E147" s="146">
        <v>44123.0</v>
      </c>
      <c r="F147" s="147" t="s">
        <v>260</v>
      </c>
      <c r="G147" s="229">
        <v>4.0</v>
      </c>
      <c r="H147" s="229">
        <v>0.0</v>
      </c>
      <c r="I147" s="229">
        <v>0.0</v>
      </c>
      <c r="J147" s="217">
        <f t="shared" si="2"/>
        <v>0</v>
      </c>
      <c r="K147" s="218">
        <f t="shared" si="3"/>
        <v>0</v>
      </c>
      <c r="L147" s="151">
        <f t="shared" si="4"/>
        <v>3.729725973</v>
      </c>
      <c r="M147" s="152" t="str">
        <f t="shared" si="5"/>
        <v>markop</v>
      </c>
      <c r="N147" s="154">
        <f>IFERROR(__xludf.DUMMYFUNCTION("""COMPUTED_VALUE"""),2.0)</f>
        <v>2</v>
      </c>
      <c r="O147" s="154"/>
      <c r="P147" s="154"/>
      <c r="Q147" s="154"/>
      <c r="R147" s="154"/>
      <c r="S147" s="154"/>
      <c r="T147" s="154"/>
      <c r="U147" s="154"/>
      <c r="V147" s="154"/>
      <c r="W147" s="154"/>
      <c r="X147" s="154"/>
      <c r="Y147" s="154"/>
      <c r="Z147" s="154"/>
    </row>
    <row r="148">
      <c r="A148" s="175" t="s">
        <v>9</v>
      </c>
      <c r="B148" s="175" t="s">
        <v>21</v>
      </c>
      <c r="C148" s="147" t="s">
        <v>1112</v>
      </c>
      <c r="D148" s="145" t="s">
        <v>242</v>
      </c>
      <c r="E148" s="146">
        <v>44123.0</v>
      </c>
      <c r="F148" s="147" t="s">
        <v>260</v>
      </c>
      <c r="G148" s="229">
        <v>4.0</v>
      </c>
      <c r="H148" s="229">
        <v>0.0</v>
      </c>
      <c r="I148" s="229">
        <v>0.0</v>
      </c>
      <c r="J148" s="217">
        <f t="shared" si="2"/>
        <v>0</v>
      </c>
      <c r="K148" s="218">
        <f t="shared" si="3"/>
        <v>0</v>
      </c>
      <c r="L148" s="151">
        <f t="shared" si="4"/>
        <v>1.918888915</v>
      </c>
      <c r="M148" s="152" t="str">
        <f t="shared" si="5"/>
        <v>solsista</v>
      </c>
      <c r="N148" s="154">
        <f>IFERROR(__xludf.DUMMYFUNCTION("""COMPUTED_VALUE"""),4.0)</f>
        <v>4</v>
      </c>
      <c r="O148" s="154"/>
      <c r="P148" s="154"/>
      <c r="Q148" s="154"/>
      <c r="R148" s="154"/>
      <c r="S148" s="154"/>
      <c r="T148" s="154"/>
      <c r="U148" s="154"/>
      <c r="V148" s="154"/>
      <c r="W148" s="154"/>
      <c r="X148" s="154"/>
      <c r="Y148" s="154"/>
      <c r="Z148" s="154"/>
    </row>
    <row r="149">
      <c r="A149" s="175" t="s">
        <v>29</v>
      </c>
      <c r="B149" s="175" t="s">
        <v>21</v>
      </c>
      <c r="C149" s="147" t="s">
        <v>1112</v>
      </c>
      <c r="D149" s="145" t="s">
        <v>242</v>
      </c>
      <c r="E149" s="146">
        <v>44123.0</v>
      </c>
      <c r="F149" s="147" t="s">
        <v>260</v>
      </c>
      <c r="G149" s="229">
        <v>4.0</v>
      </c>
      <c r="H149" s="229">
        <v>0.0</v>
      </c>
      <c r="I149" s="229">
        <v>0.0</v>
      </c>
      <c r="J149" s="217">
        <f t="shared" si="2"/>
        <v>0</v>
      </c>
      <c r="K149" s="218">
        <f t="shared" si="3"/>
        <v>0</v>
      </c>
      <c r="L149" s="151">
        <f t="shared" si="4"/>
        <v>1.657269829</v>
      </c>
      <c r="M149" s="152" t="str">
        <f t="shared" si="5"/>
        <v>loie_giveth</v>
      </c>
      <c r="N149" s="154">
        <f>IFERROR(__xludf.DUMMYFUNCTION("""COMPUTED_VALUE"""),3.0)</f>
        <v>3</v>
      </c>
      <c r="O149" s="154"/>
      <c r="P149" s="154"/>
      <c r="Q149" s="154"/>
      <c r="R149" s="154"/>
      <c r="S149" s="154"/>
      <c r="T149" s="154"/>
      <c r="U149" s="154"/>
      <c r="V149" s="154"/>
      <c r="W149" s="154"/>
      <c r="X149" s="154"/>
      <c r="Y149" s="154"/>
      <c r="Z149" s="154"/>
    </row>
    <row r="150">
      <c r="A150" s="175" t="s">
        <v>22</v>
      </c>
      <c r="B150" s="175" t="s">
        <v>21</v>
      </c>
      <c r="C150" s="147" t="s">
        <v>1112</v>
      </c>
      <c r="D150" s="145" t="s">
        <v>242</v>
      </c>
      <c r="E150" s="146">
        <v>44123.0</v>
      </c>
      <c r="F150" s="147" t="s">
        <v>260</v>
      </c>
      <c r="G150" s="229">
        <v>4.0</v>
      </c>
      <c r="H150" s="229">
        <v>0.0</v>
      </c>
      <c r="I150" s="229">
        <v>0.0</v>
      </c>
      <c r="J150" s="217">
        <f t="shared" si="2"/>
        <v>0</v>
      </c>
      <c r="K150" s="218">
        <f t="shared" si="3"/>
        <v>0</v>
      </c>
      <c r="L150" s="151">
        <f t="shared" si="4"/>
        <v>1.657269829</v>
      </c>
      <c r="M150" s="152" t="str">
        <f t="shared" si="5"/>
        <v>vntrp</v>
      </c>
      <c r="N150" s="154">
        <f>IFERROR(__xludf.DUMMYFUNCTION("""COMPUTED_VALUE"""),2.0)</f>
        <v>2</v>
      </c>
      <c r="O150" s="154"/>
      <c r="P150" s="154"/>
      <c r="Q150" s="154"/>
      <c r="R150" s="154"/>
      <c r="S150" s="154"/>
      <c r="T150" s="154"/>
      <c r="U150" s="154"/>
      <c r="V150" s="154"/>
      <c r="W150" s="154"/>
      <c r="X150" s="154"/>
      <c r="Y150" s="154"/>
      <c r="Z150" s="154"/>
    </row>
    <row r="151">
      <c r="A151" s="175" t="s">
        <v>17</v>
      </c>
      <c r="B151" s="175" t="s">
        <v>21</v>
      </c>
      <c r="C151" s="147" t="s">
        <v>1112</v>
      </c>
      <c r="D151" s="145" t="s">
        <v>242</v>
      </c>
      <c r="E151" s="146">
        <v>44123.0</v>
      </c>
      <c r="F151" s="147" t="s">
        <v>260</v>
      </c>
      <c r="G151" s="229">
        <v>4.0</v>
      </c>
      <c r="H151" s="229">
        <v>0.0</v>
      </c>
      <c r="I151" s="229">
        <v>0.0</v>
      </c>
      <c r="J151" s="217">
        <f t="shared" si="2"/>
        <v>0</v>
      </c>
      <c r="K151" s="218">
        <f t="shared" si="3"/>
        <v>0</v>
      </c>
      <c r="L151" s="151">
        <f t="shared" si="4"/>
        <v>1.451414386</v>
      </c>
      <c r="M151" s="152" t="str">
        <f t="shared" si="5"/>
        <v>lkngtn</v>
      </c>
      <c r="N151" s="154">
        <f>IFERROR(__xludf.DUMMYFUNCTION("""COMPUTED_VALUE"""),2.0)</f>
        <v>2</v>
      </c>
      <c r="O151" s="154"/>
      <c r="P151" s="154"/>
      <c r="Q151" s="154"/>
      <c r="R151" s="154"/>
      <c r="S151" s="154"/>
      <c r="T151" s="154"/>
      <c r="U151" s="154"/>
      <c r="V151" s="154"/>
      <c r="W151" s="154"/>
      <c r="X151" s="154"/>
      <c r="Y151" s="154"/>
      <c r="Z151" s="154"/>
    </row>
    <row r="152">
      <c r="A152" s="175" t="s">
        <v>45</v>
      </c>
      <c r="B152" s="175" t="s">
        <v>21</v>
      </c>
      <c r="C152" s="147" t="s">
        <v>1114</v>
      </c>
      <c r="D152" s="145" t="s">
        <v>242</v>
      </c>
      <c r="E152" s="146">
        <v>44123.0</v>
      </c>
      <c r="F152" s="147" t="s">
        <v>249</v>
      </c>
      <c r="G152" s="229">
        <v>1.0</v>
      </c>
      <c r="H152" s="229">
        <v>40.0</v>
      </c>
      <c r="I152" s="229">
        <v>40.0</v>
      </c>
      <c r="J152" s="217">
        <f t="shared" si="2"/>
        <v>0.00409202427</v>
      </c>
      <c r="K152" s="218">
        <f t="shared" si="3"/>
        <v>1.104846553</v>
      </c>
      <c r="L152" s="151">
        <f t="shared" si="4"/>
        <v>1.449676672</v>
      </c>
      <c r="M152" s="152" t="str">
        <f t="shared" si="5"/>
        <v>gracerachmany</v>
      </c>
      <c r="N152" s="154">
        <f>IFERROR(__xludf.DUMMYFUNCTION("""COMPUTED_VALUE"""),2.0)</f>
        <v>2</v>
      </c>
      <c r="O152" s="154"/>
      <c r="P152" s="154"/>
      <c r="Q152" s="154"/>
      <c r="R152" s="154"/>
      <c r="S152" s="154"/>
      <c r="T152" s="154"/>
      <c r="U152" s="154"/>
      <c r="V152" s="154"/>
      <c r="W152" s="154"/>
      <c r="X152" s="154"/>
      <c r="Y152" s="154"/>
      <c r="Z152" s="154"/>
    </row>
    <row r="153">
      <c r="A153" s="175" t="s">
        <v>45</v>
      </c>
      <c r="B153" s="175" t="s">
        <v>21</v>
      </c>
      <c r="C153" s="147" t="s">
        <v>1112</v>
      </c>
      <c r="D153" s="145" t="s">
        <v>242</v>
      </c>
      <c r="E153" s="146">
        <v>44123.0</v>
      </c>
      <c r="F153" s="147" t="s">
        <v>260</v>
      </c>
      <c r="G153" s="229">
        <v>4.0</v>
      </c>
      <c r="H153" s="229">
        <v>0.0</v>
      </c>
      <c r="I153" s="229">
        <v>0.0</v>
      </c>
      <c r="J153" s="217">
        <f t="shared" si="2"/>
        <v>0</v>
      </c>
      <c r="K153" s="218">
        <f t="shared" si="3"/>
        <v>0</v>
      </c>
      <c r="L153" s="151">
        <f t="shared" si="4"/>
        <v>1.449676672</v>
      </c>
      <c r="M153" s="152" t="str">
        <f t="shared" si="5"/>
        <v>gracerachmany</v>
      </c>
      <c r="N153" s="154">
        <f>IFERROR(__xludf.DUMMYFUNCTION("""COMPUTED_VALUE"""),3.0)</f>
        <v>3</v>
      </c>
      <c r="O153" s="154"/>
      <c r="P153" s="154"/>
      <c r="Q153" s="154"/>
      <c r="R153" s="154"/>
      <c r="S153" s="154"/>
      <c r="T153" s="154"/>
      <c r="U153" s="154"/>
      <c r="V153" s="154"/>
      <c r="W153" s="154"/>
      <c r="X153" s="154"/>
      <c r="Y153" s="154"/>
      <c r="Z153" s="154"/>
    </row>
    <row r="154">
      <c r="A154" s="175" t="s">
        <v>109</v>
      </c>
      <c r="B154" s="175" t="s">
        <v>21</v>
      </c>
      <c r="C154" s="147" t="s">
        <v>1112</v>
      </c>
      <c r="D154" s="145" t="s">
        <v>242</v>
      </c>
      <c r="E154" s="146">
        <v>44123.0</v>
      </c>
      <c r="F154" s="147" t="s">
        <v>260</v>
      </c>
      <c r="G154" s="229">
        <v>4.0</v>
      </c>
      <c r="H154" s="229">
        <v>0.0</v>
      </c>
      <c r="I154" s="229">
        <v>0.0</v>
      </c>
      <c r="J154" s="217">
        <f t="shared" si="2"/>
        <v>0</v>
      </c>
      <c r="K154" s="218">
        <f t="shared" si="3"/>
        <v>0</v>
      </c>
      <c r="L154" s="151">
        <f t="shared" si="4"/>
        <v>1.135943143</v>
      </c>
      <c r="M154" s="152" t="str">
        <f t="shared" si="5"/>
        <v>sepu85</v>
      </c>
      <c r="N154" s="154">
        <f>IFERROR(__xludf.DUMMYFUNCTION("""COMPUTED_VALUE"""),1.0)</f>
        <v>1</v>
      </c>
      <c r="O154" s="154"/>
      <c r="P154" s="154"/>
      <c r="Q154" s="154"/>
      <c r="R154" s="154"/>
      <c r="S154" s="154"/>
      <c r="T154" s="154"/>
      <c r="U154" s="154"/>
      <c r="V154" s="154"/>
      <c r="W154" s="154"/>
      <c r="X154" s="154"/>
      <c r="Y154" s="154"/>
      <c r="Z154" s="154"/>
    </row>
    <row r="155">
      <c r="A155" s="175" t="s">
        <v>79</v>
      </c>
      <c r="B155" s="175" t="s">
        <v>21</v>
      </c>
      <c r="C155" s="147" t="s">
        <v>1112</v>
      </c>
      <c r="D155" s="145" t="s">
        <v>242</v>
      </c>
      <c r="E155" s="146">
        <v>44123.0</v>
      </c>
      <c r="F155" s="147" t="s">
        <v>260</v>
      </c>
      <c r="G155" s="229">
        <v>4.0</v>
      </c>
      <c r="H155" s="229">
        <v>0.0</v>
      </c>
      <c r="I155" s="229">
        <v>0.0</v>
      </c>
      <c r="J155" s="217">
        <f t="shared" si="2"/>
        <v>0</v>
      </c>
      <c r="K155" s="218">
        <f t="shared" si="3"/>
        <v>0</v>
      </c>
      <c r="L155" s="151">
        <f t="shared" si="4"/>
        <v>0.7617541466</v>
      </c>
      <c r="M155" s="152" t="str">
        <f t="shared" si="5"/>
        <v>phil_h</v>
      </c>
      <c r="N155" s="154">
        <f>IFERROR(__xludf.DUMMYFUNCTION("""COMPUTED_VALUE"""),2.0)</f>
        <v>2</v>
      </c>
      <c r="O155" s="154"/>
      <c r="P155" s="154"/>
      <c r="Q155" s="154"/>
      <c r="R155" s="154"/>
      <c r="S155" s="154"/>
      <c r="T155" s="154"/>
      <c r="U155" s="154"/>
      <c r="V155" s="154"/>
      <c r="W155" s="154"/>
      <c r="X155" s="154"/>
      <c r="Y155" s="154"/>
      <c r="Z155" s="154"/>
    </row>
    <row r="156">
      <c r="A156" s="175" t="s">
        <v>36</v>
      </c>
      <c r="B156" s="175" t="s">
        <v>21</v>
      </c>
      <c r="C156" s="147" t="s">
        <v>1112</v>
      </c>
      <c r="D156" s="145" t="s">
        <v>242</v>
      </c>
      <c r="E156" s="146">
        <v>44123.0</v>
      </c>
      <c r="F156" s="147" t="s">
        <v>260</v>
      </c>
      <c r="G156" s="229">
        <v>4.0</v>
      </c>
      <c r="H156" s="229">
        <v>0.0</v>
      </c>
      <c r="I156" s="229">
        <v>0.0</v>
      </c>
      <c r="J156" s="217">
        <f t="shared" si="2"/>
        <v>0</v>
      </c>
      <c r="K156" s="218">
        <f t="shared" si="3"/>
        <v>0</v>
      </c>
      <c r="L156" s="151">
        <f t="shared" si="4"/>
        <v>0.511425959</v>
      </c>
      <c r="M156" s="152" t="str">
        <f t="shared" si="5"/>
        <v>danlessa</v>
      </c>
      <c r="N156" s="154">
        <f>IFERROR(__xludf.DUMMYFUNCTION("""COMPUTED_VALUE"""),3.0)</f>
        <v>3</v>
      </c>
      <c r="O156" s="154"/>
      <c r="P156" s="154"/>
      <c r="Q156" s="154"/>
      <c r="R156" s="154"/>
      <c r="S156" s="154"/>
      <c r="T156" s="154"/>
      <c r="U156" s="154"/>
      <c r="V156" s="154"/>
      <c r="W156" s="154"/>
      <c r="X156" s="154"/>
      <c r="Y156" s="154"/>
      <c r="Z156" s="154"/>
    </row>
    <row r="157">
      <c r="A157" s="175" t="s">
        <v>103</v>
      </c>
      <c r="B157" s="175" t="s">
        <v>21</v>
      </c>
      <c r="C157" s="147" t="s">
        <v>1112</v>
      </c>
      <c r="D157" s="145" t="s">
        <v>242</v>
      </c>
      <c r="E157" s="146">
        <v>44123.0</v>
      </c>
      <c r="F157" s="147" t="s">
        <v>260</v>
      </c>
      <c r="G157" s="229">
        <v>4.0</v>
      </c>
      <c r="H157" s="229"/>
      <c r="I157" s="229">
        <v>0.0</v>
      </c>
      <c r="J157" s="217">
        <f t="shared" si="2"/>
        <v>0</v>
      </c>
      <c r="K157" s="218">
        <f t="shared" si="3"/>
        <v>0</v>
      </c>
      <c r="L157" s="151">
        <f t="shared" si="4"/>
        <v>0.1801457645</v>
      </c>
      <c r="M157" s="152" t="str">
        <f t="shared" si="5"/>
        <v>cpt_grog</v>
      </c>
      <c r="N157" s="154">
        <f>IFERROR(__xludf.DUMMYFUNCTION("""COMPUTED_VALUE"""),2.0)</f>
        <v>2</v>
      </c>
      <c r="O157" s="154"/>
      <c r="P157" s="154"/>
      <c r="Q157" s="154"/>
      <c r="R157" s="154"/>
      <c r="S157" s="154"/>
      <c r="T157" s="154"/>
      <c r="U157" s="154"/>
      <c r="V157" s="154"/>
      <c r="W157" s="154"/>
      <c r="X157" s="154"/>
      <c r="Y157" s="154"/>
      <c r="Z157" s="154"/>
    </row>
    <row r="158">
      <c r="A158" s="175" t="s">
        <v>92</v>
      </c>
      <c r="B158" s="175" t="s">
        <v>21</v>
      </c>
      <c r="C158" s="147" t="s">
        <v>1112</v>
      </c>
      <c r="D158" s="145" t="s">
        <v>242</v>
      </c>
      <c r="E158" s="146">
        <v>44123.0</v>
      </c>
      <c r="F158" s="147" t="s">
        <v>260</v>
      </c>
      <c r="G158" s="229">
        <v>4.0</v>
      </c>
      <c r="H158" s="229">
        <v>0.0</v>
      </c>
      <c r="I158" s="229">
        <v>0.0</v>
      </c>
      <c r="J158" s="217">
        <f t="shared" si="2"/>
        <v>0</v>
      </c>
      <c r="K158" s="218">
        <f t="shared" si="3"/>
        <v>0</v>
      </c>
      <c r="L158" s="151">
        <f t="shared" si="4"/>
        <v>0.02762116382</v>
      </c>
      <c r="M158" s="152" t="str">
        <f t="shared" si="5"/>
        <v>bierlingm</v>
      </c>
      <c r="N158" s="154">
        <f>IFERROR(__xludf.DUMMYFUNCTION("""COMPUTED_VALUE"""),2.0)</f>
        <v>2</v>
      </c>
      <c r="O158" s="154"/>
      <c r="P158" s="154"/>
      <c r="Q158" s="154"/>
      <c r="R158" s="154"/>
      <c r="S158" s="154"/>
      <c r="T158" s="154"/>
      <c r="U158" s="154"/>
      <c r="V158" s="154"/>
      <c r="W158" s="154"/>
      <c r="X158" s="154"/>
      <c r="Y158" s="154"/>
      <c r="Z158" s="154"/>
    </row>
    <row r="159">
      <c r="A159" s="175" t="s">
        <v>23</v>
      </c>
      <c r="B159" s="175" t="s">
        <v>21</v>
      </c>
      <c r="C159" s="147" t="s">
        <v>1112</v>
      </c>
      <c r="D159" s="145" t="s">
        <v>242</v>
      </c>
      <c r="E159" s="146">
        <v>44123.0</v>
      </c>
      <c r="F159" s="147" t="s">
        <v>260</v>
      </c>
      <c r="G159" s="229">
        <v>4.0</v>
      </c>
      <c r="H159" s="229">
        <v>0.0</v>
      </c>
      <c r="I159" s="229">
        <v>0.0</v>
      </c>
      <c r="J159" s="217">
        <f t="shared" si="2"/>
        <v>0</v>
      </c>
      <c r="K159" s="218">
        <f t="shared" si="3"/>
        <v>0</v>
      </c>
      <c r="L159" s="151">
        <f t="shared" si="4"/>
        <v>0</v>
      </c>
      <c r="M159" s="152" t="str">
        <f t="shared" si="5"/>
        <v>griffgreen</v>
      </c>
      <c r="N159" s="154">
        <f>IFERROR(__xludf.DUMMYFUNCTION("""COMPUTED_VALUE"""),13.0)</f>
        <v>13</v>
      </c>
      <c r="O159" s="154"/>
      <c r="P159" s="154"/>
      <c r="Q159" s="154"/>
      <c r="R159" s="154"/>
      <c r="S159" s="154"/>
      <c r="T159" s="154"/>
      <c r="U159" s="154"/>
      <c r="V159" s="154"/>
      <c r="W159" s="154"/>
      <c r="X159" s="154"/>
      <c r="Y159" s="154"/>
      <c r="Z159" s="154"/>
    </row>
    <row r="160">
      <c r="A160" s="175" t="s">
        <v>21</v>
      </c>
      <c r="B160" s="175" t="s">
        <v>21</v>
      </c>
      <c r="C160" s="147" t="s">
        <v>1112</v>
      </c>
      <c r="D160" s="145" t="s">
        <v>242</v>
      </c>
      <c r="E160" s="146">
        <v>44123.0</v>
      </c>
      <c r="F160" s="147" t="s">
        <v>260</v>
      </c>
      <c r="G160" s="229">
        <v>4.0</v>
      </c>
      <c r="H160" s="229">
        <v>0.0</v>
      </c>
      <c r="I160" s="229">
        <v>0.0</v>
      </c>
      <c r="J160" s="217">
        <f t="shared" si="2"/>
        <v>0</v>
      </c>
      <c r="K160" s="218">
        <f t="shared" si="3"/>
        <v>0</v>
      </c>
      <c r="L160" s="151">
        <f t="shared" si="4"/>
        <v>0</v>
      </c>
      <c r="M160" s="152" t="str">
        <f t="shared" si="5"/>
        <v>liviade</v>
      </c>
      <c r="N160" s="154">
        <f>IFERROR(__xludf.DUMMYFUNCTION("""COMPUTED_VALUE"""),9.0)</f>
        <v>9</v>
      </c>
      <c r="O160" s="154"/>
      <c r="P160" s="154"/>
      <c r="Q160" s="154"/>
      <c r="R160" s="154"/>
      <c r="S160" s="154"/>
      <c r="T160" s="154"/>
      <c r="U160" s="154"/>
      <c r="V160" s="154"/>
      <c r="W160" s="154"/>
      <c r="X160" s="154"/>
      <c r="Y160" s="154"/>
      <c r="Z160" s="154"/>
    </row>
    <row r="161">
      <c r="A161" s="175" t="s">
        <v>1115</v>
      </c>
      <c r="B161" s="175" t="s">
        <v>21</v>
      </c>
      <c r="C161" s="147" t="s">
        <v>1112</v>
      </c>
      <c r="D161" s="145" t="s">
        <v>242</v>
      </c>
      <c r="E161" s="146">
        <v>44123.0</v>
      </c>
      <c r="F161" s="147" t="s">
        <v>260</v>
      </c>
      <c r="G161" s="229">
        <v>4.0</v>
      </c>
      <c r="H161" s="229">
        <v>0.0</v>
      </c>
      <c r="I161" s="229">
        <v>0.0</v>
      </c>
      <c r="J161" s="217">
        <f t="shared" si="2"/>
        <v>0</v>
      </c>
      <c r="K161" s="218">
        <f t="shared" si="3"/>
        <v>0</v>
      </c>
      <c r="L161" s="151">
        <f t="shared" si="4"/>
        <v>0</v>
      </c>
      <c r="M161" s="152" t="str">
        <f t="shared" si="5"/>
        <v>aaronfoster</v>
      </c>
      <c r="N161" s="152">
        <f>IFERROR(__xludf.DUMMYFUNCTION("""COMPUTED_VALUE"""),1.0)</f>
        <v>1</v>
      </c>
      <c r="O161" s="154"/>
      <c r="P161" s="154"/>
      <c r="Q161" s="154"/>
      <c r="R161" s="154"/>
      <c r="S161" s="154"/>
      <c r="T161" s="154"/>
      <c r="U161" s="154"/>
      <c r="V161" s="154"/>
      <c r="W161" s="154"/>
      <c r="X161" s="154"/>
      <c r="Y161" s="154"/>
      <c r="Z161" s="154"/>
    </row>
    <row r="162">
      <c r="A162" s="175" t="s">
        <v>1116</v>
      </c>
      <c r="B162" s="175" t="s">
        <v>21</v>
      </c>
      <c r="C162" s="147" t="s">
        <v>1112</v>
      </c>
      <c r="D162" s="145" t="s">
        <v>242</v>
      </c>
      <c r="E162" s="146">
        <v>44123.0</v>
      </c>
      <c r="F162" s="147" t="s">
        <v>260</v>
      </c>
      <c r="G162" s="229">
        <v>4.0</v>
      </c>
      <c r="H162" s="229">
        <v>0.0</v>
      </c>
      <c r="I162" s="229">
        <v>0.0</v>
      </c>
      <c r="J162" s="217">
        <f t="shared" si="2"/>
        <v>0</v>
      </c>
      <c r="K162" s="218">
        <f t="shared" si="3"/>
        <v>0</v>
      </c>
      <c r="L162" s="151">
        <f t="shared" si="4"/>
        <v>0</v>
      </c>
      <c r="M162" s="152" t="str">
        <f t="shared" si="5"/>
        <v>banteg</v>
      </c>
      <c r="N162" s="154">
        <f>IFERROR(__xludf.DUMMYFUNCTION("""COMPUTED_VALUE"""),1.0)</f>
        <v>1</v>
      </c>
      <c r="O162" s="154"/>
      <c r="P162" s="154"/>
      <c r="Q162" s="154"/>
      <c r="R162" s="154"/>
      <c r="S162" s="154"/>
      <c r="T162" s="154"/>
      <c r="U162" s="154"/>
      <c r="V162" s="154"/>
      <c r="W162" s="154"/>
      <c r="X162" s="154"/>
      <c r="Y162" s="154"/>
      <c r="Z162" s="154"/>
    </row>
    <row r="163">
      <c r="A163" s="175" t="s">
        <v>147</v>
      </c>
      <c r="B163" s="175" t="s">
        <v>21</v>
      </c>
      <c r="C163" s="147" t="s">
        <v>1112</v>
      </c>
      <c r="D163" s="145" t="s">
        <v>242</v>
      </c>
      <c r="E163" s="146">
        <v>44123.0</v>
      </c>
      <c r="F163" s="147" t="s">
        <v>260</v>
      </c>
      <c r="G163" s="229">
        <v>4.0</v>
      </c>
      <c r="H163" s="229">
        <v>0.0</v>
      </c>
      <c r="I163" s="229">
        <v>0.0</v>
      </c>
      <c r="J163" s="217">
        <f t="shared" si="2"/>
        <v>0</v>
      </c>
      <c r="K163" s="218">
        <f t="shared" si="3"/>
        <v>0</v>
      </c>
      <c r="L163" s="151">
        <f t="shared" si="4"/>
        <v>0</v>
      </c>
      <c r="M163" s="152" t="str">
        <f t="shared" si="5"/>
        <v>blockchainberlin</v>
      </c>
      <c r="N163" s="154">
        <f>IFERROR(__xludf.DUMMYFUNCTION("""COMPUTED_VALUE"""),1.0)</f>
        <v>1</v>
      </c>
      <c r="O163" s="154"/>
      <c r="P163" s="154"/>
      <c r="Q163" s="154"/>
      <c r="R163" s="154"/>
      <c r="S163" s="154"/>
      <c r="T163" s="154"/>
      <c r="U163" s="154"/>
      <c r="V163" s="154"/>
      <c r="W163" s="154"/>
      <c r="X163" s="154"/>
      <c r="Y163" s="154"/>
      <c r="Z163" s="154"/>
    </row>
    <row r="164">
      <c r="A164" s="175" t="s">
        <v>179</v>
      </c>
      <c r="B164" s="175" t="s">
        <v>21</v>
      </c>
      <c r="C164" s="147" t="s">
        <v>1112</v>
      </c>
      <c r="D164" s="145" t="s">
        <v>242</v>
      </c>
      <c r="E164" s="146">
        <v>44123.0</v>
      </c>
      <c r="F164" s="147" t="s">
        <v>260</v>
      </c>
      <c r="G164" s="229">
        <v>4.0</v>
      </c>
      <c r="H164" s="229">
        <v>0.0</v>
      </c>
      <c r="I164" s="229">
        <v>0.0</v>
      </c>
      <c r="J164" s="217">
        <f t="shared" si="2"/>
        <v>0</v>
      </c>
      <c r="K164" s="218">
        <f t="shared" si="3"/>
        <v>0</v>
      </c>
      <c r="L164" s="151">
        <f t="shared" si="4"/>
        <v>0</v>
      </c>
      <c r="M164" s="152" t="str">
        <f t="shared" si="5"/>
        <v>codersinblack</v>
      </c>
      <c r="N164" s="154">
        <f>IFERROR(__xludf.DUMMYFUNCTION("""COMPUTED_VALUE"""),1.0)</f>
        <v>1</v>
      </c>
      <c r="O164" s="154"/>
      <c r="P164" s="154"/>
      <c r="Q164" s="154"/>
      <c r="R164" s="154"/>
      <c r="S164" s="154"/>
      <c r="T164" s="154"/>
      <c r="U164" s="154"/>
      <c r="V164" s="154"/>
      <c r="W164" s="154"/>
      <c r="X164" s="154"/>
      <c r="Y164" s="154"/>
      <c r="Z164" s="154"/>
    </row>
    <row r="165">
      <c r="A165" s="175" t="s">
        <v>86</v>
      </c>
      <c r="B165" s="175" t="s">
        <v>21</v>
      </c>
      <c r="C165" s="147" t="s">
        <v>1112</v>
      </c>
      <c r="D165" s="145" t="s">
        <v>242</v>
      </c>
      <c r="E165" s="146">
        <v>44123.0</v>
      </c>
      <c r="F165" s="147" t="s">
        <v>260</v>
      </c>
      <c r="G165" s="229">
        <v>4.0</v>
      </c>
      <c r="H165" s="229">
        <v>0.0</v>
      </c>
      <c r="I165" s="229">
        <v>0.0</v>
      </c>
      <c r="J165" s="217">
        <f t="shared" si="2"/>
        <v>0</v>
      </c>
      <c r="K165" s="218">
        <f t="shared" si="3"/>
        <v>0</v>
      </c>
      <c r="L165" s="151">
        <f t="shared" si="4"/>
        <v>0</v>
      </c>
      <c r="M165" s="152" t="str">
        <f t="shared" si="5"/>
        <v>crypt0dawg</v>
      </c>
      <c r="N165" s="154">
        <f>IFERROR(__xludf.DUMMYFUNCTION("""COMPUTED_VALUE"""),1.0)</f>
        <v>1</v>
      </c>
      <c r="O165" s="154"/>
      <c r="P165" s="154"/>
      <c r="Q165" s="154"/>
      <c r="R165" s="154"/>
      <c r="S165" s="154"/>
      <c r="T165" s="154"/>
      <c r="U165" s="154"/>
      <c r="V165" s="154"/>
      <c r="W165" s="154"/>
      <c r="X165" s="154"/>
      <c r="Y165" s="154"/>
      <c r="Z165" s="154"/>
    </row>
    <row r="166">
      <c r="A166" s="175" t="s">
        <v>62</v>
      </c>
      <c r="B166" s="175" t="s">
        <v>21</v>
      </c>
      <c r="C166" s="147" t="s">
        <v>1112</v>
      </c>
      <c r="D166" s="145" t="s">
        <v>242</v>
      </c>
      <c r="E166" s="146">
        <v>44123.0</v>
      </c>
      <c r="F166" s="147" t="s">
        <v>260</v>
      </c>
      <c r="G166" s="229">
        <v>4.0</v>
      </c>
      <c r="H166" s="229">
        <v>0.0</v>
      </c>
      <c r="I166" s="229">
        <v>0.0</v>
      </c>
      <c r="J166" s="217">
        <f t="shared" si="2"/>
        <v>0</v>
      </c>
      <c r="K166" s="218">
        <f t="shared" si="3"/>
        <v>0</v>
      </c>
      <c r="L166" s="151">
        <f t="shared" si="4"/>
        <v>0</v>
      </c>
      <c r="M166" s="152" t="str">
        <f t="shared" si="5"/>
        <v>danibelle</v>
      </c>
      <c r="N166" s="154">
        <f>IFERROR(__xludf.DUMMYFUNCTION("""COMPUTED_VALUE"""),1.0)</f>
        <v>1</v>
      </c>
      <c r="O166" s="154"/>
      <c r="P166" s="154"/>
      <c r="Q166" s="154"/>
      <c r="R166" s="154"/>
      <c r="S166" s="154"/>
      <c r="T166" s="154"/>
      <c r="U166" s="154"/>
      <c r="V166" s="154"/>
      <c r="W166" s="154"/>
      <c r="X166" s="154"/>
      <c r="Y166" s="154"/>
      <c r="Z166" s="154"/>
    </row>
    <row r="167">
      <c r="A167" s="175" t="s">
        <v>47</v>
      </c>
      <c r="B167" s="175" t="s">
        <v>21</v>
      </c>
      <c r="C167" s="147" t="s">
        <v>1112</v>
      </c>
      <c r="D167" s="145" t="s">
        <v>242</v>
      </c>
      <c r="E167" s="146">
        <v>44123.0</v>
      </c>
      <c r="F167" s="147" t="s">
        <v>260</v>
      </c>
      <c r="G167" s="229">
        <v>4.0</v>
      </c>
      <c r="H167" s="229">
        <v>0.0</v>
      </c>
      <c r="I167" s="229">
        <v>0.0</v>
      </c>
      <c r="J167" s="217">
        <f t="shared" si="2"/>
        <v>0</v>
      </c>
      <c r="K167" s="218">
        <f t="shared" si="3"/>
        <v>0</v>
      </c>
      <c r="L167" s="151">
        <f t="shared" si="4"/>
        <v>0</v>
      </c>
      <c r="M167" s="152" t="str">
        <f t="shared" si="5"/>
        <v>niranb</v>
      </c>
      <c r="N167" s="154">
        <f>IFERROR(__xludf.DUMMYFUNCTION("""COMPUTED_VALUE"""),1.0)</f>
        <v>1</v>
      </c>
      <c r="O167" s="154"/>
      <c r="P167" s="154"/>
      <c r="Q167" s="154"/>
      <c r="R167" s="154"/>
      <c r="S167" s="154"/>
      <c r="T167" s="154"/>
      <c r="U167" s="154"/>
      <c r="V167" s="154"/>
      <c r="W167" s="154"/>
      <c r="X167" s="154"/>
      <c r="Y167" s="154"/>
      <c r="Z167" s="154"/>
    </row>
    <row r="168">
      <c r="A168" s="175" t="s">
        <v>177</v>
      </c>
      <c r="B168" s="175" t="s">
        <v>21</v>
      </c>
      <c r="C168" s="147" t="s">
        <v>1112</v>
      </c>
      <c r="D168" s="145" t="s">
        <v>242</v>
      </c>
      <c r="E168" s="146">
        <v>44123.0</v>
      </c>
      <c r="F168" s="147" t="s">
        <v>260</v>
      </c>
      <c r="G168" s="229">
        <v>4.0</v>
      </c>
      <c r="H168" s="229">
        <v>0.0</v>
      </c>
      <c r="I168" s="229">
        <v>0.0</v>
      </c>
      <c r="J168" s="217">
        <f t="shared" si="2"/>
        <v>0</v>
      </c>
      <c r="K168" s="218">
        <f t="shared" si="3"/>
        <v>0</v>
      </c>
      <c r="L168" s="151">
        <f t="shared" si="4"/>
        <v>0</v>
      </c>
      <c r="M168" s="152" t="str">
        <f t="shared" si="5"/>
        <v>edapt</v>
      </c>
      <c r="N168" s="154">
        <f>IFERROR(__xludf.DUMMYFUNCTION("""COMPUTED_VALUE"""),1.0)</f>
        <v>1</v>
      </c>
      <c r="O168" s="154"/>
      <c r="P168" s="154"/>
      <c r="Q168" s="154"/>
      <c r="R168" s="154"/>
      <c r="S168" s="154"/>
      <c r="T168" s="154"/>
      <c r="U168" s="154"/>
      <c r="V168" s="154"/>
      <c r="W168" s="154"/>
      <c r="X168" s="154"/>
      <c r="Y168" s="154"/>
      <c r="Z168" s="154"/>
    </row>
    <row r="169">
      <c r="A169" s="175" t="s">
        <v>180</v>
      </c>
      <c r="B169" s="175" t="s">
        <v>21</v>
      </c>
      <c r="C169" s="147" t="s">
        <v>1112</v>
      </c>
      <c r="D169" s="145" t="s">
        <v>242</v>
      </c>
      <c r="E169" s="146">
        <v>44123.0</v>
      </c>
      <c r="F169" s="147" t="s">
        <v>260</v>
      </c>
      <c r="G169" s="229">
        <v>4.0</v>
      </c>
      <c r="H169" s="229">
        <v>0.0</v>
      </c>
      <c r="I169" s="229">
        <v>0.0</v>
      </c>
      <c r="J169" s="217">
        <f t="shared" si="2"/>
        <v>0</v>
      </c>
      <c r="K169" s="218">
        <f t="shared" si="3"/>
        <v>0</v>
      </c>
      <c r="L169" s="151">
        <f t="shared" si="4"/>
        <v>0</v>
      </c>
      <c r="M169" s="152" t="str">
        <f t="shared" si="5"/>
        <v>edendh</v>
      </c>
      <c r="N169" s="154">
        <f>IFERROR(__xludf.DUMMYFUNCTION("""COMPUTED_VALUE"""),1.0)</f>
        <v>1</v>
      </c>
      <c r="O169" s="154"/>
      <c r="P169" s="154"/>
      <c r="Q169" s="154"/>
      <c r="R169" s="154"/>
      <c r="S169" s="154"/>
      <c r="T169" s="154"/>
      <c r="U169" s="154"/>
      <c r="V169" s="154"/>
      <c r="W169" s="154"/>
      <c r="X169" s="154"/>
      <c r="Y169" s="154"/>
      <c r="Z169" s="154"/>
    </row>
    <row r="170">
      <c r="A170" s="175" t="s">
        <v>1117</v>
      </c>
      <c r="B170" s="175" t="s">
        <v>21</v>
      </c>
      <c r="C170" s="147" t="s">
        <v>1112</v>
      </c>
      <c r="D170" s="145" t="s">
        <v>242</v>
      </c>
      <c r="E170" s="146">
        <v>44123.0</v>
      </c>
      <c r="F170" s="147" t="s">
        <v>260</v>
      </c>
      <c r="G170" s="229">
        <v>4.0</v>
      </c>
      <c r="H170" s="229">
        <v>0.0</v>
      </c>
      <c r="I170" s="229">
        <v>0.0</v>
      </c>
      <c r="J170" s="217">
        <f t="shared" si="2"/>
        <v>0</v>
      </c>
      <c r="K170" s="218">
        <f t="shared" si="3"/>
        <v>0</v>
      </c>
      <c r="L170" s="151">
        <f t="shared" si="4"/>
        <v>0</v>
      </c>
      <c r="M170" s="152" t="str">
        <f t="shared" si="5"/>
        <v>emilianobonassi</v>
      </c>
      <c r="N170" s="154">
        <f>IFERROR(__xludf.DUMMYFUNCTION("""COMPUTED_VALUE"""),1.0)</f>
        <v>1</v>
      </c>
      <c r="O170" s="154"/>
      <c r="P170" s="154"/>
      <c r="Q170" s="154"/>
      <c r="R170" s="154"/>
      <c r="S170" s="154"/>
      <c r="T170" s="154"/>
      <c r="U170" s="154"/>
      <c r="V170" s="154"/>
      <c r="W170" s="154"/>
      <c r="X170" s="154"/>
      <c r="Y170" s="154"/>
      <c r="Z170" s="154"/>
    </row>
    <row r="171">
      <c r="A171" s="175" t="s">
        <v>186</v>
      </c>
      <c r="B171" s="175" t="s">
        <v>21</v>
      </c>
      <c r="C171" s="147" t="s">
        <v>1112</v>
      </c>
      <c r="D171" s="145" t="s">
        <v>242</v>
      </c>
      <c r="E171" s="146">
        <v>44123.0</v>
      </c>
      <c r="F171" s="147" t="s">
        <v>260</v>
      </c>
      <c r="G171" s="229">
        <v>4.0</v>
      </c>
      <c r="H171" s="229">
        <v>0.0</v>
      </c>
      <c r="I171" s="229">
        <v>0.0</v>
      </c>
      <c r="J171" s="217">
        <f t="shared" si="2"/>
        <v>0</v>
      </c>
      <c r="K171" s="218">
        <f t="shared" si="3"/>
        <v>0</v>
      </c>
      <c r="L171" s="151">
        <f t="shared" si="4"/>
        <v>0</v>
      </c>
      <c r="M171" s="152" t="str">
        <f t="shared" si="5"/>
        <v>ethicraul</v>
      </c>
      <c r="N171" s="154">
        <f>IFERROR(__xludf.DUMMYFUNCTION("""COMPUTED_VALUE"""),1.0)</f>
        <v>1</v>
      </c>
      <c r="O171" s="154"/>
      <c r="P171" s="154"/>
      <c r="Q171" s="154"/>
      <c r="R171" s="154"/>
      <c r="S171" s="154"/>
      <c r="T171" s="154"/>
      <c r="U171" s="154"/>
      <c r="V171" s="154"/>
      <c r="W171" s="154"/>
      <c r="X171" s="154"/>
      <c r="Y171" s="154"/>
      <c r="Z171" s="154"/>
    </row>
    <row r="172">
      <c r="A172" s="175" t="s">
        <v>201</v>
      </c>
      <c r="B172" s="175" t="s">
        <v>21</v>
      </c>
      <c r="C172" s="147" t="s">
        <v>1112</v>
      </c>
      <c r="D172" s="145" t="s">
        <v>242</v>
      </c>
      <c r="E172" s="146">
        <v>44123.0</v>
      </c>
      <c r="F172" s="147" t="s">
        <v>260</v>
      </c>
      <c r="G172" s="229">
        <v>4.0</v>
      </c>
      <c r="H172" s="229">
        <v>0.0</v>
      </c>
      <c r="I172" s="229">
        <v>0.0</v>
      </c>
      <c r="J172" s="217">
        <f t="shared" si="2"/>
        <v>0</v>
      </c>
      <c r="K172" s="218">
        <f t="shared" si="3"/>
        <v>0</v>
      </c>
      <c r="L172" s="151">
        <f t="shared" si="4"/>
        <v>0</v>
      </c>
      <c r="M172" s="152" t="str">
        <f t="shared" si="5"/>
        <v>exiledsurfer</v>
      </c>
      <c r="N172" s="154">
        <f>IFERROR(__xludf.DUMMYFUNCTION("""COMPUTED_VALUE"""),1.0)</f>
        <v>1</v>
      </c>
      <c r="O172" s="154"/>
      <c r="P172" s="154"/>
      <c r="Q172" s="154"/>
      <c r="R172" s="154"/>
      <c r="S172" s="154"/>
      <c r="T172" s="154"/>
      <c r="U172" s="154"/>
      <c r="V172" s="154"/>
      <c r="W172" s="154"/>
      <c r="X172" s="154"/>
      <c r="Y172" s="154"/>
      <c r="Z172" s="154"/>
    </row>
    <row r="173">
      <c r="A173" s="175" t="s">
        <v>123</v>
      </c>
      <c r="B173" s="175" t="s">
        <v>21</v>
      </c>
      <c r="C173" s="147" t="s">
        <v>1112</v>
      </c>
      <c r="D173" s="145" t="s">
        <v>242</v>
      </c>
      <c r="E173" s="146">
        <v>44123.0</v>
      </c>
      <c r="F173" s="147" t="s">
        <v>260</v>
      </c>
      <c r="G173" s="229">
        <v>4.0</v>
      </c>
      <c r="H173" s="229">
        <v>0.0</v>
      </c>
      <c r="I173" s="229">
        <v>0.0</v>
      </c>
      <c r="J173" s="217">
        <f t="shared" si="2"/>
        <v>0</v>
      </c>
      <c r="K173" s="218">
        <f t="shared" si="3"/>
        <v>0</v>
      </c>
      <c r="L173" s="151">
        <f t="shared" si="4"/>
        <v>0</v>
      </c>
      <c r="M173" s="152" t="str">
        <f t="shared" si="5"/>
        <v>existenialstoic</v>
      </c>
      <c r="N173" s="154">
        <f>IFERROR(__xludf.DUMMYFUNCTION("""COMPUTED_VALUE"""),1.0)</f>
        <v>1</v>
      </c>
      <c r="O173" s="154"/>
      <c r="P173" s="154"/>
      <c r="Q173" s="154"/>
      <c r="R173" s="154"/>
      <c r="S173" s="154"/>
      <c r="T173" s="154"/>
      <c r="U173" s="154"/>
      <c r="V173" s="154"/>
      <c r="W173" s="154"/>
      <c r="X173" s="154"/>
      <c r="Y173" s="154"/>
      <c r="Z173" s="154"/>
    </row>
    <row r="174">
      <c r="A174" s="175" t="s">
        <v>161</v>
      </c>
      <c r="B174" s="175" t="s">
        <v>21</v>
      </c>
      <c r="C174" s="147" t="s">
        <v>1112</v>
      </c>
      <c r="D174" s="145" t="s">
        <v>242</v>
      </c>
      <c r="E174" s="146">
        <v>44123.0</v>
      </c>
      <c r="F174" s="147" t="s">
        <v>260</v>
      </c>
      <c r="G174" s="229">
        <v>4.0</v>
      </c>
      <c r="H174" s="229">
        <v>0.0</v>
      </c>
      <c r="I174" s="229">
        <v>0.0</v>
      </c>
      <c r="J174" s="217">
        <f t="shared" si="2"/>
        <v>0</v>
      </c>
      <c r="K174" s="218">
        <f t="shared" si="3"/>
        <v>0</v>
      </c>
      <c r="L174" s="151">
        <f t="shared" si="4"/>
        <v>0</v>
      </c>
      <c r="M174" s="152" t="str">
        <f t="shared" si="5"/>
        <v>ferdinandrg</v>
      </c>
      <c r="N174" s="154">
        <f>IFERROR(__xludf.DUMMYFUNCTION("""COMPUTED_VALUE"""),1.0)</f>
        <v>1</v>
      </c>
      <c r="O174" s="154"/>
      <c r="P174" s="154"/>
      <c r="Q174" s="154"/>
      <c r="R174" s="154"/>
      <c r="S174" s="154"/>
      <c r="T174" s="154"/>
      <c r="U174" s="154"/>
      <c r="V174" s="154"/>
      <c r="W174" s="154"/>
      <c r="X174" s="154"/>
      <c r="Y174" s="154"/>
      <c r="Z174" s="154"/>
    </row>
    <row r="175">
      <c r="A175" s="175" t="s">
        <v>1118</v>
      </c>
      <c r="B175" s="175" t="s">
        <v>21</v>
      </c>
      <c r="C175" s="147" t="s">
        <v>1119</v>
      </c>
      <c r="D175" s="145" t="s">
        <v>242</v>
      </c>
      <c r="E175" s="146">
        <v>44123.0</v>
      </c>
      <c r="F175" s="147" t="s">
        <v>260</v>
      </c>
      <c r="G175" s="229">
        <v>4.0</v>
      </c>
      <c r="H175" s="229">
        <v>0.0</v>
      </c>
      <c r="I175" s="229">
        <v>0.0</v>
      </c>
      <c r="J175" s="217">
        <f t="shared" si="2"/>
        <v>0</v>
      </c>
      <c r="K175" s="218">
        <f t="shared" si="3"/>
        <v>0</v>
      </c>
      <c r="L175" s="151">
        <f t="shared" si="4"/>
        <v>0</v>
      </c>
      <c r="M175" s="152" t="str">
        <f t="shared" si="5"/>
        <v>gotstmiklos</v>
      </c>
      <c r="N175" s="154">
        <f>IFERROR(__xludf.DUMMYFUNCTION("""COMPUTED_VALUE"""),1.0)</f>
        <v>1</v>
      </c>
      <c r="O175" s="154"/>
      <c r="P175" s="154"/>
      <c r="Q175" s="154"/>
      <c r="R175" s="154"/>
      <c r="S175" s="154"/>
      <c r="T175" s="154"/>
      <c r="U175" s="154"/>
      <c r="V175" s="154"/>
      <c r="W175" s="154"/>
      <c r="X175" s="154"/>
      <c r="Y175" s="154"/>
      <c r="Z175" s="154"/>
    </row>
    <row r="176">
      <c r="A176" s="175" t="s">
        <v>102</v>
      </c>
      <c r="B176" s="175" t="s">
        <v>21</v>
      </c>
      <c r="C176" s="147" t="s">
        <v>1112</v>
      </c>
      <c r="D176" s="145" t="s">
        <v>242</v>
      </c>
      <c r="E176" s="146">
        <v>44123.0</v>
      </c>
      <c r="F176" s="147" t="s">
        <v>260</v>
      </c>
      <c r="G176" s="229">
        <v>4.0</v>
      </c>
      <c r="H176" s="229">
        <v>0.0</v>
      </c>
      <c r="I176" s="229">
        <v>0.0</v>
      </c>
      <c r="J176" s="217">
        <f t="shared" si="2"/>
        <v>0</v>
      </c>
      <c r="K176" s="218">
        <f t="shared" si="3"/>
        <v>0</v>
      </c>
      <c r="L176" s="151">
        <f t="shared" si="4"/>
        <v>0</v>
      </c>
      <c r="M176" s="152" t="str">
        <f t="shared" si="5"/>
        <v>ivanthinking</v>
      </c>
      <c r="N176" s="154">
        <f>IFERROR(__xludf.DUMMYFUNCTION("""COMPUTED_VALUE"""),1.0)</f>
        <v>1</v>
      </c>
      <c r="O176" s="154"/>
      <c r="P176" s="154"/>
      <c r="Q176" s="154"/>
      <c r="R176" s="154"/>
      <c r="S176" s="154"/>
      <c r="T176" s="154"/>
      <c r="U176" s="154"/>
      <c r="V176" s="154"/>
      <c r="W176" s="154"/>
      <c r="X176" s="154"/>
      <c r="Y176" s="154"/>
      <c r="Z176" s="154"/>
    </row>
    <row r="177">
      <c r="A177" s="175" t="s">
        <v>164</v>
      </c>
      <c r="B177" s="175" t="s">
        <v>21</v>
      </c>
      <c r="C177" s="147" t="s">
        <v>1112</v>
      </c>
      <c r="D177" s="145" t="s">
        <v>242</v>
      </c>
      <c r="E177" s="146">
        <v>44123.0</v>
      </c>
      <c r="F177" s="147" t="s">
        <v>260</v>
      </c>
      <c r="G177" s="229">
        <v>4.0</v>
      </c>
      <c r="H177" s="229">
        <v>0.0</v>
      </c>
      <c r="I177" s="229">
        <v>0.0</v>
      </c>
      <c r="J177" s="217">
        <f t="shared" si="2"/>
        <v>0</v>
      </c>
      <c r="K177" s="218">
        <f t="shared" si="3"/>
        <v>0</v>
      </c>
      <c r="L177" s="151">
        <f t="shared" si="4"/>
        <v>0</v>
      </c>
      <c r="M177" s="152" t="str">
        <f t="shared" si="5"/>
        <v>jamiepitts</v>
      </c>
      <c r="N177" s="154">
        <f>IFERROR(__xludf.DUMMYFUNCTION("""COMPUTED_VALUE"""),1.0)</f>
        <v>1</v>
      </c>
      <c r="O177" s="154"/>
      <c r="P177" s="154"/>
      <c r="Q177" s="154"/>
      <c r="R177" s="154"/>
      <c r="S177" s="154"/>
      <c r="T177" s="154"/>
      <c r="U177" s="154"/>
      <c r="V177" s="154"/>
      <c r="W177" s="154"/>
      <c r="X177" s="154"/>
      <c r="Y177" s="154"/>
      <c r="Z177" s="154"/>
    </row>
    <row r="178">
      <c r="A178" s="175" t="s">
        <v>1120</v>
      </c>
      <c r="B178" s="175" t="s">
        <v>21</v>
      </c>
      <c r="C178" s="147" t="s">
        <v>1112</v>
      </c>
      <c r="D178" s="145" t="s">
        <v>242</v>
      </c>
      <c r="E178" s="146">
        <v>44123.0</v>
      </c>
      <c r="F178" s="147" t="s">
        <v>260</v>
      </c>
      <c r="G178" s="229">
        <v>4.0</v>
      </c>
      <c r="H178" s="229">
        <v>0.0</v>
      </c>
      <c r="I178" s="229">
        <v>0.0</v>
      </c>
      <c r="J178" s="217">
        <f t="shared" si="2"/>
        <v>0</v>
      </c>
      <c r="K178" s="218">
        <f t="shared" si="3"/>
        <v>0</v>
      </c>
      <c r="L178" s="151">
        <f t="shared" si="4"/>
        <v>0</v>
      </c>
      <c r="M178" s="152" t="str">
        <f t="shared" si="5"/>
        <v>julian_richter</v>
      </c>
      <c r="N178" s="154">
        <f>IFERROR(__xludf.DUMMYFUNCTION("""COMPUTED_VALUE"""),1.0)</f>
        <v>1</v>
      </c>
      <c r="O178" s="154"/>
      <c r="P178" s="154"/>
      <c r="Q178" s="154"/>
      <c r="R178" s="154"/>
      <c r="S178" s="154"/>
      <c r="T178" s="154"/>
      <c r="U178" s="154"/>
      <c r="V178" s="154"/>
      <c r="W178" s="154"/>
      <c r="X178" s="154"/>
      <c r="Y178" s="154"/>
      <c r="Z178" s="154"/>
    </row>
    <row r="179">
      <c r="A179" s="175" t="s">
        <v>65</v>
      </c>
      <c r="B179" s="175" t="s">
        <v>21</v>
      </c>
      <c r="C179" s="147" t="s">
        <v>1112</v>
      </c>
      <c r="D179" s="145" t="s">
        <v>242</v>
      </c>
      <c r="E179" s="146">
        <v>44123.0</v>
      </c>
      <c r="F179" s="147" t="s">
        <v>260</v>
      </c>
      <c r="G179" s="229">
        <v>4.0</v>
      </c>
      <c r="H179" s="229">
        <v>0.0</v>
      </c>
      <c r="I179" s="229">
        <v>0.0</v>
      </c>
      <c r="J179" s="217">
        <f t="shared" si="2"/>
        <v>0</v>
      </c>
      <c r="K179" s="218">
        <f t="shared" si="3"/>
        <v>0</v>
      </c>
      <c r="L179" s="151">
        <f t="shared" si="4"/>
        <v>0</v>
      </c>
      <c r="M179" s="152" t="str">
        <f t="shared" si="5"/>
        <v>krrisis</v>
      </c>
      <c r="N179" s="154">
        <f>IFERROR(__xludf.DUMMYFUNCTION("""COMPUTED_VALUE"""),1.0)</f>
        <v>1</v>
      </c>
      <c r="O179" s="154"/>
      <c r="P179" s="154"/>
      <c r="Q179" s="154"/>
      <c r="R179" s="154"/>
      <c r="S179" s="154"/>
      <c r="T179" s="154"/>
      <c r="U179" s="154"/>
      <c r="V179" s="154"/>
      <c r="W179" s="154"/>
      <c r="X179" s="154"/>
      <c r="Y179" s="154"/>
      <c r="Z179" s="154"/>
    </row>
    <row r="180">
      <c r="A180" s="175" t="s">
        <v>153</v>
      </c>
      <c r="B180" s="175" t="s">
        <v>21</v>
      </c>
      <c r="C180" s="147" t="s">
        <v>1112</v>
      </c>
      <c r="D180" s="145" t="s">
        <v>242</v>
      </c>
      <c r="E180" s="146">
        <v>44123.0</v>
      </c>
      <c r="F180" s="147" t="s">
        <v>260</v>
      </c>
      <c r="G180" s="229">
        <v>4.0</v>
      </c>
      <c r="H180" s="229">
        <v>0.0</v>
      </c>
      <c r="I180" s="229">
        <v>0.0</v>
      </c>
      <c r="J180" s="217">
        <f t="shared" si="2"/>
        <v>0</v>
      </c>
      <c r="K180" s="218">
        <f t="shared" si="3"/>
        <v>0</v>
      </c>
      <c r="L180" s="151">
        <f t="shared" si="4"/>
        <v>0</v>
      </c>
      <c r="M180" s="152" t="str">
        <f t="shared" si="5"/>
        <v>misterboyfriend</v>
      </c>
      <c r="N180" s="154">
        <f>IFERROR(__xludf.DUMMYFUNCTION("""COMPUTED_VALUE"""),1.0)</f>
        <v>1</v>
      </c>
      <c r="O180" s="154"/>
      <c r="P180" s="154"/>
      <c r="Q180" s="154"/>
      <c r="R180" s="154"/>
      <c r="S180" s="154"/>
      <c r="T180" s="154"/>
      <c r="U180" s="154"/>
      <c r="V180" s="154"/>
      <c r="W180" s="154"/>
      <c r="X180" s="154"/>
      <c r="Y180" s="154"/>
      <c r="Z180" s="154"/>
    </row>
    <row r="181">
      <c r="A181" s="175" t="s">
        <v>185</v>
      </c>
      <c r="B181" s="175" t="s">
        <v>21</v>
      </c>
      <c r="C181" s="147" t="s">
        <v>1112</v>
      </c>
      <c r="D181" s="145" t="s">
        <v>242</v>
      </c>
      <c r="E181" s="146">
        <v>44123.0</v>
      </c>
      <c r="F181" s="147" t="s">
        <v>260</v>
      </c>
      <c r="G181" s="229">
        <v>4.0</v>
      </c>
      <c r="H181" s="229">
        <v>0.0</v>
      </c>
      <c r="I181" s="229">
        <v>0.0</v>
      </c>
      <c r="J181" s="217">
        <f t="shared" si="2"/>
        <v>0</v>
      </c>
      <c r="K181" s="218">
        <f t="shared" si="3"/>
        <v>0</v>
      </c>
      <c r="L181" s="151">
        <f t="shared" si="4"/>
        <v>0</v>
      </c>
      <c r="M181" s="152" t="str">
        <f t="shared" si="5"/>
        <v>morgangr</v>
      </c>
      <c r="N181" s="154">
        <f>IFERROR(__xludf.DUMMYFUNCTION("""COMPUTED_VALUE"""),1.0)</f>
        <v>1</v>
      </c>
      <c r="O181" s="154"/>
      <c r="P181" s="154"/>
      <c r="Q181" s="154"/>
      <c r="R181" s="154"/>
      <c r="S181" s="154"/>
      <c r="T181" s="154"/>
      <c r="U181" s="154"/>
      <c r="V181" s="154"/>
      <c r="W181" s="154"/>
      <c r="X181" s="154"/>
      <c r="Y181" s="154"/>
      <c r="Z181" s="154"/>
    </row>
    <row r="182">
      <c r="A182" s="175" t="s">
        <v>25</v>
      </c>
      <c r="B182" s="175" t="s">
        <v>21</v>
      </c>
      <c r="C182" s="147" t="s">
        <v>1112</v>
      </c>
      <c r="D182" s="145" t="s">
        <v>242</v>
      </c>
      <c r="E182" s="146">
        <v>44123.0</v>
      </c>
      <c r="F182" s="147" t="s">
        <v>260</v>
      </c>
      <c r="G182" s="229">
        <v>4.0</v>
      </c>
      <c r="H182" s="229">
        <v>0.0</v>
      </c>
      <c r="I182" s="229">
        <v>0.0</v>
      </c>
      <c r="J182" s="217">
        <f t="shared" si="2"/>
        <v>0</v>
      </c>
      <c r="K182" s="218">
        <f t="shared" si="3"/>
        <v>0</v>
      </c>
      <c r="L182" s="151">
        <f t="shared" si="4"/>
        <v>0</v>
      </c>
      <c r="M182" s="152" t="str">
        <f t="shared" si="5"/>
        <v>mzargham</v>
      </c>
      <c r="N182" s="154">
        <f>IFERROR(__xludf.DUMMYFUNCTION("""COMPUTED_VALUE"""),1.0)</f>
        <v>1</v>
      </c>
      <c r="O182" s="154"/>
      <c r="P182" s="154"/>
      <c r="Q182" s="154"/>
      <c r="R182" s="154"/>
      <c r="S182" s="154"/>
      <c r="T182" s="154"/>
      <c r="U182" s="154"/>
      <c r="V182" s="154"/>
      <c r="W182" s="154"/>
      <c r="X182" s="154"/>
      <c r="Y182" s="154"/>
      <c r="Z182" s="154"/>
    </row>
    <row r="183">
      <c r="A183" s="175" t="s">
        <v>184</v>
      </c>
      <c r="B183" s="175" t="s">
        <v>21</v>
      </c>
      <c r="C183" s="147" t="s">
        <v>1112</v>
      </c>
      <c r="D183" s="145" t="s">
        <v>242</v>
      </c>
      <c r="E183" s="146">
        <v>44123.0</v>
      </c>
      <c r="F183" s="147" t="s">
        <v>260</v>
      </c>
      <c r="G183" s="229">
        <v>4.0</v>
      </c>
      <c r="H183" s="229">
        <v>0.0</v>
      </c>
      <c r="I183" s="229">
        <v>0.0</v>
      </c>
      <c r="J183" s="217">
        <f t="shared" si="2"/>
        <v>0</v>
      </c>
      <c r="K183" s="218">
        <f t="shared" si="3"/>
        <v>0</v>
      </c>
      <c r="L183" s="151">
        <f t="shared" si="4"/>
        <v>0</v>
      </c>
      <c r="M183" s="152" t="str">
        <f t="shared" si="5"/>
        <v>nelsonm</v>
      </c>
      <c r="N183" s="154">
        <f>IFERROR(__xludf.DUMMYFUNCTION("""COMPUTED_VALUE"""),1.0)</f>
        <v>1</v>
      </c>
      <c r="O183" s="154"/>
      <c r="P183" s="154"/>
      <c r="Q183" s="154"/>
      <c r="R183" s="154"/>
      <c r="S183" s="154"/>
      <c r="T183" s="154"/>
      <c r="U183" s="154"/>
      <c r="V183" s="154"/>
      <c r="W183" s="154"/>
      <c r="X183" s="154"/>
      <c r="Y183" s="154"/>
      <c r="Z183" s="154"/>
    </row>
    <row r="184">
      <c r="A184" s="175" t="s">
        <v>47</v>
      </c>
      <c r="B184" s="175" t="s">
        <v>21</v>
      </c>
      <c r="C184" s="147" t="s">
        <v>1112</v>
      </c>
      <c r="D184" s="145" t="s">
        <v>242</v>
      </c>
      <c r="E184" s="146">
        <v>44123.0</v>
      </c>
      <c r="F184" s="147" t="s">
        <v>260</v>
      </c>
      <c r="G184" s="229">
        <v>4.0</v>
      </c>
      <c r="H184" s="229">
        <v>0.0</v>
      </c>
      <c r="I184" s="229">
        <v>0.0</v>
      </c>
      <c r="J184" s="217">
        <f t="shared" si="2"/>
        <v>0</v>
      </c>
      <c r="K184" s="218">
        <f t="shared" si="3"/>
        <v>0</v>
      </c>
      <c r="L184" s="151">
        <f t="shared" si="4"/>
        <v>0</v>
      </c>
      <c r="M184" s="152" t="str">
        <f t="shared" si="5"/>
        <v>niranb</v>
      </c>
      <c r="N184" s="154">
        <f>IFERROR(__xludf.DUMMYFUNCTION("""COMPUTED_VALUE"""),2.0)</f>
        <v>2</v>
      </c>
      <c r="O184" s="154"/>
      <c r="P184" s="154"/>
      <c r="Q184" s="154"/>
      <c r="R184" s="154"/>
      <c r="S184" s="154"/>
      <c r="T184" s="154"/>
      <c r="U184" s="154"/>
      <c r="V184" s="154"/>
      <c r="W184" s="154"/>
      <c r="X184" s="154"/>
      <c r="Y184" s="154"/>
      <c r="Z184" s="154"/>
    </row>
    <row r="185">
      <c r="A185" s="175" t="s">
        <v>1121</v>
      </c>
      <c r="B185" s="175" t="s">
        <v>21</v>
      </c>
      <c r="C185" s="147" t="s">
        <v>1112</v>
      </c>
      <c r="D185" s="145" t="s">
        <v>242</v>
      </c>
      <c r="E185" s="146">
        <v>44123.0</v>
      </c>
      <c r="F185" s="147" t="s">
        <v>260</v>
      </c>
      <c r="G185" s="229">
        <v>4.0</v>
      </c>
      <c r="H185" s="229">
        <v>0.0</v>
      </c>
      <c r="I185" s="229">
        <v>0.0</v>
      </c>
      <c r="J185" s="217">
        <f t="shared" si="2"/>
        <v>0</v>
      </c>
      <c r="K185" s="218">
        <f t="shared" si="3"/>
        <v>0</v>
      </c>
      <c r="L185" s="151">
        <f t="shared" si="4"/>
        <v>0</v>
      </c>
      <c r="M185" s="152" t="str">
        <f t="shared" si="5"/>
        <v>ontologymachine</v>
      </c>
      <c r="N185" s="154">
        <f>IFERROR(__xludf.DUMMYFUNCTION("""COMPUTED_VALUE"""),1.0)</f>
        <v>1</v>
      </c>
      <c r="O185" s="154"/>
      <c r="P185" s="154"/>
      <c r="Q185" s="154"/>
      <c r="R185" s="154"/>
      <c r="S185" s="154"/>
      <c r="T185" s="154"/>
      <c r="U185" s="154"/>
      <c r="V185" s="154"/>
      <c r="W185" s="154"/>
      <c r="X185" s="154"/>
      <c r="Y185" s="154"/>
      <c r="Z185" s="154"/>
    </row>
    <row r="186">
      <c r="A186" s="175" t="s">
        <v>128</v>
      </c>
      <c r="B186" s="175" t="s">
        <v>21</v>
      </c>
      <c r="C186" s="147" t="s">
        <v>1112</v>
      </c>
      <c r="D186" s="145" t="s">
        <v>242</v>
      </c>
      <c r="E186" s="146">
        <v>44123.0</v>
      </c>
      <c r="F186" s="147" t="s">
        <v>260</v>
      </c>
      <c r="G186" s="229">
        <v>4.0</v>
      </c>
      <c r="H186" s="229">
        <v>0.0</v>
      </c>
      <c r="I186" s="229">
        <v>0.0</v>
      </c>
      <c r="J186" s="217">
        <f t="shared" si="2"/>
        <v>0</v>
      </c>
      <c r="K186" s="218">
        <f t="shared" si="3"/>
        <v>0</v>
      </c>
      <c r="L186" s="151">
        <f t="shared" si="4"/>
        <v>0</v>
      </c>
      <c r="M186" s="152" t="str">
        <f t="shared" si="5"/>
        <v>petheth</v>
      </c>
      <c r="N186" s="154">
        <f>IFERROR(__xludf.DUMMYFUNCTION("""COMPUTED_VALUE"""),1.0)</f>
        <v>1</v>
      </c>
      <c r="O186" s="154"/>
      <c r="P186" s="154"/>
      <c r="Q186" s="154"/>
      <c r="R186" s="154"/>
      <c r="S186" s="154"/>
      <c r="T186" s="154"/>
      <c r="U186" s="154"/>
      <c r="V186" s="154"/>
      <c r="W186" s="154"/>
      <c r="X186" s="154"/>
      <c r="Y186" s="154"/>
      <c r="Z186" s="154"/>
    </row>
    <row r="187">
      <c r="A187" s="175" t="s">
        <v>90</v>
      </c>
      <c r="B187" s="175" t="s">
        <v>21</v>
      </c>
      <c r="C187" s="147" t="s">
        <v>1112</v>
      </c>
      <c r="D187" s="145" t="s">
        <v>242</v>
      </c>
      <c r="E187" s="146">
        <v>44123.0</v>
      </c>
      <c r="F187" s="147" t="s">
        <v>260</v>
      </c>
      <c r="G187" s="229">
        <v>4.0</v>
      </c>
      <c r="H187" s="229">
        <v>0.0</v>
      </c>
      <c r="I187" s="229">
        <v>0.0</v>
      </c>
      <c r="J187" s="217">
        <f t="shared" si="2"/>
        <v>0</v>
      </c>
      <c r="K187" s="218">
        <f t="shared" si="3"/>
        <v>0</v>
      </c>
      <c r="L187" s="151">
        <f t="shared" si="4"/>
        <v>0</v>
      </c>
      <c r="M187" s="152" t="str">
        <f t="shared" si="5"/>
        <v>rpp63</v>
      </c>
      <c r="N187" s="154">
        <f>IFERROR(__xludf.DUMMYFUNCTION("""COMPUTED_VALUE"""),1.0)</f>
        <v>1</v>
      </c>
      <c r="O187" s="154"/>
      <c r="P187" s="154"/>
      <c r="Q187" s="154"/>
      <c r="R187" s="154"/>
      <c r="S187" s="154"/>
      <c r="T187" s="154"/>
      <c r="U187" s="154"/>
      <c r="V187" s="154"/>
      <c r="W187" s="154"/>
      <c r="X187" s="154"/>
      <c r="Y187" s="154"/>
      <c r="Z187" s="154"/>
    </row>
    <row r="188">
      <c r="A188" s="175" t="s">
        <v>182</v>
      </c>
      <c r="B188" s="175" t="s">
        <v>21</v>
      </c>
      <c r="C188" s="147" t="s">
        <v>1112</v>
      </c>
      <c r="D188" s="145" t="s">
        <v>242</v>
      </c>
      <c r="E188" s="146">
        <v>44123.0</v>
      </c>
      <c r="F188" s="147" t="s">
        <v>260</v>
      </c>
      <c r="G188" s="229">
        <v>4.0</v>
      </c>
      <c r="H188" s="229">
        <v>0.0</v>
      </c>
      <c r="I188" s="229">
        <v>0.0</v>
      </c>
      <c r="J188" s="217">
        <f t="shared" si="2"/>
        <v>0</v>
      </c>
      <c r="K188" s="218">
        <f t="shared" si="3"/>
        <v>0</v>
      </c>
      <c r="L188" s="151">
        <f t="shared" si="4"/>
        <v>0</v>
      </c>
      <c r="M188" s="152" t="str">
        <f t="shared" si="5"/>
        <v>scupytrooples</v>
      </c>
      <c r="N188" s="154">
        <f>IFERROR(__xludf.DUMMYFUNCTION("""COMPUTED_VALUE"""),1.0)</f>
        <v>1</v>
      </c>
      <c r="O188" s="154"/>
      <c r="P188" s="154"/>
      <c r="Q188" s="154"/>
      <c r="R188" s="154"/>
      <c r="S188" s="154"/>
      <c r="T188" s="154"/>
      <c r="U188" s="154"/>
      <c r="V188" s="154"/>
      <c r="W188" s="154"/>
      <c r="X188" s="154"/>
      <c r="Y188" s="154"/>
      <c r="Z188" s="154"/>
    </row>
    <row r="189">
      <c r="A189" s="175" t="s">
        <v>1122</v>
      </c>
      <c r="B189" s="175" t="s">
        <v>21</v>
      </c>
      <c r="C189" s="147" t="s">
        <v>1112</v>
      </c>
      <c r="D189" s="145" t="s">
        <v>242</v>
      </c>
      <c r="E189" s="146">
        <v>44123.0</v>
      </c>
      <c r="F189" s="147" t="s">
        <v>260</v>
      </c>
      <c r="G189" s="229">
        <v>4.0</v>
      </c>
      <c r="H189" s="229">
        <v>0.0</v>
      </c>
      <c r="I189" s="229">
        <v>0.0</v>
      </c>
      <c r="J189" s="217">
        <f t="shared" si="2"/>
        <v>0</v>
      </c>
      <c r="K189" s="218">
        <f t="shared" si="3"/>
        <v>0</v>
      </c>
      <c r="L189" s="151">
        <f t="shared" si="4"/>
        <v>0</v>
      </c>
      <c r="M189" s="152" t="str">
        <f t="shared" si="5"/>
        <v>sergei_tran</v>
      </c>
      <c r="N189" s="154">
        <f>IFERROR(__xludf.DUMMYFUNCTION("""COMPUTED_VALUE"""),1.0)</f>
        <v>1</v>
      </c>
      <c r="O189" s="154"/>
      <c r="P189" s="154"/>
      <c r="Q189" s="154"/>
      <c r="R189" s="154"/>
      <c r="S189" s="154"/>
      <c r="T189" s="154"/>
      <c r="U189" s="154"/>
      <c r="V189" s="154"/>
      <c r="W189" s="154"/>
      <c r="X189" s="154"/>
      <c r="Y189" s="154"/>
      <c r="Z189" s="154"/>
    </row>
    <row r="190">
      <c r="A190" s="175" t="s">
        <v>88</v>
      </c>
      <c r="B190" s="175" t="s">
        <v>21</v>
      </c>
      <c r="C190" s="147" t="s">
        <v>1112</v>
      </c>
      <c r="D190" s="145" t="s">
        <v>242</v>
      </c>
      <c r="E190" s="146">
        <v>44123.0</v>
      </c>
      <c r="F190" s="147" t="s">
        <v>260</v>
      </c>
      <c r="G190" s="229">
        <v>4.0</v>
      </c>
      <c r="H190" s="229">
        <v>0.0</v>
      </c>
      <c r="I190" s="229">
        <v>0.0</v>
      </c>
      <c r="J190" s="217">
        <f t="shared" si="2"/>
        <v>0</v>
      </c>
      <c r="K190" s="218">
        <f t="shared" si="3"/>
        <v>0</v>
      </c>
      <c r="L190" s="151">
        <f t="shared" si="4"/>
        <v>0</v>
      </c>
      <c r="M190" s="152" t="str">
        <f t="shared" si="5"/>
        <v>simondlr</v>
      </c>
      <c r="N190" s="154">
        <f>IFERROR(__xludf.DUMMYFUNCTION("""COMPUTED_VALUE"""),1.0)</f>
        <v>1</v>
      </c>
      <c r="O190" s="154"/>
      <c r="P190" s="154"/>
      <c r="Q190" s="154"/>
      <c r="R190" s="154"/>
      <c r="S190" s="154"/>
      <c r="T190" s="154"/>
      <c r="U190" s="154"/>
      <c r="V190" s="154"/>
      <c r="W190" s="154"/>
      <c r="X190" s="154"/>
      <c r="Y190" s="154"/>
      <c r="Z190" s="154"/>
    </row>
    <row r="191">
      <c r="A191" s="175" t="s">
        <v>195</v>
      </c>
      <c r="B191" s="175" t="s">
        <v>21</v>
      </c>
      <c r="C191" s="147" t="s">
        <v>1112</v>
      </c>
      <c r="D191" s="145" t="s">
        <v>242</v>
      </c>
      <c r="E191" s="146">
        <v>44123.0</v>
      </c>
      <c r="F191" s="147" t="s">
        <v>260</v>
      </c>
      <c r="G191" s="229">
        <v>4.0</v>
      </c>
      <c r="H191" s="229">
        <v>0.0</v>
      </c>
      <c r="I191" s="229">
        <v>0.0</v>
      </c>
      <c r="J191" s="217">
        <f t="shared" si="2"/>
        <v>0</v>
      </c>
      <c r="K191" s="218">
        <f t="shared" si="3"/>
        <v>0</v>
      </c>
      <c r="L191" s="151">
        <f t="shared" si="4"/>
        <v>0</v>
      </c>
      <c r="M191" s="152" t="str">
        <f t="shared" si="5"/>
        <v>tjayrush</v>
      </c>
      <c r="N191" s="154">
        <f>IFERROR(__xludf.DUMMYFUNCTION("""COMPUTED_VALUE"""),1.0)</f>
        <v>1</v>
      </c>
      <c r="O191" s="154"/>
      <c r="P191" s="154"/>
      <c r="Q191" s="154"/>
      <c r="R191" s="154"/>
      <c r="S191" s="154"/>
      <c r="T191" s="154"/>
      <c r="U191" s="154"/>
      <c r="V191" s="154"/>
      <c r="W191" s="154"/>
      <c r="X191" s="154"/>
      <c r="Y191" s="154"/>
      <c r="Z191" s="154"/>
    </row>
    <row r="192">
      <c r="A192" s="175" t="s">
        <v>1123</v>
      </c>
      <c r="B192" s="175" t="s">
        <v>21</v>
      </c>
      <c r="C192" s="147" t="s">
        <v>1112</v>
      </c>
      <c r="D192" s="145" t="s">
        <v>242</v>
      </c>
      <c r="E192" s="146">
        <v>44123.0</v>
      </c>
      <c r="F192" s="147" t="s">
        <v>260</v>
      </c>
      <c r="G192" s="229">
        <v>4.0</v>
      </c>
      <c r="H192" s="229">
        <v>0.0</v>
      </c>
      <c r="I192" s="229">
        <v>0.0</v>
      </c>
      <c r="J192" s="217">
        <f t="shared" si="2"/>
        <v>0</v>
      </c>
      <c r="K192" s="218">
        <f t="shared" si="3"/>
        <v>0</v>
      </c>
      <c r="L192" s="151">
        <f t="shared" si="4"/>
        <v>0</v>
      </c>
      <c r="M192" s="152" t="str">
        <f t="shared" si="5"/>
        <v>tunoncedemalis</v>
      </c>
      <c r="N192" s="154">
        <f>IFERROR(__xludf.DUMMYFUNCTION("""COMPUTED_VALUE"""),1.0)</f>
        <v>1</v>
      </c>
      <c r="O192" s="154"/>
      <c r="P192" s="154"/>
      <c r="Q192" s="154"/>
      <c r="R192" s="154"/>
      <c r="S192" s="154"/>
      <c r="T192" s="154"/>
      <c r="U192" s="154"/>
      <c r="V192" s="154"/>
      <c r="W192" s="154"/>
      <c r="X192" s="154"/>
      <c r="Y192" s="154"/>
      <c r="Z192" s="154"/>
    </row>
    <row r="193">
      <c r="A193" s="175" t="s">
        <v>1124</v>
      </c>
      <c r="B193" s="175" t="s">
        <v>21</v>
      </c>
      <c r="C193" s="147" t="s">
        <v>1112</v>
      </c>
      <c r="D193" s="145" t="s">
        <v>242</v>
      </c>
      <c r="E193" s="146">
        <v>44123.0</v>
      </c>
      <c r="F193" s="147" t="s">
        <v>260</v>
      </c>
      <c r="G193" s="229">
        <v>4.0</v>
      </c>
      <c r="H193" s="229">
        <v>0.0</v>
      </c>
      <c r="I193" s="229">
        <v>0.0</v>
      </c>
      <c r="J193" s="217">
        <f t="shared" si="2"/>
        <v>0</v>
      </c>
      <c r="K193" s="218">
        <f t="shared" si="3"/>
        <v>0</v>
      </c>
      <c r="L193" s="151">
        <f t="shared" si="4"/>
        <v>0</v>
      </c>
      <c r="M193" s="152" t="str">
        <f t="shared" si="5"/>
        <v>tze42</v>
      </c>
      <c r="N193" s="154">
        <f>IFERROR(__xludf.DUMMYFUNCTION("""COMPUTED_VALUE"""),1.0)</f>
        <v>1</v>
      </c>
      <c r="O193" s="154"/>
      <c r="P193" s="154"/>
      <c r="Q193" s="154"/>
      <c r="R193" s="154"/>
      <c r="S193" s="154"/>
      <c r="T193" s="154"/>
      <c r="U193" s="154"/>
      <c r="V193" s="154"/>
      <c r="W193" s="154"/>
      <c r="X193" s="154"/>
      <c r="Y193" s="154"/>
      <c r="Z193" s="154"/>
    </row>
    <row r="194">
      <c r="A194" s="175" t="s">
        <v>148</v>
      </c>
      <c r="B194" s="175" t="s">
        <v>21</v>
      </c>
      <c r="C194" s="147" t="s">
        <v>1112</v>
      </c>
      <c r="D194" s="145" t="s">
        <v>242</v>
      </c>
      <c r="E194" s="146">
        <v>44123.0</v>
      </c>
      <c r="F194" s="147" t="s">
        <v>260</v>
      </c>
      <c r="G194" s="229">
        <v>4.0</v>
      </c>
      <c r="H194" s="229">
        <v>0.0</v>
      </c>
      <c r="I194" s="229">
        <v>0.0</v>
      </c>
      <c r="J194" s="217">
        <f t="shared" si="2"/>
        <v>0</v>
      </c>
      <c r="K194" s="218">
        <f t="shared" si="3"/>
        <v>0</v>
      </c>
      <c r="L194" s="151">
        <f t="shared" si="4"/>
        <v>0</v>
      </c>
      <c r="M194" s="152" t="str">
        <f t="shared" si="5"/>
        <v>unquale</v>
      </c>
      <c r="N194" s="154">
        <f>IFERROR(__xludf.DUMMYFUNCTION("""COMPUTED_VALUE"""),1.0)</f>
        <v>1</v>
      </c>
      <c r="O194" s="154"/>
      <c r="P194" s="154"/>
      <c r="Q194" s="154"/>
      <c r="R194" s="154"/>
      <c r="S194" s="154"/>
      <c r="T194" s="154"/>
      <c r="U194" s="154"/>
      <c r="V194" s="154"/>
      <c r="W194" s="154"/>
      <c r="X194" s="154"/>
      <c r="Y194" s="154"/>
      <c r="Z194" s="154"/>
    </row>
    <row r="195">
      <c r="A195" s="175" t="s">
        <v>1125</v>
      </c>
      <c r="B195" s="175" t="s">
        <v>21</v>
      </c>
      <c r="C195" s="147" t="s">
        <v>1112</v>
      </c>
      <c r="D195" s="145" t="s">
        <v>242</v>
      </c>
      <c r="E195" s="146">
        <v>44123.0</v>
      </c>
      <c r="F195" s="147" t="s">
        <v>260</v>
      </c>
      <c r="G195" s="229">
        <v>4.0</v>
      </c>
      <c r="H195" s="229">
        <v>0.0</v>
      </c>
      <c r="I195" s="229">
        <v>0.0</v>
      </c>
      <c r="J195" s="217">
        <f t="shared" si="2"/>
        <v>0</v>
      </c>
      <c r="K195" s="218">
        <f t="shared" si="3"/>
        <v>0</v>
      </c>
      <c r="L195" s="151">
        <f t="shared" si="4"/>
        <v>0</v>
      </c>
      <c r="M195" s="152" t="str">
        <f t="shared" si="5"/>
        <v>willyogo</v>
      </c>
      <c r="N195" s="154">
        <f>IFERROR(__xludf.DUMMYFUNCTION("""COMPUTED_VALUE"""),1.0)</f>
        <v>1</v>
      </c>
      <c r="O195" s="154"/>
      <c r="P195" s="154"/>
      <c r="Q195" s="154"/>
      <c r="R195" s="154"/>
      <c r="S195" s="154"/>
      <c r="T195" s="154"/>
      <c r="U195" s="154"/>
      <c r="V195" s="154"/>
      <c r="W195" s="154"/>
      <c r="X195" s="154"/>
      <c r="Y195" s="154"/>
      <c r="Z195" s="154"/>
    </row>
    <row r="196">
      <c r="A196" s="175" t="s">
        <v>176</v>
      </c>
      <c r="B196" s="175" t="s">
        <v>21</v>
      </c>
      <c r="C196" s="147" t="s">
        <v>1112</v>
      </c>
      <c r="D196" s="145" t="s">
        <v>242</v>
      </c>
      <c r="E196" s="146">
        <v>44123.0</v>
      </c>
      <c r="F196" s="147" t="s">
        <v>260</v>
      </c>
      <c r="G196" s="229">
        <v>4.0</v>
      </c>
      <c r="H196" s="229">
        <v>0.0</v>
      </c>
      <c r="I196" s="229">
        <v>0.0</v>
      </c>
      <c r="J196" s="217">
        <f t="shared" si="2"/>
        <v>0</v>
      </c>
      <c r="K196" s="218">
        <f t="shared" si="3"/>
        <v>0</v>
      </c>
      <c r="L196" s="151">
        <f t="shared" si="4"/>
        <v>0</v>
      </c>
      <c r="M196" s="152" t="str">
        <f t="shared" si="5"/>
        <v>wunluv</v>
      </c>
      <c r="N196" s="154">
        <f>IFERROR(__xludf.DUMMYFUNCTION("""COMPUTED_VALUE"""),1.0)</f>
        <v>1</v>
      </c>
      <c r="O196" s="154"/>
      <c r="P196" s="154"/>
      <c r="Q196" s="154"/>
      <c r="R196" s="154"/>
      <c r="S196" s="154"/>
      <c r="T196" s="154"/>
      <c r="U196" s="154"/>
      <c r="V196" s="154"/>
      <c r="W196" s="154"/>
      <c r="X196" s="154"/>
      <c r="Y196" s="154"/>
      <c r="Z196" s="154"/>
    </row>
    <row r="197">
      <c r="A197" s="175" t="s">
        <v>1126</v>
      </c>
      <c r="B197" s="175" t="s">
        <v>21</v>
      </c>
      <c r="C197" s="147" t="s">
        <v>1112</v>
      </c>
      <c r="D197" s="145" t="s">
        <v>242</v>
      </c>
      <c r="E197" s="146">
        <v>44123.0</v>
      </c>
      <c r="F197" s="147" t="s">
        <v>260</v>
      </c>
      <c r="G197" s="229">
        <v>4.0</v>
      </c>
      <c r="H197" s="229">
        <v>0.0</v>
      </c>
      <c r="I197" s="229">
        <v>0.0</v>
      </c>
      <c r="J197" s="217">
        <f t="shared" si="2"/>
        <v>0</v>
      </c>
      <c r="K197" s="218">
        <f t="shared" si="3"/>
        <v>0</v>
      </c>
      <c r="L197" s="151">
        <f t="shared" si="4"/>
        <v>0</v>
      </c>
      <c r="M197" s="152" t="str">
        <f t="shared" si="5"/>
        <v>xibot0x</v>
      </c>
      <c r="N197" s="154">
        <f>IFERROR(__xludf.DUMMYFUNCTION("""COMPUTED_VALUE"""),1.0)</f>
        <v>1</v>
      </c>
      <c r="O197" s="154"/>
      <c r="P197" s="154"/>
      <c r="Q197" s="154"/>
      <c r="R197" s="154"/>
      <c r="S197" s="154"/>
      <c r="T197" s="154"/>
      <c r="U197" s="154"/>
      <c r="V197" s="154"/>
      <c r="W197" s="154"/>
      <c r="X197" s="154"/>
      <c r="Y197" s="154"/>
      <c r="Z197" s="154"/>
    </row>
    <row r="198">
      <c r="A198" s="175" t="s">
        <v>4</v>
      </c>
      <c r="B198" s="175" t="s">
        <v>255</v>
      </c>
      <c r="C198" s="147" t="s">
        <v>1127</v>
      </c>
      <c r="D198" s="145" t="s">
        <v>242</v>
      </c>
      <c r="E198" s="146">
        <v>44124.0</v>
      </c>
      <c r="F198" s="147" t="s">
        <v>249</v>
      </c>
      <c r="G198" s="229">
        <v>1.0</v>
      </c>
      <c r="H198" s="229">
        <v>300.0</v>
      </c>
      <c r="I198" s="229">
        <v>60.0</v>
      </c>
      <c r="J198" s="217">
        <f t="shared" si="2"/>
        <v>0.01833687751</v>
      </c>
      <c r="K198" s="218">
        <f t="shared" si="3"/>
        <v>4.950956929</v>
      </c>
      <c r="L198" s="151">
        <f t="shared" si="4"/>
        <v>21.03811271</v>
      </c>
      <c r="M198" s="152" t="str">
        <f t="shared" si="5"/>
        <v>santigs67</v>
      </c>
      <c r="N198" s="154">
        <f>IFERROR(__xludf.DUMMYFUNCTION("""COMPUTED_VALUE"""),10.0)</f>
        <v>10</v>
      </c>
      <c r="O198" s="154"/>
      <c r="P198" s="154"/>
      <c r="Q198" s="154"/>
      <c r="R198" s="154"/>
      <c r="S198" s="154"/>
      <c r="T198" s="154"/>
      <c r="U198" s="154"/>
      <c r="V198" s="154"/>
      <c r="W198" s="154"/>
      <c r="X198" s="154"/>
      <c r="Y198" s="154"/>
      <c r="Z198" s="154"/>
    </row>
    <row r="199">
      <c r="A199" s="175" t="s">
        <v>4</v>
      </c>
      <c r="B199" s="175" t="s">
        <v>6</v>
      </c>
      <c r="C199" s="147" t="s">
        <v>1128</v>
      </c>
      <c r="D199" s="145" t="s">
        <v>242</v>
      </c>
      <c r="E199" s="146">
        <v>44124.0</v>
      </c>
      <c r="F199" s="147" t="s">
        <v>249</v>
      </c>
      <c r="G199" s="229">
        <v>1.0</v>
      </c>
      <c r="H199" s="229">
        <v>45.0</v>
      </c>
      <c r="I199" s="229">
        <v>60.0</v>
      </c>
      <c r="J199" s="217">
        <f t="shared" si="2"/>
        <v>0.005375608835</v>
      </c>
      <c r="K199" s="218">
        <f t="shared" si="3"/>
        <v>1.451414386</v>
      </c>
      <c r="L199" s="151">
        <f t="shared" si="4"/>
        <v>21.03811271</v>
      </c>
      <c r="M199" s="152" t="str">
        <f t="shared" si="5"/>
        <v>santigs67</v>
      </c>
      <c r="N199" s="154">
        <f>IFERROR(__xludf.DUMMYFUNCTION("""COMPUTED_VALUE"""),11.0)</f>
        <v>11</v>
      </c>
      <c r="O199" s="154"/>
      <c r="P199" s="154"/>
      <c r="Q199" s="154"/>
      <c r="R199" s="154"/>
      <c r="S199" s="154"/>
      <c r="T199" s="154"/>
      <c r="U199" s="154"/>
      <c r="V199" s="154"/>
      <c r="W199" s="154"/>
      <c r="X199" s="154"/>
      <c r="Y199" s="154"/>
      <c r="Z199" s="154"/>
    </row>
    <row r="200">
      <c r="A200" s="175" t="s">
        <v>4</v>
      </c>
      <c r="B200" s="175" t="s">
        <v>6</v>
      </c>
      <c r="C200" s="147" t="s">
        <v>1129</v>
      </c>
      <c r="D200" s="145" t="s">
        <v>242</v>
      </c>
      <c r="E200" s="146">
        <v>44124.0</v>
      </c>
      <c r="F200" s="147" t="s">
        <v>249</v>
      </c>
      <c r="G200" s="229">
        <v>1.0</v>
      </c>
      <c r="H200" s="229">
        <v>100.0</v>
      </c>
      <c r="I200" s="229">
        <v>60.0</v>
      </c>
      <c r="J200" s="217">
        <f t="shared" si="2"/>
        <v>0.00817117659</v>
      </c>
      <c r="K200" s="218">
        <f t="shared" si="3"/>
        <v>2.206217679</v>
      </c>
      <c r="L200" s="151">
        <f t="shared" si="4"/>
        <v>21.03811271</v>
      </c>
      <c r="M200" s="152" t="str">
        <f t="shared" si="5"/>
        <v>santigs67</v>
      </c>
      <c r="N200" s="154">
        <f>IFERROR(__xludf.DUMMYFUNCTION("""COMPUTED_VALUE"""),12.0)</f>
        <v>12</v>
      </c>
      <c r="O200" s="154"/>
      <c r="P200" s="154"/>
      <c r="Q200" s="154"/>
      <c r="R200" s="154"/>
      <c r="S200" s="154"/>
      <c r="T200" s="154"/>
      <c r="U200" s="154"/>
      <c r="V200" s="154"/>
      <c r="W200" s="154"/>
      <c r="X200" s="154"/>
      <c r="Y200" s="154"/>
      <c r="Z200" s="154"/>
    </row>
    <row r="201">
      <c r="A201" s="175" t="s">
        <v>6</v>
      </c>
      <c r="B201" s="175" t="s">
        <v>6</v>
      </c>
      <c r="C201" s="147" t="s">
        <v>1130</v>
      </c>
      <c r="D201" s="145" t="s">
        <v>242</v>
      </c>
      <c r="E201" s="146">
        <v>44124.0</v>
      </c>
      <c r="F201" s="147" t="s">
        <v>249</v>
      </c>
      <c r="G201" s="238">
        <v>1.0</v>
      </c>
      <c r="H201" s="238">
        <v>100.0</v>
      </c>
      <c r="I201" s="238">
        <v>100.0</v>
      </c>
      <c r="J201" s="239">
        <f t="shared" si="2"/>
        <v>0.01023006067</v>
      </c>
      <c r="K201" s="240">
        <f t="shared" si="3"/>
        <v>2.762116382</v>
      </c>
      <c r="L201" s="151">
        <f t="shared" si="4"/>
        <v>20.43444809</v>
      </c>
      <c r="M201" s="185" t="str">
        <f t="shared" si="5"/>
        <v>cranders71</v>
      </c>
      <c r="N201" s="175">
        <f>IFERROR(__xludf.DUMMYFUNCTION("""COMPUTED_VALUE"""),8.0)</f>
        <v>8</v>
      </c>
      <c r="O201" s="175"/>
      <c r="P201" s="175"/>
      <c r="Q201" s="175"/>
      <c r="R201" s="175"/>
      <c r="S201" s="175"/>
      <c r="T201" s="175"/>
      <c r="U201" s="175"/>
      <c r="V201" s="175"/>
      <c r="W201" s="175"/>
      <c r="X201" s="175"/>
      <c r="Y201" s="154"/>
      <c r="Z201" s="154"/>
    </row>
    <row r="202">
      <c r="A202" s="175" t="s">
        <v>12</v>
      </c>
      <c r="B202" s="175" t="s">
        <v>6</v>
      </c>
      <c r="C202" s="147" t="s">
        <v>1128</v>
      </c>
      <c r="D202" s="145" t="s">
        <v>242</v>
      </c>
      <c r="E202" s="146">
        <v>44124.0</v>
      </c>
      <c r="F202" s="147" t="s">
        <v>249</v>
      </c>
      <c r="G202" s="229">
        <v>1.0</v>
      </c>
      <c r="H202" s="229">
        <v>45.0</v>
      </c>
      <c r="I202" s="229">
        <v>60.0</v>
      </c>
      <c r="J202" s="217">
        <f t="shared" si="2"/>
        <v>0.005375608835</v>
      </c>
      <c r="K202" s="218">
        <f t="shared" si="3"/>
        <v>1.451414386</v>
      </c>
      <c r="L202" s="151">
        <f t="shared" si="4"/>
        <v>19.3382901</v>
      </c>
      <c r="M202" s="152" t="str">
        <f t="shared" si="5"/>
        <v>juankbell</v>
      </c>
      <c r="N202" s="154">
        <f>IFERROR(__xludf.DUMMYFUNCTION("""COMPUTED_VALUE"""),8.0)</f>
        <v>8</v>
      </c>
      <c r="O202" s="154"/>
      <c r="P202" s="154"/>
      <c r="Q202" s="154"/>
      <c r="R202" s="154"/>
      <c r="S202" s="154"/>
      <c r="T202" s="154"/>
      <c r="U202" s="154"/>
      <c r="V202" s="154"/>
      <c r="W202" s="154"/>
      <c r="X202" s="154"/>
      <c r="Y202" s="154"/>
      <c r="Z202" s="154"/>
    </row>
    <row r="203">
      <c r="A203" s="175" t="s">
        <v>12</v>
      </c>
      <c r="B203" s="175" t="s">
        <v>6</v>
      </c>
      <c r="C203" s="147" t="s">
        <v>1129</v>
      </c>
      <c r="D203" s="145" t="s">
        <v>242</v>
      </c>
      <c r="E203" s="146">
        <v>44124.0</v>
      </c>
      <c r="F203" s="147" t="s">
        <v>249</v>
      </c>
      <c r="G203" s="229">
        <v>1.0</v>
      </c>
      <c r="H203" s="229">
        <v>100.0</v>
      </c>
      <c r="I203" s="229">
        <v>100.0</v>
      </c>
      <c r="J203" s="217">
        <f t="shared" si="2"/>
        <v>0.01023006067</v>
      </c>
      <c r="K203" s="218">
        <f t="shared" si="3"/>
        <v>2.762116382</v>
      </c>
      <c r="L203" s="151">
        <f t="shared" si="4"/>
        <v>19.3382901</v>
      </c>
      <c r="M203" s="152" t="str">
        <f t="shared" si="5"/>
        <v>juankbell</v>
      </c>
      <c r="N203" s="154">
        <f>IFERROR(__xludf.DUMMYFUNCTION("""COMPUTED_VALUE"""),9.0)</f>
        <v>9</v>
      </c>
      <c r="O203" s="154"/>
      <c r="P203" s="154"/>
      <c r="Q203" s="154"/>
      <c r="R203" s="154"/>
      <c r="S203" s="154"/>
      <c r="T203" s="154"/>
      <c r="U203" s="154"/>
      <c r="V203" s="154"/>
      <c r="W203" s="154"/>
      <c r="X203" s="154"/>
      <c r="Y203" s="154"/>
      <c r="Z203" s="154"/>
    </row>
    <row r="204">
      <c r="A204" s="175" t="s">
        <v>14</v>
      </c>
      <c r="B204" s="175" t="s">
        <v>265</v>
      </c>
      <c r="C204" s="147" t="s">
        <v>1131</v>
      </c>
      <c r="D204" s="145" t="s">
        <v>242</v>
      </c>
      <c r="E204" s="146">
        <v>44124.0</v>
      </c>
      <c r="F204" s="147" t="s">
        <v>249</v>
      </c>
      <c r="G204" s="229">
        <v>1.0</v>
      </c>
      <c r="H204" s="229">
        <v>200.0</v>
      </c>
      <c r="I204" s="229">
        <v>70.0</v>
      </c>
      <c r="J204" s="217">
        <f t="shared" si="2"/>
        <v>0.01376874807</v>
      </c>
      <c r="K204" s="218">
        <f t="shared" si="3"/>
        <v>3.71756198</v>
      </c>
      <c r="L204" s="151">
        <f t="shared" si="4"/>
        <v>19.11401066</v>
      </c>
      <c r="M204" s="152" t="str">
        <f t="shared" si="5"/>
        <v>manualzuru</v>
      </c>
      <c r="N204" s="154">
        <f>IFERROR(__xludf.DUMMYFUNCTION("""COMPUTED_VALUE"""),10.0)</f>
        <v>10</v>
      </c>
      <c r="O204" s="154"/>
      <c r="P204" s="154"/>
      <c r="Q204" s="154"/>
      <c r="R204" s="154"/>
      <c r="S204" s="154"/>
      <c r="T204" s="154"/>
      <c r="U204" s="154"/>
      <c r="V204" s="154"/>
      <c r="W204" s="154"/>
      <c r="X204" s="154"/>
      <c r="Y204" s="154"/>
      <c r="Z204" s="154"/>
    </row>
    <row r="205">
      <c r="A205" s="175" t="s">
        <v>14</v>
      </c>
      <c r="B205" s="175" t="s">
        <v>6</v>
      </c>
      <c r="C205" s="147" t="s">
        <v>1128</v>
      </c>
      <c r="D205" s="145" t="s">
        <v>242</v>
      </c>
      <c r="E205" s="146">
        <v>44124.0</v>
      </c>
      <c r="F205" s="147" t="s">
        <v>249</v>
      </c>
      <c r="G205" s="229">
        <v>1.0</v>
      </c>
      <c r="H205" s="229">
        <v>45.0</v>
      </c>
      <c r="I205" s="229">
        <v>60.0</v>
      </c>
      <c r="J205" s="217">
        <f t="shared" si="2"/>
        <v>0.005375608835</v>
      </c>
      <c r="K205" s="218">
        <f t="shared" si="3"/>
        <v>1.451414386</v>
      </c>
      <c r="L205" s="151">
        <f t="shared" si="4"/>
        <v>19.11401066</v>
      </c>
      <c r="M205" s="152" t="str">
        <f t="shared" si="5"/>
        <v>manualzuru</v>
      </c>
      <c r="N205" s="154">
        <f>IFERROR(__xludf.DUMMYFUNCTION("""COMPUTED_VALUE"""),11.0)</f>
        <v>11</v>
      </c>
      <c r="O205" s="154"/>
      <c r="P205" s="154"/>
      <c r="Q205" s="154"/>
      <c r="R205" s="154"/>
      <c r="S205" s="154"/>
      <c r="T205" s="154"/>
      <c r="U205" s="154"/>
      <c r="V205" s="154"/>
      <c r="W205" s="154"/>
      <c r="X205" s="154"/>
      <c r="Y205" s="154"/>
      <c r="Z205" s="154"/>
    </row>
    <row r="206">
      <c r="A206" s="175" t="s">
        <v>14</v>
      </c>
      <c r="B206" s="175" t="s">
        <v>6</v>
      </c>
      <c r="C206" s="147" t="s">
        <v>1132</v>
      </c>
      <c r="D206" s="145" t="s">
        <v>242</v>
      </c>
      <c r="E206" s="146">
        <v>44124.0</v>
      </c>
      <c r="F206" s="147" t="s">
        <v>249</v>
      </c>
      <c r="G206" s="229">
        <v>1.0</v>
      </c>
      <c r="H206" s="229">
        <v>100.0</v>
      </c>
      <c r="I206" s="229">
        <v>60.0</v>
      </c>
      <c r="J206" s="217">
        <f t="shared" si="2"/>
        <v>0.00817117659</v>
      </c>
      <c r="K206" s="218">
        <f t="shared" si="3"/>
        <v>2.206217679</v>
      </c>
      <c r="L206" s="151">
        <f t="shared" si="4"/>
        <v>19.11401066</v>
      </c>
      <c r="M206" s="152" t="str">
        <f t="shared" si="5"/>
        <v>manualzuru</v>
      </c>
      <c r="N206" s="154">
        <f>IFERROR(__xludf.DUMMYFUNCTION("""COMPUTED_VALUE"""),12.0)</f>
        <v>12</v>
      </c>
      <c r="O206" s="154"/>
      <c r="P206" s="154"/>
      <c r="Q206" s="154"/>
      <c r="R206" s="154"/>
      <c r="S206" s="154"/>
      <c r="T206" s="154"/>
      <c r="U206" s="154"/>
      <c r="V206" s="154"/>
      <c r="W206" s="154"/>
      <c r="X206" s="154"/>
      <c r="Y206" s="154"/>
      <c r="Z206" s="154"/>
    </row>
    <row r="207">
      <c r="A207" s="175" t="s">
        <v>7</v>
      </c>
      <c r="B207" s="175" t="s">
        <v>6</v>
      </c>
      <c r="C207" s="147" t="s">
        <v>1129</v>
      </c>
      <c r="D207" s="145" t="s">
        <v>242</v>
      </c>
      <c r="E207" s="146">
        <v>44124.0</v>
      </c>
      <c r="F207" s="147" t="s">
        <v>249</v>
      </c>
      <c r="G207" s="229">
        <v>1.0</v>
      </c>
      <c r="H207" s="229">
        <v>60.0</v>
      </c>
      <c r="I207" s="229">
        <v>100.0</v>
      </c>
      <c r="J207" s="217">
        <f t="shared" si="2"/>
        <v>0.00819692049</v>
      </c>
      <c r="K207" s="218">
        <f t="shared" si="3"/>
        <v>2.213168532</v>
      </c>
      <c r="L207" s="151">
        <f t="shared" si="4"/>
        <v>17.88774457</v>
      </c>
      <c r="M207" s="152" t="str">
        <f t="shared" si="5"/>
        <v>akrtws</v>
      </c>
      <c r="N207" s="154">
        <f>IFERROR(__xludf.DUMMYFUNCTION("""COMPUTED_VALUE"""),9.0)</f>
        <v>9</v>
      </c>
      <c r="O207" s="154"/>
      <c r="P207" s="154"/>
      <c r="Q207" s="154"/>
      <c r="R207" s="154"/>
      <c r="S207" s="154"/>
      <c r="T207" s="154"/>
      <c r="U207" s="154"/>
      <c r="V207" s="154"/>
      <c r="W207" s="154"/>
      <c r="X207" s="154"/>
      <c r="Y207" s="154"/>
      <c r="Z207" s="154"/>
    </row>
    <row r="208">
      <c r="A208" s="175" t="s">
        <v>7</v>
      </c>
      <c r="B208" s="175" t="s">
        <v>6</v>
      </c>
      <c r="C208" s="147" t="s">
        <v>1130</v>
      </c>
      <c r="D208" s="145" t="s">
        <v>242</v>
      </c>
      <c r="E208" s="146">
        <v>44124.0</v>
      </c>
      <c r="F208" s="147" t="s">
        <v>249</v>
      </c>
      <c r="G208" s="229">
        <v>1.0</v>
      </c>
      <c r="H208" s="229">
        <v>100.0</v>
      </c>
      <c r="I208" s="229">
        <v>100.0</v>
      </c>
      <c r="J208" s="217">
        <f t="shared" si="2"/>
        <v>0.01023006067</v>
      </c>
      <c r="K208" s="218">
        <f t="shared" si="3"/>
        <v>2.762116382</v>
      </c>
      <c r="L208" s="151">
        <f t="shared" si="4"/>
        <v>17.88774457</v>
      </c>
      <c r="M208" s="152" t="str">
        <f t="shared" si="5"/>
        <v>akrtws</v>
      </c>
      <c r="N208" s="154">
        <f>IFERROR(__xludf.DUMMYFUNCTION("""COMPUTED_VALUE"""),10.0)</f>
        <v>10</v>
      </c>
      <c r="O208" s="154"/>
      <c r="P208" s="154"/>
      <c r="Q208" s="154"/>
      <c r="R208" s="154"/>
      <c r="S208" s="154"/>
      <c r="T208" s="154"/>
      <c r="U208" s="154"/>
      <c r="V208" s="154"/>
      <c r="W208" s="154"/>
      <c r="X208" s="154"/>
      <c r="Y208" s="154"/>
      <c r="Z208" s="154"/>
    </row>
    <row r="209">
      <c r="A209" s="175" t="s">
        <v>28</v>
      </c>
      <c r="B209" s="175" t="s">
        <v>6</v>
      </c>
      <c r="C209" s="147" t="s">
        <v>1128</v>
      </c>
      <c r="D209" s="145" t="s">
        <v>242</v>
      </c>
      <c r="E209" s="146">
        <v>44124.0</v>
      </c>
      <c r="F209" s="147" t="s">
        <v>249</v>
      </c>
      <c r="G209" s="229">
        <v>1.0</v>
      </c>
      <c r="H209" s="229">
        <v>20.0</v>
      </c>
      <c r="I209" s="229">
        <v>60.0</v>
      </c>
      <c r="J209" s="217">
        <f t="shared" si="2"/>
        <v>0.00410489622</v>
      </c>
      <c r="K209" s="218">
        <f t="shared" si="3"/>
        <v>1.108321979</v>
      </c>
      <c r="L209" s="151">
        <f t="shared" si="4"/>
        <v>14.3647429</v>
      </c>
      <c r="M209" s="152" t="str">
        <f t="shared" si="5"/>
        <v>blairv</v>
      </c>
      <c r="N209" s="154">
        <f>IFERROR(__xludf.DUMMYFUNCTION("""COMPUTED_VALUE"""),6.0)</f>
        <v>6</v>
      </c>
      <c r="O209" s="154"/>
      <c r="P209" s="154"/>
      <c r="Q209" s="154"/>
      <c r="R209" s="154"/>
      <c r="S209" s="154"/>
      <c r="T209" s="154"/>
      <c r="U209" s="154"/>
      <c r="V209" s="154"/>
      <c r="W209" s="154"/>
      <c r="X209" s="154"/>
      <c r="Y209" s="154"/>
      <c r="Z209" s="154"/>
    </row>
    <row r="210">
      <c r="A210" s="175" t="s">
        <v>32</v>
      </c>
      <c r="B210" s="175" t="s">
        <v>6</v>
      </c>
      <c r="C210" s="147" t="s">
        <v>1133</v>
      </c>
      <c r="D210" s="145" t="s">
        <v>242</v>
      </c>
      <c r="E210" s="146">
        <v>44124.0</v>
      </c>
      <c r="F210" s="147" t="s">
        <v>249</v>
      </c>
      <c r="G210" s="229">
        <v>1.0</v>
      </c>
      <c r="H210" s="229">
        <v>60.0</v>
      </c>
      <c r="I210" s="229">
        <v>60.0</v>
      </c>
      <c r="J210" s="217">
        <f t="shared" si="2"/>
        <v>0.006138036405</v>
      </c>
      <c r="K210" s="218">
        <f t="shared" si="3"/>
        <v>1.657269829</v>
      </c>
      <c r="L210" s="151">
        <f t="shared" si="4"/>
        <v>10.77572932</v>
      </c>
      <c r="M210" s="152" t="str">
        <f t="shared" si="5"/>
        <v>fabianvb</v>
      </c>
      <c r="N210" s="154">
        <f>IFERROR(__xludf.DUMMYFUNCTION("""COMPUTED_VALUE"""),6.0)</f>
        <v>6</v>
      </c>
      <c r="O210" s="154"/>
      <c r="P210" s="154"/>
      <c r="Q210" s="154"/>
      <c r="R210" s="154"/>
      <c r="S210" s="154"/>
      <c r="T210" s="154"/>
      <c r="U210" s="154"/>
      <c r="V210" s="154"/>
      <c r="W210" s="154"/>
      <c r="X210" s="154"/>
      <c r="Y210" s="154"/>
      <c r="Z210" s="154"/>
    </row>
    <row r="211">
      <c r="A211" s="175" t="s">
        <v>5</v>
      </c>
      <c r="B211" s="175" t="s">
        <v>255</v>
      </c>
      <c r="C211" s="147" t="s">
        <v>1134</v>
      </c>
      <c r="D211" s="145" t="s">
        <v>242</v>
      </c>
      <c r="E211" s="146">
        <v>44124.0</v>
      </c>
      <c r="F211" s="147" t="s">
        <v>249</v>
      </c>
      <c r="G211" s="229">
        <v>1.0</v>
      </c>
      <c r="H211" s="229">
        <v>10.0</v>
      </c>
      <c r="I211" s="229">
        <v>15.0</v>
      </c>
      <c r="J211" s="217">
        <f t="shared" si="2"/>
        <v>0.001280366578</v>
      </c>
      <c r="K211" s="218">
        <f t="shared" si="3"/>
        <v>0.3456989761</v>
      </c>
      <c r="L211" s="151">
        <f t="shared" si="4"/>
        <v>10.08693793</v>
      </c>
      <c r="M211" s="152" t="str">
        <f t="shared" si="5"/>
        <v>zeptimusq</v>
      </c>
      <c r="N211" s="154">
        <f>IFERROR(__xludf.DUMMYFUNCTION("""COMPUTED_VALUE"""),2.0)</f>
        <v>2</v>
      </c>
      <c r="O211" s="154"/>
      <c r="P211" s="154"/>
      <c r="Q211" s="154"/>
      <c r="R211" s="154"/>
      <c r="S211" s="154"/>
      <c r="T211" s="154"/>
      <c r="U211" s="154"/>
      <c r="V211" s="154"/>
      <c r="W211" s="154"/>
      <c r="X211" s="154"/>
      <c r="Y211" s="154"/>
      <c r="Z211" s="154"/>
    </row>
    <row r="212">
      <c r="A212" s="175" t="s">
        <v>5</v>
      </c>
      <c r="B212" s="175" t="s">
        <v>265</v>
      </c>
      <c r="C212" s="147" t="s">
        <v>1135</v>
      </c>
      <c r="D212" s="145" t="s">
        <v>242</v>
      </c>
      <c r="E212" s="146">
        <v>44124.0</v>
      </c>
      <c r="F212" s="147" t="s">
        <v>249</v>
      </c>
      <c r="G212" s="229">
        <v>1.0</v>
      </c>
      <c r="H212" s="229">
        <v>70.0</v>
      </c>
      <c r="I212" s="229">
        <v>70.0</v>
      </c>
      <c r="J212" s="217">
        <f t="shared" si="2"/>
        <v>0.007161042472</v>
      </c>
      <c r="K212" s="218">
        <f t="shared" si="3"/>
        <v>1.933481468</v>
      </c>
      <c r="L212" s="151">
        <f t="shared" si="4"/>
        <v>10.08693793</v>
      </c>
      <c r="M212" s="152" t="str">
        <f t="shared" si="5"/>
        <v>zeptimusq</v>
      </c>
      <c r="N212" s="154">
        <f>IFERROR(__xludf.DUMMYFUNCTION("""COMPUTED_VALUE"""),3.0)</f>
        <v>3</v>
      </c>
      <c r="O212" s="154"/>
      <c r="P212" s="154"/>
      <c r="Q212" s="154"/>
      <c r="R212" s="154"/>
      <c r="S212" s="154"/>
      <c r="T212" s="154"/>
      <c r="U212" s="154"/>
      <c r="V212" s="154"/>
      <c r="W212" s="154"/>
      <c r="X212" s="154"/>
      <c r="Y212" s="154"/>
      <c r="Z212" s="154"/>
    </row>
    <row r="213">
      <c r="A213" s="175" t="s">
        <v>5</v>
      </c>
      <c r="B213" s="175" t="s">
        <v>6</v>
      </c>
      <c r="C213" s="147" t="s">
        <v>1128</v>
      </c>
      <c r="D213" s="145" t="s">
        <v>242</v>
      </c>
      <c r="E213" s="146">
        <v>44124.0</v>
      </c>
      <c r="F213" s="147" t="s">
        <v>249</v>
      </c>
      <c r="G213" s="229">
        <v>1.0</v>
      </c>
      <c r="H213" s="229">
        <v>20.0</v>
      </c>
      <c r="I213" s="229">
        <v>60.0</v>
      </c>
      <c r="J213" s="217">
        <f t="shared" si="2"/>
        <v>0.00410489622</v>
      </c>
      <c r="K213" s="218">
        <f t="shared" si="3"/>
        <v>1.108321979</v>
      </c>
      <c r="L213" s="151">
        <f t="shared" si="4"/>
        <v>10.08693793</v>
      </c>
      <c r="M213" s="152" t="str">
        <f t="shared" si="5"/>
        <v>zeptimusq</v>
      </c>
      <c r="N213" s="154">
        <f>IFERROR(__xludf.DUMMYFUNCTION("""COMPUTED_VALUE"""),4.0)</f>
        <v>4</v>
      </c>
      <c r="O213" s="154"/>
      <c r="P213" s="154"/>
      <c r="Q213" s="154"/>
      <c r="R213" s="154"/>
      <c r="S213" s="154"/>
      <c r="T213" s="154"/>
      <c r="U213" s="154"/>
      <c r="V213" s="154"/>
      <c r="W213" s="154"/>
      <c r="X213" s="154"/>
      <c r="Y213" s="154"/>
      <c r="Z213" s="154"/>
    </row>
    <row r="214">
      <c r="A214" s="175" t="s">
        <v>5</v>
      </c>
      <c r="B214" s="175" t="s">
        <v>6</v>
      </c>
      <c r="C214" s="147" t="s">
        <v>1129</v>
      </c>
      <c r="D214" s="145" t="s">
        <v>242</v>
      </c>
      <c r="E214" s="146">
        <v>44124.0</v>
      </c>
      <c r="F214" s="147" t="s">
        <v>249</v>
      </c>
      <c r="G214" s="229">
        <v>1.0</v>
      </c>
      <c r="H214" s="229">
        <v>60.0</v>
      </c>
      <c r="I214" s="229">
        <v>60.0</v>
      </c>
      <c r="J214" s="217">
        <f t="shared" si="2"/>
        <v>0.006138036405</v>
      </c>
      <c r="K214" s="218">
        <f t="shared" si="3"/>
        <v>1.657269829</v>
      </c>
      <c r="L214" s="151">
        <f t="shared" si="4"/>
        <v>10.08693793</v>
      </c>
      <c r="M214" s="152" t="str">
        <f t="shared" si="5"/>
        <v>zeptimusq</v>
      </c>
      <c r="N214" s="154">
        <f>IFERROR(__xludf.DUMMYFUNCTION("""COMPUTED_VALUE"""),5.0)</f>
        <v>5</v>
      </c>
      <c r="O214" s="154"/>
      <c r="P214" s="154"/>
      <c r="Q214" s="154"/>
      <c r="R214" s="154"/>
      <c r="S214" s="154"/>
      <c r="T214" s="154"/>
      <c r="U214" s="154"/>
      <c r="V214" s="154"/>
      <c r="W214" s="154"/>
      <c r="X214" s="154"/>
      <c r="Y214" s="154"/>
      <c r="Z214" s="154"/>
    </row>
    <row r="215">
      <c r="A215" s="175" t="s">
        <v>27</v>
      </c>
      <c r="B215" s="175" t="s">
        <v>265</v>
      </c>
      <c r="C215" s="147" t="s">
        <v>1136</v>
      </c>
      <c r="D215" s="145" t="s">
        <v>242</v>
      </c>
      <c r="E215" s="146">
        <v>44124.0</v>
      </c>
      <c r="F215" s="147" t="s">
        <v>249</v>
      </c>
      <c r="G215" s="229">
        <v>1.0</v>
      </c>
      <c r="H215" s="229">
        <v>100.0</v>
      </c>
      <c r="I215" s="229">
        <v>60.0</v>
      </c>
      <c r="J215" s="217">
        <f t="shared" si="2"/>
        <v>0.00817117659</v>
      </c>
      <c r="K215" s="218">
        <f t="shared" si="3"/>
        <v>2.206217679</v>
      </c>
      <c r="L215" s="151">
        <f t="shared" si="4"/>
        <v>9.396408839</v>
      </c>
      <c r="M215" s="152" t="str">
        <f t="shared" si="5"/>
        <v>hbesso31</v>
      </c>
      <c r="N215" s="154">
        <f>IFERROR(__xludf.DUMMYFUNCTION("""COMPUTED_VALUE"""),7.0)</f>
        <v>7</v>
      </c>
      <c r="O215" s="154"/>
      <c r="P215" s="154"/>
      <c r="Q215" s="154"/>
      <c r="R215" s="154"/>
      <c r="S215" s="154"/>
      <c r="T215" s="154"/>
      <c r="U215" s="154"/>
      <c r="V215" s="154"/>
      <c r="W215" s="154"/>
      <c r="X215" s="154"/>
      <c r="Y215" s="154"/>
      <c r="Z215" s="154"/>
    </row>
    <row r="216">
      <c r="A216" s="175" t="s">
        <v>27</v>
      </c>
      <c r="B216" s="175" t="s">
        <v>6</v>
      </c>
      <c r="C216" s="147" t="s">
        <v>1128</v>
      </c>
      <c r="D216" s="145" t="s">
        <v>242</v>
      </c>
      <c r="E216" s="146">
        <v>44124.0</v>
      </c>
      <c r="F216" s="147" t="s">
        <v>249</v>
      </c>
      <c r="G216" s="229">
        <v>1.0</v>
      </c>
      <c r="H216" s="229">
        <v>20.0</v>
      </c>
      <c r="I216" s="229">
        <v>60.0</v>
      </c>
      <c r="J216" s="217">
        <f t="shared" si="2"/>
        <v>0.00410489622</v>
      </c>
      <c r="K216" s="218">
        <f t="shared" si="3"/>
        <v>1.108321979</v>
      </c>
      <c r="L216" s="151">
        <f t="shared" si="4"/>
        <v>9.396408839</v>
      </c>
      <c r="M216" s="152" t="str">
        <f t="shared" si="5"/>
        <v>hbesso31</v>
      </c>
      <c r="N216" s="154">
        <f>IFERROR(__xludf.DUMMYFUNCTION("""COMPUTED_VALUE"""),8.0)</f>
        <v>8</v>
      </c>
      <c r="O216" s="154"/>
      <c r="P216" s="154"/>
      <c r="Q216" s="154"/>
      <c r="R216" s="154"/>
      <c r="S216" s="154"/>
      <c r="T216" s="154"/>
      <c r="U216" s="154"/>
      <c r="V216" s="154"/>
      <c r="W216" s="154"/>
      <c r="X216" s="154"/>
      <c r="Y216" s="154"/>
      <c r="Z216" s="154"/>
    </row>
    <row r="217">
      <c r="A217" s="175" t="s">
        <v>27</v>
      </c>
      <c r="B217" s="175" t="s">
        <v>6</v>
      </c>
      <c r="C217" s="147" t="s">
        <v>1129</v>
      </c>
      <c r="D217" s="145" t="s">
        <v>242</v>
      </c>
      <c r="E217" s="146">
        <v>44124.0</v>
      </c>
      <c r="F217" s="147" t="s">
        <v>249</v>
      </c>
      <c r="G217" s="229">
        <v>1.0</v>
      </c>
      <c r="H217" s="229">
        <v>60.0</v>
      </c>
      <c r="I217" s="229">
        <v>60.0</v>
      </c>
      <c r="J217" s="217">
        <f t="shared" si="2"/>
        <v>0.006138036405</v>
      </c>
      <c r="K217" s="218">
        <f t="shared" si="3"/>
        <v>1.657269829</v>
      </c>
      <c r="L217" s="151">
        <f t="shared" si="4"/>
        <v>9.396408839</v>
      </c>
      <c r="M217" s="152" t="str">
        <f t="shared" si="5"/>
        <v>hbesso31</v>
      </c>
      <c r="N217" s="154">
        <f>IFERROR(__xludf.DUMMYFUNCTION("""COMPUTED_VALUE"""),9.0)</f>
        <v>9</v>
      </c>
      <c r="O217" s="154"/>
      <c r="P217" s="154"/>
      <c r="Q217" s="154"/>
      <c r="R217" s="154"/>
      <c r="S217" s="154"/>
      <c r="T217" s="154"/>
      <c r="U217" s="154"/>
      <c r="V217" s="154"/>
      <c r="W217" s="154"/>
      <c r="X217" s="154"/>
      <c r="Y217" s="154"/>
      <c r="Z217" s="154"/>
    </row>
    <row r="218">
      <c r="A218" s="175" t="s">
        <v>16</v>
      </c>
      <c r="B218" s="175" t="s">
        <v>6</v>
      </c>
      <c r="C218" s="147" t="s">
        <v>1128</v>
      </c>
      <c r="D218" s="145" t="s">
        <v>242</v>
      </c>
      <c r="E218" s="146">
        <v>44124.0</v>
      </c>
      <c r="F218" s="147" t="s">
        <v>249</v>
      </c>
      <c r="G218" s="229">
        <v>1.0</v>
      </c>
      <c r="H218" s="229">
        <v>20.0</v>
      </c>
      <c r="I218" s="229">
        <v>60.0</v>
      </c>
      <c r="J218" s="217">
        <f t="shared" si="2"/>
        <v>0.00410489622</v>
      </c>
      <c r="K218" s="218">
        <f t="shared" si="3"/>
        <v>1.108321979</v>
      </c>
      <c r="L218" s="151">
        <f t="shared" si="4"/>
        <v>8.434012388</v>
      </c>
      <c r="M218" s="152" t="str">
        <f t="shared" si="5"/>
        <v>jeffemmett</v>
      </c>
      <c r="N218" s="154">
        <f>IFERROR(__xludf.DUMMYFUNCTION("""COMPUTED_VALUE"""),7.0)</f>
        <v>7</v>
      </c>
      <c r="O218" s="154"/>
      <c r="P218" s="154"/>
      <c r="Q218" s="154"/>
      <c r="R218" s="154"/>
      <c r="S218" s="154"/>
      <c r="T218" s="154"/>
      <c r="U218" s="154"/>
      <c r="V218" s="154"/>
      <c r="W218" s="154"/>
      <c r="X218" s="154"/>
      <c r="Y218" s="154"/>
      <c r="Z218" s="154"/>
    </row>
    <row r="219">
      <c r="A219" s="175" t="s">
        <v>10</v>
      </c>
      <c r="B219" s="175" t="s">
        <v>6</v>
      </c>
      <c r="C219" s="147" t="s">
        <v>1128</v>
      </c>
      <c r="D219" s="145" t="s">
        <v>242</v>
      </c>
      <c r="E219" s="146">
        <v>44124.0</v>
      </c>
      <c r="F219" s="147" t="s">
        <v>249</v>
      </c>
      <c r="G219" s="229">
        <v>1.0</v>
      </c>
      <c r="H219" s="229">
        <v>100.0</v>
      </c>
      <c r="I219" s="229">
        <v>60.0</v>
      </c>
      <c r="J219" s="217">
        <f t="shared" si="2"/>
        <v>0.00817117659</v>
      </c>
      <c r="K219" s="218">
        <f t="shared" si="3"/>
        <v>2.206217679</v>
      </c>
      <c r="L219" s="151">
        <f t="shared" si="4"/>
        <v>7.660963106</v>
      </c>
      <c r="M219" s="152" t="str">
        <f t="shared" si="5"/>
        <v>jessicazartler</v>
      </c>
      <c r="N219" s="154">
        <f>IFERROR(__xludf.DUMMYFUNCTION("""COMPUTED_VALUE"""),14.0)</f>
        <v>14</v>
      </c>
      <c r="O219" s="154"/>
      <c r="P219" s="154"/>
      <c r="Q219" s="154"/>
      <c r="R219" s="154"/>
      <c r="S219" s="154"/>
      <c r="T219" s="154"/>
      <c r="U219" s="154"/>
      <c r="V219" s="154"/>
      <c r="W219" s="154"/>
      <c r="X219" s="154"/>
      <c r="Y219" s="154"/>
      <c r="Z219" s="154"/>
    </row>
    <row r="220">
      <c r="A220" s="175" t="s">
        <v>10</v>
      </c>
      <c r="B220" s="175" t="s">
        <v>6</v>
      </c>
      <c r="C220" s="147" t="s">
        <v>1129</v>
      </c>
      <c r="D220" s="145" t="s">
        <v>242</v>
      </c>
      <c r="E220" s="146">
        <v>44124.0</v>
      </c>
      <c r="F220" s="147" t="s">
        <v>249</v>
      </c>
      <c r="G220" s="229">
        <v>1.0</v>
      </c>
      <c r="H220" s="229">
        <v>0.0</v>
      </c>
      <c r="I220" s="229">
        <v>60.0</v>
      </c>
      <c r="J220" s="217">
        <f t="shared" si="2"/>
        <v>0.003088326127</v>
      </c>
      <c r="K220" s="218">
        <f t="shared" si="3"/>
        <v>0.8338480544</v>
      </c>
      <c r="L220" s="151">
        <f t="shared" si="4"/>
        <v>7.660963106</v>
      </c>
      <c r="M220" s="152" t="str">
        <f t="shared" si="5"/>
        <v>jessicazartler</v>
      </c>
      <c r="N220" s="154">
        <f>IFERROR(__xludf.DUMMYFUNCTION("""COMPUTED_VALUE"""),15.0)</f>
        <v>15</v>
      </c>
      <c r="O220" s="154"/>
      <c r="P220" s="154"/>
      <c r="Q220" s="154"/>
      <c r="R220" s="154"/>
      <c r="S220" s="154"/>
      <c r="T220" s="154"/>
      <c r="U220" s="154"/>
      <c r="V220" s="154"/>
      <c r="W220" s="154"/>
      <c r="X220" s="154"/>
      <c r="Y220" s="154"/>
      <c r="Z220" s="154"/>
    </row>
    <row r="221">
      <c r="A221" s="175" t="s">
        <v>10</v>
      </c>
      <c r="B221" s="175" t="s">
        <v>6</v>
      </c>
      <c r="C221" s="147" t="s">
        <v>1130</v>
      </c>
      <c r="D221" s="145" t="s">
        <v>242</v>
      </c>
      <c r="E221" s="146">
        <v>44124.0</v>
      </c>
      <c r="F221" s="147" t="s">
        <v>249</v>
      </c>
      <c r="G221" s="229">
        <v>1.0</v>
      </c>
      <c r="H221" s="229">
        <v>100.0</v>
      </c>
      <c r="I221" s="229">
        <v>100.0</v>
      </c>
      <c r="J221" s="217">
        <f t="shared" si="2"/>
        <v>0.01023006067</v>
      </c>
      <c r="K221" s="218">
        <f t="shared" si="3"/>
        <v>2.762116382</v>
      </c>
      <c r="L221" s="151">
        <f t="shared" si="4"/>
        <v>7.660963106</v>
      </c>
      <c r="M221" s="152" t="str">
        <f t="shared" si="5"/>
        <v>jessicazartler</v>
      </c>
      <c r="N221" s="154">
        <f>IFERROR(__xludf.DUMMYFUNCTION("""COMPUTED_VALUE"""),16.0)</f>
        <v>16</v>
      </c>
      <c r="O221" s="154"/>
      <c r="P221" s="154"/>
      <c r="Q221" s="154"/>
      <c r="R221" s="154"/>
      <c r="S221" s="154"/>
      <c r="T221" s="154"/>
      <c r="U221" s="154"/>
      <c r="V221" s="154"/>
      <c r="W221" s="154"/>
      <c r="X221" s="154"/>
      <c r="Y221" s="154"/>
      <c r="Z221" s="154"/>
    </row>
    <row r="222">
      <c r="A222" s="175" t="s">
        <v>10</v>
      </c>
      <c r="B222" s="175" t="s">
        <v>699</v>
      </c>
      <c r="C222" s="147" t="s">
        <v>1137</v>
      </c>
      <c r="D222" s="145" t="s">
        <v>242</v>
      </c>
      <c r="E222" s="146">
        <v>44124.0</v>
      </c>
      <c r="F222" s="147" t="s">
        <v>249</v>
      </c>
      <c r="G222" s="229">
        <v>1.0</v>
      </c>
      <c r="H222" s="229">
        <v>10.0</v>
      </c>
      <c r="I222" s="229">
        <v>5.0</v>
      </c>
      <c r="J222" s="217">
        <f t="shared" si="2"/>
        <v>0.0007656455569</v>
      </c>
      <c r="K222" s="218">
        <f t="shared" si="3"/>
        <v>0.2067243004</v>
      </c>
      <c r="L222" s="151">
        <f t="shared" si="4"/>
        <v>7.660963106</v>
      </c>
      <c r="M222" s="152" t="str">
        <f t="shared" si="5"/>
        <v>jessicazartler</v>
      </c>
      <c r="N222" s="154">
        <f>IFERROR(__xludf.DUMMYFUNCTION("""COMPUTED_VALUE"""),17.0)</f>
        <v>17</v>
      </c>
      <c r="O222" s="154"/>
      <c r="P222" s="154"/>
      <c r="Q222" s="154"/>
      <c r="R222" s="154"/>
      <c r="S222" s="154"/>
      <c r="T222" s="154"/>
      <c r="U222" s="154"/>
      <c r="V222" s="154"/>
      <c r="W222" s="154"/>
      <c r="X222" s="154"/>
      <c r="Y222" s="154"/>
      <c r="Z222" s="154"/>
    </row>
    <row r="223">
      <c r="A223" s="175" t="s">
        <v>30</v>
      </c>
      <c r="B223" s="175" t="s">
        <v>6</v>
      </c>
      <c r="C223" s="147" t="s">
        <v>1129</v>
      </c>
      <c r="D223" s="145" t="s">
        <v>242</v>
      </c>
      <c r="E223" s="146">
        <v>44124.0</v>
      </c>
      <c r="F223" s="147" t="s">
        <v>249</v>
      </c>
      <c r="G223" s="229">
        <v>1.0</v>
      </c>
      <c r="H223" s="229">
        <v>60.0</v>
      </c>
      <c r="I223" s="229">
        <v>60.0</v>
      </c>
      <c r="J223" s="217">
        <f t="shared" si="2"/>
        <v>0.006138036405</v>
      </c>
      <c r="K223" s="218">
        <f t="shared" si="3"/>
        <v>1.657269829</v>
      </c>
      <c r="L223" s="151">
        <f t="shared" si="4"/>
        <v>6.562198549</v>
      </c>
      <c r="M223" s="152" t="str">
        <f t="shared" si="5"/>
        <v>quartagiulio</v>
      </c>
      <c r="N223" s="154">
        <f>IFERROR(__xludf.DUMMYFUNCTION("""COMPUTED_VALUE"""),5.0)</f>
        <v>5</v>
      </c>
      <c r="O223" s="154"/>
      <c r="P223" s="154"/>
      <c r="Q223" s="154"/>
      <c r="R223" s="154"/>
      <c r="S223" s="154"/>
      <c r="T223" s="154"/>
      <c r="U223" s="154"/>
      <c r="V223" s="154"/>
      <c r="W223" s="154"/>
      <c r="X223" s="154"/>
      <c r="Y223" s="154"/>
      <c r="Z223" s="154"/>
    </row>
    <row r="224">
      <c r="A224" s="175" t="s">
        <v>56</v>
      </c>
      <c r="B224" s="175" t="s">
        <v>6</v>
      </c>
      <c r="C224" s="147" t="s">
        <v>1129</v>
      </c>
      <c r="D224" s="145" t="s">
        <v>242</v>
      </c>
      <c r="E224" s="146">
        <v>44124.0</v>
      </c>
      <c r="F224" s="147" t="s">
        <v>249</v>
      </c>
      <c r="G224" s="229">
        <v>1.0</v>
      </c>
      <c r="H224" s="229">
        <v>60.0</v>
      </c>
      <c r="I224" s="229">
        <v>60.0</v>
      </c>
      <c r="J224" s="217">
        <f t="shared" si="2"/>
        <v>0.006138036405</v>
      </c>
      <c r="K224" s="218">
        <f t="shared" si="3"/>
        <v>1.657269829</v>
      </c>
      <c r="L224" s="151">
        <f t="shared" si="4"/>
        <v>4.999430652</v>
      </c>
      <c r="M224" s="152" t="str">
        <f t="shared" si="5"/>
        <v>jonassft</v>
      </c>
      <c r="N224" s="154">
        <f>IFERROR(__xludf.DUMMYFUNCTION("""COMPUTED_VALUE"""),3.0)</f>
        <v>3</v>
      </c>
      <c r="O224" s="154"/>
      <c r="P224" s="154"/>
      <c r="Q224" s="154"/>
      <c r="R224" s="154"/>
      <c r="S224" s="154"/>
      <c r="T224" s="154"/>
      <c r="U224" s="154"/>
      <c r="V224" s="154"/>
      <c r="W224" s="154"/>
      <c r="X224" s="154"/>
      <c r="Y224" s="154"/>
      <c r="Z224" s="154"/>
    </row>
    <row r="225">
      <c r="A225" s="175" t="s">
        <v>984</v>
      </c>
      <c r="B225" s="175" t="s">
        <v>6</v>
      </c>
      <c r="C225" s="147" t="s">
        <v>1128</v>
      </c>
      <c r="D225" s="145" t="s">
        <v>242</v>
      </c>
      <c r="E225" s="146">
        <v>44124.0</v>
      </c>
      <c r="F225" s="147" t="s">
        <v>249</v>
      </c>
      <c r="G225" s="229">
        <v>1.0</v>
      </c>
      <c r="H225" s="229">
        <v>40.0</v>
      </c>
      <c r="I225" s="229">
        <v>60.0</v>
      </c>
      <c r="J225" s="217">
        <f t="shared" si="2"/>
        <v>0.005121466312</v>
      </c>
      <c r="K225" s="218">
        <f t="shared" si="3"/>
        <v>1.382795904</v>
      </c>
      <c r="L225" s="151">
        <f t="shared" si="4"/>
        <v>4.491480119</v>
      </c>
      <c r="M225" s="152" t="str">
        <f t="shared" si="5"/>
        <v>ygg_anderson</v>
      </c>
      <c r="N225" s="154">
        <f>IFERROR(__xludf.DUMMYFUNCTION("""COMPUTED_VALUE"""),3.0)</f>
        <v>3</v>
      </c>
      <c r="O225" s="154"/>
      <c r="P225" s="154"/>
      <c r="Q225" s="154"/>
      <c r="R225" s="154"/>
      <c r="S225" s="154"/>
      <c r="T225" s="154"/>
      <c r="U225" s="154"/>
      <c r="V225" s="154"/>
      <c r="W225" s="154"/>
      <c r="X225" s="154"/>
      <c r="Y225" s="154"/>
      <c r="Z225" s="154"/>
    </row>
    <row r="226">
      <c r="A226" s="175" t="s">
        <v>984</v>
      </c>
      <c r="B226" s="175" t="s">
        <v>6</v>
      </c>
      <c r="C226" s="147" t="s">
        <v>1129</v>
      </c>
      <c r="D226" s="145" t="s">
        <v>242</v>
      </c>
      <c r="E226" s="146">
        <v>44124.0</v>
      </c>
      <c r="F226" s="147" t="s">
        <v>249</v>
      </c>
      <c r="G226" s="229">
        <v>1.0</v>
      </c>
      <c r="H226" s="229">
        <v>60.0</v>
      </c>
      <c r="I226" s="229">
        <v>60.0</v>
      </c>
      <c r="J226" s="217">
        <f t="shared" si="2"/>
        <v>0.006138036405</v>
      </c>
      <c r="K226" s="218">
        <f t="shared" si="3"/>
        <v>1.657269829</v>
      </c>
      <c r="L226" s="151">
        <f t="shared" si="4"/>
        <v>4.491480119</v>
      </c>
      <c r="M226" s="152" t="str">
        <f t="shared" si="5"/>
        <v>ygg_anderson</v>
      </c>
      <c r="N226" s="154">
        <f>IFERROR(__xludf.DUMMYFUNCTION("""COMPUTED_VALUE"""),4.0)</f>
        <v>4</v>
      </c>
      <c r="O226" s="154"/>
      <c r="P226" s="154"/>
      <c r="Q226" s="154"/>
      <c r="R226" s="154"/>
      <c r="S226" s="154"/>
      <c r="T226" s="154"/>
      <c r="U226" s="154"/>
      <c r="V226" s="154"/>
      <c r="W226" s="154"/>
      <c r="X226" s="154"/>
      <c r="Y226" s="154"/>
      <c r="Z226" s="154"/>
    </row>
    <row r="227">
      <c r="A227" s="175" t="s">
        <v>44</v>
      </c>
      <c r="B227" s="175" t="s">
        <v>255</v>
      </c>
      <c r="C227" s="147" t="s">
        <v>1138</v>
      </c>
      <c r="D227" s="145" t="s">
        <v>242</v>
      </c>
      <c r="E227" s="146">
        <v>44124.0</v>
      </c>
      <c r="F227" s="147" t="s">
        <v>257</v>
      </c>
      <c r="G227" s="229">
        <v>3.0</v>
      </c>
      <c r="H227" s="229">
        <v>30.0</v>
      </c>
      <c r="I227" s="229">
        <v>40.0</v>
      </c>
      <c r="J227" s="217">
        <f t="shared" si="2"/>
        <v>0.003583739224</v>
      </c>
      <c r="K227" s="218">
        <f t="shared" si="3"/>
        <v>0.9676095904</v>
      </c>
      <c r="L227" s="151">
        <f t="shared" si="4"/>
        <v>3.729725973</v>
      </c>
      <c r="M227" s="152" t="str">
        <f t="shared" si="5"/>
        <v>markop</v>
      </c>
      <c r="N227" s="154">
        <f>IFERROR(__xludf.DUMMYFUNCTION("""COMPUTED_VALUE"""),3.0)</f>
        <v>3</v>
      </c>
      <c r="O227" s="154"/>
      <c r="P227" s="154"/>
      <c r="Q227" s="154"/>
      <c r="R227" s="154"/>
      <c r="S227" s="154"/>
      <c r="T227" s="154"/>
      <c r="U227" s="154"/>
      <c r="V227" s="154"/>
      <c r="W227" s="154"/>
      <c r="X227" s="154"/>
      <c r="Y227" s="154"/>
      <c r="Z227" s="154"/>
    </row>
    <row r="228">
      <c r="A228" s="175" t="s">
        <v>18</v>
      </c>
      <c r="B228" s="175" t="s">
        <v>255</v>
      </c>
      <c r="C228" s="147" t="s">
        <v>1139</v>
      </c>
      <c r="D228" s="145" t="s">
        <v>242</v>
      </c>
      <c r="E228" s="146">
        <v>44124.0</v>
      </c>
      <c r="F228" s="147" t="s">
        <v>257</v>
      </c>
      <c r="G228" s="229">
        <v>3.0</v>
      </c>
      <c r="H228" s="229">
        <v>100.0</v>
      </c>
      <c r="I228" s="229">
        <v>40.0</v>
      </c>
      <c r="J228" s="217">
        <f t="shared" si="2"/>
        <v>0.007141734547</v>
      </c>
      <c r="K228" s="218">
        <f t="shared" si="3"/>
        <v>1.928268328</v>
      </c>
      <c r="L228" s="151">
        <f t="shared" si="4"/>
        <v>1.928268328</v>
      </c>
      <c r="M228" s="152" t="str">
        <f t="shared" si="5"/>
        <v>randomshinichi</v>
      </c>
      <c r="N228" s="154">
        <f>IFERROR(__xludf.DUMMYFUNCTION("""COMPUTED_VALUE"""),1.0)</f>
        <v>1</v>
      </c>
      <c r="O228" s="154"/>
      <c r="P228" s="154"/>
      <c r="Q228" s="154"/>
      <c r="R228" s="154"/>
      <c r="S228" s="154"/>
      <c r="T228" s="154"/>
      <c r="U228" s="154"/>
      <c r="V228" s="154"/>
      <c r="W228" s="154"/>
      <c r="X228" s="154"/>
      <c r="Y228" s="154"/>
      <c r="Z228" s="154"/>
    </row>
    <row r="229">
      <c r="A229" s="175" t="s">
        <v>109</v>
      </c>
      <c r="B229" s="175" t="s">
        <v>6</v>
      </c>
      <c r="C229" s="147" t="s">
        <v>1128</v>
      </c>
      <c r="D229" s="145" t="s">
        <v>242</v>
      </c>
      <c r="E229" s="146">
        <v>44124.0</v>
      </c>
      <c r="F229" s="147" t="s">
        <v>249</v>
      </c>
      <c r="G229" s="229">
        <v>1.0</v>
      </c>
      <c r="H229" s="229">
        <v>20.0</v>
      </c>
      <c r="I229" s="229">
        <v>60.0</v>
      </c>
      <c r="J229" s="217">
        <f t="shared" si="2"/>
        <v>0.00410489622</v>
      </c>
      <c r="K229" s="218">
        <f t="shared" si="3"/>
        <v>1.108321979</v>
      </c>
      <c r="L229" s="151">
        <f t="shared" si="4"/>
        <v>1.135943143</v>
      </c>
      <c r="M229" s="152" t="str">
        <f t="shared" si="5"/>
        <v>sepu85</v>
      </c>
      <c r="N229" s="154">
        <f>IFERROR(__xludf.DUMMYFUNCTION("""COMPUTED_VALUE"""),2.0)</f>
        <v>2</v>
      </c>
      <c r="O229" s="154"/>
      <c r="P229" s="154"/>
      <c r="Q229" s="154"/>
      <c r="R229" s="154"/>
      <c r="S229" s="154"/>
      <c r="T229" s="154"/>
      <c r="U229" s="154"/>
      <c r="V229" s="154"/>
      <c r="W229" s="154"/>
      <c r="X229" s="154"/>
      <c r="Y229" s="154"/>
      <c r="Z229" s="154"/>
    </row>
    <row r="230">
      <c r="A230" s="175" t="s">
        <v>63</v>
      </c>
      <c r="B230" s="175" t="s">
        <v>255</v>
      </c>
      <c r="C230" s="147" t="s">
        <v>1140</v>
      </c>
      <c r="D230" s="145" t="s">
        <v>242</v>
      </c>
      <c r="E230" s="146">
        <v>44124.0</v>
      </c>
      <c r="F230" s="147" t="s">
        <v>257</v>
      </c>
      <c r="G230" s="229">
        <v>3.0</v>
      </c>
      <c r="H230" s="229">
        <v>20.0</v>
      </c>
      <c r="I230" s="229">
        <v>40.0</v>
      </c>
      <c r="J230" s="217">
        <f t="shared" si="2"/>
        <v>0.003075454177</v>
      </c>
      <c r="K230" s="218">
        <f t="shared" si="3"/>
        <v>0.8303726279</v>
      </c>
      <c r="L230" s="151">
        <f t="shared" si="4"/>
        <v>0.8303726279</v>
      </c>
      <c r="M230" s="152" t="str">
        <f t="shared" si="5"/>
        <v>simunstrukan</v>
      </c>
      <c r="N230" s="154">
        <f>IFERROR(__xludf.DUMMYFUNCTION("""COMPUTED_VALUE"""),1.0)</f>
        <v>1</v>
      </c>
      <c r="O230" s="154"/>
      <c r="P230" s="154"/>
      <c r="Q230" s="154"/>
      <c r="R230" s="154"/>
      <c r="S230" s="154"/>
      <c r="T230" s="154"/>
      <c r="U230" s="154"/>
      <c r="V230" s="154"/>
      <c r="W230" s="154"/>
      <c r="X230" s="154"/>
      <c r="Y230" s="154"/>
      <c r="Z230" s="154"/>
    </row>
    <row r="231">
      <c r="A231" s="175" t="s">
        <v>69</v>
      </c>
      <c r="B231" s="175" t="s">
        <v>699</v>
      </c>
      <c r="C231" s="147" t="s">
        <v>1141</v>
      </c>
      <c r="D231" s="145" t="s">
        <v>242</v>
      </c>
      <c r="E231" s="146">
        <v>44124.0</v>
      </c>
      <c r="F231" s="147" t="s">
        <v>249</v>
      </c>
      <c r="G231" s="229">
        <v>1.0</v>
      </c>
      <c r="H231" s="229">
        <v>10.0</v>
      </c>
      <c r="I231" s="229">
        <v>30.0</v>
      </c>
      <c r="J231" s="217">
        <f t="shared" si="2"/>
        <v>0.00205244811</v>
      </c>
      <c r="K231" s="218">
        <f t="shared" si="3"/>
        <v>0.5541609897</v>
      </c>
      <c r="L231" s="151">
        <f t="shared" si="4"/>
        <v>0.5541609897</v>
      </c>
      <c r="M231" s="152" t="str">
        <f t="shared" si="5"/>
        <v>geleeroyale</v>
      </c>
      <c r="N231" s="154">
        <f>IFERROR(__xludf.DUMMYFUNCTION("""COMPUTED_VALUE"""),1.0)</f>
        <v>1</v>
      </c>
      <c r="O231" s="154"/>
      <c r="P231" s="154"/>
      <c r="Q231" s="154"/>
      <c r="R231" s="154"/>
      <c r="S231" s="154"/>
      <c r="T231" s="154"/>
      <c r="U231" s="154"/>
      <c r="V231" s="154"/>
      <c r="W231" s="154"/>
      <c r="X231" s="154"/>
      <c r="Y231" s="154"/>
      <c r="Z231" s="154"/>
    </row>
    <row r="232">
      <c r="A232" s="175" t="s">
        <v>198</v>
      </c>
      <c r="B232" s="175" t="s">
        <v>6</v>
      </c>
      <c r="C232" s="147" t="s">
        <v>1142</v>
      </c>
      <c r="D232" s="145" t="s">
        <v>242</v>
      </c>
      <c r="E232" s="146">
        <v>44124.0</v>
      </c>
      <c r="F232" s="147" t="s">
        <v>249</v>
      </c>
      <c r="G232" s="229">
        <v>1.0</v>
      </c>
      <c r="H232" s="229">
        <v>1.0</v>
      </c>
      <c r="I232" s="229">
        <v>1.0</v>
      </c>
      <c r="J232" s="217">
        <f t="shared" si="2"/>
        <v>0.0001023006067</v>
      </c>
      <c r="K232" s="218">
        <f t="shared" si="3"/>
        <v>0.02762116382</v>
      </c>
      <c r="L232" s="151">
        <f t="shared" si="4"/>
        <v>0.02762116382</v>
      </c>
      <c r="M232" s="152" t="str">
        <f t="shared" si="5"/>
        <v>llll79</v>
      </c>
      <c r="N232" s="154">
        <f>IFERROR(__xludf.DUMMYFUNCTION("""COMPUTED_VALUE"""),1.0)</f>
        <v>1</v>
      </c>
      <c r="O232" s="154"/>
      <c r="P232" s="154"/>
      <c r="Q232" s="154"/>
      <c r="R232" s="154"/>
      <c r="S232" s="154"/>
      <c r="T232" s="154"/>
      <c r="U232" s="154"/>
      <c r="V232" s="154"/>
      <c r="W232" s="154"/>
      <c r="X232" s="154"/>
      <c r="Y232" s="154"/>
      <c r="Z232" s="154"/>
    </row>
    <row r="233">
      <c r="A233" s="175" t="s">
        <v>23</v>
      </c>
      <c r="B233" s="175" t="s">
        <v>265</v>
      </c>
      <c r="C233" s="147" t="s">
        <v>1143</v>
      </c>
      <c r="D233" s="145" t="s">
        <v>242</v>
      </c>
      <c r="E233" s="146">
        <v>44124.0</v>
      </c>
      <c r="F233" s="147" t="s">
        <v>249</v>
      </c>
      <c r="G233" s="229">
        <v>1.0</v>
      </c>
      <c r="H233" s="229">
        <v>0.0</v>
      </c>
      <c r="I233" s="229">
        <v>0.0</v>
      </c>
      <c r="J233" s="217">
        <f t="shared" si="2"/>
        <v>0</v>
      </c>
      <c r="K233" s="218">
        <f t="shared" si="3"/>
        <v>0</v>
      </c>
      <c r="L233" s="151">
        <f t="shared" si="4"/>
        <v>0</v>
      </c>
      <c r="M233" s="152" t="str">
        <f t="shared" si="5"/>
        <v>griffgreen</v>
      </c>
      <c r="N233" s="154">
        <f>IFERROR(__xludf.DUMMYFUNCTION("""COMPUTED_VALUE"""),14.0)</f>
        <v>14</v>
      </c>
      <c r="O233" s="154"/>
      <c r="P233" s="154"/>
      <c r="Q233" s="154"/>
      <c r="R233" s="154"/>
      <c r="S233" s="154"/>
      <c r="T233" s="154"/>
      <c r="U233" s="154"/>
      <c r="V233" s="154"/>
      <c r="W233" s="154"/>
      <c r="X233" s="154"/>
      <c r="Y233" s="154"/>
      <c r="Z233" s="154"/>
    </row>
    <row r="234">
      <c r="A234" s="175" t="s">
        <v>23</v>
      </c>
      <c r="B234" s="175" t="s">
        <v>6</v>
      </c>
      <c r="C234" s="147" t="s">
        <v>1128</v>
      </c>
      <c r="D234" s="145" t="s">
        <v>242</v>
      </c>
      <c r="E234" s="146">
        <v>44124.0</v>
      </c>
      <c r="F234" s="147" t="s">
        <v>249</v>
      </c>
      <c r="G234" s="229">
        <v>1.0</v>
      </c>
      <c r="H234" s="238">
        <v>0.0</v>
      </c>
      <c r="I234" s="238">
        <v>0.0</v>
      </c>
      <c r="J234" s="217">
        <f t="shared" si="2"/>
        <v>0</v>
      </c>
      <c r="K234" s="218">
        <f t="shared" si="3"/>
        <v>0</v>
      </c>
      <c r="L234" s="151">
        <f t="shared" si="4"/>
        <v>0</v>
      </c>
      <c r="M234" s="152" t="str">
        <f t="shared" si="5"/>
        <v>griffgreen</v>
      </c>
      <c r="N234" s="154">
        <f>IFERROR(__xludf.DUMMYFUNCTION("""COMPUTED_VALUE"""),15.0)</f>
        <v>15</v>
      </c>
      <c r="O234" s="154"/>
      <c r="P234" s="154"/>
      <c r="Q234" s="154"/>
      <c r="R234" s="154"/>
      <c r="S234" s="154"/>
      <c r="T234" s="154"/>
      <c r="U234" s="154"/>
      <c r="V234" s="154"/>
      <c r="W234" s="154"/>
      <c r="X234" s="154"/>
      <c r="Y234" s="154"/>
      <c r="Z234" s="154"/>
    </row>
    <row r="235">
      <c r="A235" s="175" t="s">
        <v>23</v>
      </c>
      <c r="B235" s="175" t="s">
        <v>6</v>
      </c>
      <c r="C235" s="147" t="s">
        <v>1129</v>
      </c>
      <c r="D235" s="145" t="s">
        <v>242</v>
      </c>
      <c r="E235" s="146">
        <v>44124.0</v>
      </c>
      <c r="F235" s="147" t="s">
        <v>249</v>
      </c>
      <c r="G235" s="229">
        <v>1.0</v>
      </c>
      <c r="H235" s="229">
        <v>0.0</v>
      </c>
      <c r="I235" s="229">
        <v>0.0</v>
      </c>
      <c r="J235" s="217">
        <f t="shared" si="2"/>
        <v>0</v>
      </c>
      <c r="K235" s="218">
        <f t="shared" si="3"/>
        <v>0</v>
      </c>
      <c r="L235" s="151">
        <f t="shared" si="4"/>
        <v>0</v>
      </c>
      <c r="M235" s="152" t="str">
        <f t="shared" si="5"/>
        <v>griffgreen</v>
      </c>
      <c r="N235" s="154">
        <f>IFERROR(__xludf.DUMMYFUNCTION("""COMPUTED_VALUE"""),16.0)</f>
        <v>16</v>
      </c>
      <c r="O235" s="154"/>
      <c r="P235" s="154"/>
      <c r="Q235" s="154"/>
      <c r="R235" s="154"/>
      <c r="S235" s="154"/>
      <c r="T235" s="154"/>
      <c r="U235" s="154"/>
      <c r="V235" s="154"/>
      <c r="W235" s="154"/>
      <c r="X235" s="154"/>
      <c r="Y235" s="175"/>
      <c r="Z235" s="175"/>
    </row>
    <row r="236">
      <c r="A236" s="175" t="s">
        <v>23</v>
      </c>
      <c r="B236" s="175" t="s">
        <v>6</v>
      </c>
      <c r="C236" s="147" t="s">
        <v>1130</v>
      </c>
      <c r="D236" s="145" t="s">
        <v>242</v>
      </c>
      <c r="E236" s="146">
        <v>44124.0</v>
      </c>
      <c r="F236" s="147" t="s">
        <v>249</v>
      </c>
      <c r="G236" s="229">
        <v>1.0</v>
      </c>
      <c r="H236" s="229">
        <v>0.0</v>
      </c>
      <c r="I236" s="229">
        <v>0.0</v>
      </c>
      <c r="J236" s="217">
        <f t="shared" si="2"/>
        <v>0</v>
      </c>
      <c r="K236" s="218">
        <f t="shared" si="3"/>
        <v>0</v>
      </c>
      <c r="L236" s="151">
        <f t="shared" si="4"/>
        <v>0</v>
      </c>
      <c r="M236" s="152" t="str">
        <f t="shared" si="5"/>
        <v>griffgreen</v>
      </c>
      <c r="N236" s="154">
        <f>IFERROR(__xludf.DUMMYFUNCTION("""COMPUTED_VALUE"""),17.0)</f>
        <v>17</v>
      </c>
      <c r="O236" s="154"/>
      <c r="P236" s="154"/>
      <c r="Q236" s="154"/>
      <c r="R236" s="154"/>
      <c r="S236" s="154"/>
      <c r="T236" s="154"/>
      <c r="U236" s="154"/>
      <c r="V236" s="154"/>
      <c r="W236" s="154"/>
      <c r="X236" s="154"/>
      <c r="Y236" s="154"/>
      <c r="Z236" s="154"/>
    </row>
    <row r="237">
      <c r="A237" s="175" t="s">
        <v>23</v>
      </c>
      <c r="B237" s="175" t="s">
        <v>699</v>
      </c>
      <c r="C237" s="147" t="s">
        <v>1144</v>
      </c>
      <c r="D237" s="145" t="s">
        <v>242</v>
      </c>
      <c r="E237" s="146">
        <v>44124.0</v>
      </c>
      <c r="F237" s="147" t="s">
        <v>249</v>
      </c>
      <c r="G237" s="229">
        <v>1.0</v>
      </c>
      <c r="H237" s="229">
        <v>0.0</v>
      </c>
      <c r="I237" s="229">
        <v>0.0</v>
      </c>
      <c r="J237" s="217">
        <f t="shared" si="2"/>
        <v>0</v>
      </c>
      <c r="K237" s="218">
        <f t="shared" si="3"/>
        <v>0</v>
      </c>
      <c r="L237" s="151">
        <f t="shared" si="4"/>
        <v>0</v>
      </c>
      <c r="M237" s="152" t="str">
        <f t="shared" si="5"/>
        <v>griffgreen</v>
      </c>
      <c r="N237" s="154">
        <f>IFERROR(__xludf.DUMMYFUNCTION("""COMPUTED_VALUE"""),18.0)</f>
        <v>18</v>
      </c>
      <c r="O237" s="154"/>
      <c r="P237" s="154"/>
      <c r="Q237" s="154"/>
      <c r="R237" s="154"/>
      <c r="S237" s="154"/>
      <c r="T237" s="154"/>
      <c r="U237" s="154"/>
      <c r="V237" s="154"/>
      <c r="W237" s="154"/>
      <c r="X237" s="154"/>
      <c r="Y237" s="154"/>
      <c r="Z237" s="154"/>
    </row>
    <row r="238">
      <c r="A238" s="175" t="s">
        <v>21</v>
      </c>
      <c r="B238" s="175" t="s">
        <v>6</v>
      </c>
      <c r="C238" s="147" t="s">
        <v>1128</v>
      </c>
      <c r="D238" s="145" t="s">
        <v>242</v>
      </c>
      <c r="E238" s="146">
        <v>44124.0</v>
      </c>
      <c r="F238" s="147" t="s">
        <v>249</v>
      </c>
      <c r="G238" s="229">
        <v>1.0</v>
      </c>
      <c r="H238" s="238">
        <v>0.0</v>
      </c>
      <c r="I238" s="238">
        <v>0.0</v>
      </c>
      <c r="J238" s="217">
        <f t="shared" si="2"/>
        <v>0</v>
      </c>
      <c r="K238" s="218">
        <f t="shared" si="3"/>
        <v>0</v>
      </c>
      <c r="L238" s="151">
        <f t="shared" si="4"/>
        <v>0</v>
      </c>
      <c r="M238" s="152" t="str">
        <f t="shared" si="5"/>
        <v>liviade</v>
      </c>
      <c r="N238" s="154">
        <f>IFERROR(__xludf.DUMMYFUNCTION("""COMPUTED_VALUE"""),10.0)</f>
        <v>10</v>
      </c>
      <c r="O238" s="154"/>
      <c r="P238" s="154"/>
      <c r="Q238" s="154"/>
      <c r="R238" s="154"/>
      <c r="S238" s="154"/>
      <c r="T238" s="154"/>
      <c r="U238" s="154"/>
      <c r="V238" s="154"/>
      <c r="W238" s="154"/>
      <c r="X238" s="154"/>
      <c r="Y238" s="154"/>
      <c r="Z238" s="154"/>
    </row>
    <row r="239">
      <c r="A239" s="175" t="s">
        <v>21</v>
      </c>
      <c r="B239" s="175" t="s">
        <v>6</v>
      </c>
      <c r="C239" s="147" t="s">
        <v>1129</v>
      </c>
      <c r="D239" s="145" t="s">
        <v>242</v>
      </c>
      <c r="E239" s="146">
        <v>44124.0</v>
      </c>
      <c r="F239" s="147" t="s">
        <v>249</v>
      </c>
      <c r="G239" s="229">
        <v>1.0</v>
      </c>
      <c r="H239" s="229">
        <v>0.0</v>
      </c>
      <c r="I239" s="229">
        <v>0.0</v>
      </c>
      <c r="J239" s="217">
        <f t="shared" si="2"/>
        <v>0</v>
      </c>
      <c r="K239" s="218">
        <f t="shared" si="3"/>
        <v>0</v>
      </c>
      <c r="L239" s="151">
        <f t="shared" si="4"/>
        <v>0</v>
      </c>
      <c r="M239" s="152" t="str">
        <f t="shared" si="5"/>
        <v>liviade</v>
      </c>
      <c r="N239" s="154">
        <f>IFERROR(__xludf.DUMMYFUNCTION("""COMPUTED_VALUE"""),11.0)</f>
        <v>11</v>
      </c>
      <c r="O239" s="154"/>
      <c r="P239" s="154"/>
      <c r="Q239" s="154"/>
      <c r="R239" s="154"/>
      <c r="S239" s="154"/>
      <c r="T239" s="154"/>
      <c r="U239" s="154"/>
      <c r="V239" s="154"/>
      <c r="W239" s="154"/>
      <c r="X239" s="154"/>
      <c r="Y239" s="154"/>
      <c r="Z239" s="154"/>
    </row>
    <row r="240">
      <c r="A240" s="175" t="s">
        <v>21</v>
      </c>
      <c r="B240" s="175" t="s">
        <v>6</v>
      </c>
      <c r="C240" s="147" t="s">
        <v>1130</v>
      </c>
      <c r="D240" s="145" t="s">
        <v>242</v>
      </c>
      <c r="E240" s="146">
        <v>44124.0</v>
      </c>
      <c r="F240" s="147" t="s">
        <v>249</v>
      </c>
      <c r="G240" s="229">
        <v>1.0</v>
      </c>
      <c r="H240" s="229">
        <v>0.0</v>
      </c>
      <c r="I240" s="229">
        <v>0.0</v>
      </c>
      <c r="J240" s="217">
        <f t="shared" si="2"/>
        <v>0</v>
      </c>
      <c r="K240" s="218">
        <f t="shared" si="3"/>
        <v>0</v>
      </c>
      <c r="L240" s="151">
        <f t="shared" si="4"/>
        <v>0</v>
      </c>
      <c r="M240" s="152" t="str">
        <f t="shared" si="5"/>
        <v>liviade</v>
      </c>
      <c r="N240" s="154">
        <f>IFERROR(__xludf.DUMMYFUNCTION("""COMPUTED_VALUE"""),12.0)</f>
        <v>12</v>
      </c>
      <c r="O240" s="154"/>
      <c r="P240" s="154"/>
      <c r="Q240" s="154"/>
      <c r="R240" s="154"/>
      <c r="S240" s="154"/>
      <c r="T240" s="154"/>
      <c r="U240" s="154"/>
      <c r="V240" s="154"/>
      <c r="W240" s="154"/>
      <c r="X240" s="154"/>
      <c r="Y240" s="154"/>
      <c r="Z240" s="154"/>
    </row>
    <row r="241">
      <c r="A241" s="175" t="s">
        <v>4</v>
      </c>
      <c r="B241" s="175" t="s">
        <v>21</v>
      </c>
      <c r="C241" s="147" t="s">
        <v>1145</v>
      </c>
      <c r="D241" s="145" t="s">
        <v>242</v>
      </c>
      <c r="E241" s="146">
        <v>44125.0</v>
      </c>
      <c r="F241" s="147" t="s">
        <v>249</v>
      </c>
      <c r="G241" s="229">
        <v>1.0</v>
      </c>
      <c r="H241" s="229">
        <v>100.0</v>
      </c>
      <c r="I241" s="229">
        <v>70.0</v>
      </c>
      <c r="J241" s="217">
        <f t="shared" si="2"/>
        <v>0.008685897611</v>
      </c>
      <c r="K241" s="218">
        <f t="shared" si="3"/>
        <v>2.345192355</v>
      </c>
      <c r="L241" s="151">
        <f t="shared" si="4"/>
        <v>21.03811271</v>
      </c>
      <c r="M241" s="152" t="str">
        <f t="shared" si="5"/>
        <v>santigs67</v>
      </c>
      <c r="N241" s="154">
        <f>IFERROR(__xludf.DUMMYFUNCTION("""COMPUTED_VALUE"""),13.0)</f>
        <v>13</v>
      </c>
      <c r="O241" s="154"/>
      <c r="P241" s="154"/>
      <c r="Q241" s="154"/>
      <c r="R241" s="154"/>
      <c r="S241" s="154"/>
      <c r="T241" s="154"/>
      <c r="U241" s="154"/>
      <c r="V241" s="154"/>
      <c r="W241" s="154"/>
      <c r="X241" s="154"/>
      <c r="Y241" s="154"/>
      <c r="Z241" s="154"/>
    </row>
    <row r="242">
      <c r="A242" s="175" t="s">
        <v>6</v>
      </c>
      <c r="B242" s="175" t="s">
        <v>21</v>
      </c>
      <c r="C242" s="147" t="s">
        <v>1146</v>
      </c>
      <c r="D242" s="145" t="s">
        <v>242</v>
      </c>
      <c r="E242" s="146">
        <v>44125.0</v>
      </c>
      <c r="F242" s="147" t="s">
        <v>249</v>
      </c>
      <c r="G242" s="229">
        <v>1.0</v>
      </c>
      <c r="H242" s="229">
        <v>100.0</v>
      </c>
      <c r="I242" s="229">
        <v>100.0</v>
      </c>
      <c r="J242" s="217">
        <f t="shared" si="2"/>
        <v>0.01023006067</v>
      </c>
      <c r="K242" s="218">
        <f t="shared" si="3"/>
        <v>2.762116382</v>
      </c>
      <c r="L242" s="151">
        <f t="shared" si="4"/>
        <v>20.43444809</v>
      </c>
      <c r="M242" s="152" t="str">
        <f t="shared" si="5"/>
        <v>cranders71</v>
      </c>
      <c r="N242" s="154">
        <f>IFERROR(__xludf.DUMMYFUNCTION("""COMPUTED_VALUE"""),9.0)</f>
        <v>9</v>
      </c>
      <c r="O242" s="154"/>
      <c r="P242" s="154"/>
      <c r="Q242" s="154"/>
      <c r="R242" s="154"/>
      <c r="S242" s="154"/>
      <c r="T242" s="154"/>
      <c r="U242" s="154"/>
      <c r="V242" s="154"/>
      <c r="W242" s="154"/>
      <c r="X242" s="154"/>
      <c r="Y242" s="154"/>
      <c r="Z242" s="154"/>
    </row>
    <row r="243">
      <c r="A243" s="175" t="s">
        <v>6</v>
      </c>
      <c r="B243" s="175" t="s">
        <v>21</v>
      </c>
      <c r="C243" s="147" t="s">
        <v>1147</v>
      </c>
      <c r="D243" s="145" t="s">
        <v>242</v>
      </c>
      <c r="E243" s="146">
        <v>44125.0</v>
      </c>
      <c r="F243" s="147" t="s">
        <v>249</v>
      </c>
      <c r="G243" s="229">
        <v>1.0</v>
      </c>
      <c r="H243" s="229">
        <v>100.0</v>
      </c>
      <c r="I243" s="229">
        <v>100.0</v>
      </c>
      <c r="J243" s="217">
        <f t="shared" si="2"/>
        <v>0.01023006067</v>
      </c>
      <c r="K243" s="218">
        <f t="shared" si="3"/>
        <v>2.762116382</v>
      </c>
      <c r="L243" s="151">
        <f t="shared" si="4"/>
        <v>20.43444809</v>
      </c>
      <c r="M243" s="152" t="str">
        <f t="shared" si="5"/>
        <v>cranders71</v>
      </c>
      <c r="N243" s="154">
        <f>IFERROR(__xludf.DUMMYFUNCTION("""COMPUTED_VALUE"""),10.0)</f>
        <v>10</v>
      </c>
      <c r="O243" s="154"/>
      <c r="P243" s="154"/>
      <c r="Q243" s="154"/>
      <c r="R243" s="154"/>
      <c r="S243" s="154"/>
      <c r="T243" s="154"/>
      <c r="U243" s="154"/>
      <c r="V243" s="154"/>
      <c r="W243" s="154"/>
      <c r="X243" s="154"/>
      <c r="Y243" s="154"/>
      <c r="Z243" s="154"/>
    </row>
    <row r="244">
      <c r="A244" s="175" t="s">
        <v>7</v>
      </c>
      <c r="B244" s="175" t="s">
        <v>21</v>
      </c>
      <c r="C244" s="147" t="s">
        <v>1148</v>
      </c>
      <c r="D244" s="145" t="s">
        <v>242</v>
      </c>
      <c r="E244" s="146">
        <v>44125.0</v>
      </c>
      <c r="F244" s="147" t="s">
        <v>249</v>
      </c>
      <c r="G244" s="229">
        <v>2.0</v>
      </c>
      <c r="H244" s="229">
        <v>60.0</v>
      </c>
      <c r="I244" s="229">
        <v>100.0</v>
      </c>
      <c r="J244" s="217">
        <f t="shared" si="2"/>
        <v>0.00819692049</v>
      </c>
      <c r="K244" s="218">
        <f t="shared" si="3"/>
        <v>2.213168532</v>
      </c>
      <c r="L244" s="151">
        <f t="shared" si="4"/>
        <v>17.88774457</v>
      </c>
      <c r="M244" s="152" t="str">
        <f t="shared" si="5"/>
        <v>akrtws</v>
      </c>
      <c r="N244" s="154">
        <f>IFERROR(__xludf.DUMMYFUNCTION("""COMPUTED_VALUE"""),11.0)</f>
        <v>11</v>
      </c>
      <c r="O244" s="154"/>
      <c r="P244" s="154"/>
      <c r="Q244" s="154"/>
      <c r="R244" s="154"/>
      <c r="S244" s="154"/>
      <c r="T244" s="154"/>
      <c r="U244" s="154"/>
      <c r="V244" s="154"/>
      <c r="W244" s="154"/>
      <c r="X244" s="154"/>
      <c r="Y244" s="154"/>
      <c r="Z244" s="154"/>
    </row>
    <row r="245">
      <c r="A245" s="175" t="s">
        <v>5</v>
      </c>
      <c r="B245" s="175" t="s">
        <v>21</v>
      </c>
      <c r="C245" s="147" t="s">
        <v>1149</v>
      </c>
      <c r="D245" s="145" t="s">
        <v>242</v>
      </c>
      <c r="E245" s="146">
        <v>44125.0</v>
      </c>
      <c r="F245" s="147" t="s">
        <v>249</v>
      </c>
      <c r="G245" s="229" t="s">
        <v>974</v>
      </c>
      <c r="H245" s="229">
        <v>0.0</v>
      </c>
      <c r="I245" s="229">
        <v>0.0</v>
      </c>
      <c r="J245" s="217">
        <f t="shared" si="2"/>
        <v>0</v>
      </c>
      <c r="K245" s="218">
        <f t="shared" si="3"/>
        <v>0</v>
      </c>
      <c r="L245" s="151">
        <f t="shared" si="4"/>
        <v>10.08693793</v>
      </c>
      <c r="M245" s="152" t="str">
        <f t="shared" si="5"/>
        <v>zeptimusq</v>
      </c>
      <c r="N245" s="154">
        <f>IFERROR(__xludf.DUMMYFUNCTION("""COMPUTED_VALUE"""),6.0)</f>
        <v>6</v>
      </c>
      <c r="O245" s="154"/>
      <c r="P245" s="154"/>
      <c r="Q245" s="154"/>
      <c r="R245" s="154"/>
      <c r="S245" s="154"/>
      <c r="T245" s="154"/>
      <c r="U245" s="154"/>
      <c r="V245" s="154"/>
      <c r="W245" s="154"/>
      <c r="X245" s="154"/>
      <c r="Y245" s="154"/>
      <c r="Z245" s="154"/>
    </row>
    <row r="246">
      <c r="A246" s="175" t="s">
        <v>56</v>
      </c>
      <c r="B246" s="175" t="s">
        <v>21</v>
      </c>
      <c r="C246" s="147" t="s">
        <v>1148</v>
      </c>
      <c r="D246" s="145" t="s">
        <v>242</v>
      </c>
      <c r="E246" s="146">
        <v>44125.0</v>
      </c>
      <c r="F246" s="147" t="s">
        <v>249</v>
      </c>
      <c r="G246" s="229">
        <v>2.0</v>
      </c>
      <c r="H246" s="229">
        <v>60.0</v>
      </c>
      <c r="I246" s="229">
        <v>60.0</v>
      </c>
      <c r="J246" s="217">
        <f t="shared" si="2"/>
        <v>0.006138036405</v>
      </c>
      <c r="K246" s="218">
        <f t="shared" si="3"/>
        <v>1.657269829</v>
      </c>
      <c r="L246" s="151">
        <f t="shared" si="4"/>
        <v>4.999430652</v>
      </c>
      <c r="M246" s="152" t="str">
        <f t="shared" si="5"/>
        <v>jonassft</v>
      </c>
      <c r="N246" s="154">
        <f>IFERROR(__xludf.DUMMYFUNCTION("""COMPUTED_VALUE"""),4.0)</f>
        <v>4</v>
      </c>
      <c r="O246" s="154"/>
      <c r="P246" s="154"/>
      <c r="Q246" s="154"/>
      <c r="R246" s="154"/>
      <c r="S246" s="154"/>
      <c r="T246" s="154"/>
      <c r="U246" s="154"/>
      <c r="V246" s="154"/>
      <c r="W246" s="154"/>
      <c r="X246" s="154"/>
      <c r="Y246" s="154"/>
      <c r="Z246" s="154"/>
    </row>
    <row r="247">
      <c r="A247" s="175" t="s">
        <v>44</v>
      </c>
      <c r="B247" s="175" t="s">
        <v>265</v>
      </c>
      <c r="C247" s="147" t="s">
        <v>1150</v>
      </c>
      <c r="D247" s="145" t="s">
        <v>242</v>
      </c>
      <c r="E247" s="146">
        <v>44125.0</v>
      </c>
      <c r="F247" s="147" t="s">
        <v>249</v>
      </c>
      <c r="G247" s="229">
        <v>1.0</v>
      </c>
      <c r="H247" s="229">
        <v>100.0</v>
      </c>
      <c r="I247" s="229">
        <v>100.0</v>
      </c>
      <c r="J247" s="217">
        <f t="shared" si="2"/>
        <v>0.01023006067</v>
      </c>
      <c r="K247" s="218">
        <f t="shared" si="3"/>
        <v>2.762116382</v>
      </c>
      <c r="L247" s="151">
        <f t="shared" si="4"/>
        <v>3.729725973</v>
      </c>
      <c r="M247" s="152" t="str">
        <f t="shared" si="5"/>
        <v>markop</v>
      </c>
      <c r="N247" s="154">
        <f>IFERROR(__xludf.DUMMYFUNCTION("""COMPUTED_VALUE"""),4.0)</f>
        <v>4</v>
      </c>
      <c r="O247" s="154"/>
      <c r="P247" s="154"/>
      <c r="Q247" s="154"/>
      <c r="R247" s="154"/>
      <c r="S247" s="154"/>
      <c r="T247" s="154"/>
      <c r="U247" s="154"/>
      <c r="V247" s="154"/>
      <c r="W247" s="154"/>
      <c r="X247" s="154"/>
      <c r="Y247" s="154"/>
      <c r="Z247" s="154"/>
    </row>
    <row r="248">
      <c r="A248" s="175" t="s">
        <v>117</v>
      </c>
      <c r="B248" s="175" t="s">
        <v>21</v>
      </c>
      <c r="C248" s="147" t="s">
        <v>1151</v>
      </c>
      <c r="D248" s="145" t="s">
        <v>242</v>
      </c>
      <c r="E248" s="146">
        <v>44125.0</v>
      </c>
      <c r="F248" s="147" t="s">
        <v>249</v>
      </c>
      <c r="G248" s="229">
        <v>2.0</v>
      </c>
      <c r="H248" s="229">
        <v>60.0</v>
      </c>
      <c r="I248" s="229">
        <v>60.0</v>
      </c>
      <c r="J248" s="217">
        <f t="shared" si="2"/>
        <v>0.006138036405</v>
      </c>
      <c r="K248" s="218">
        <f t="shared" si="3"/>
        <v>1.657269829</v>
      </c>
      <c r="L248" s="151">
        <f t="shared" si="4"/>
        <v>1.657269829</v>
      </c>
      <c r="M248" s="152" t="str">
        <f t="shared" si="5"/>
        <v>papa_raw</v>
      </c>
      <c r="N248" s="154">
        <f>IFERROR(__xludf.DUMMYFUNCTION("""COMPUTED_VALUE"""),1.0)</f>
        <v>1</v>
      </c>
      <c r="O248" s="154"/>
      <c r="P248" s="154"/>
      <c r="Q248" s="154"/>
      <c r="R248" s="154"/>
      <c r="S248" s="154"/>
      <c r="T248" s="154"/>
      <c r="U248" s="154"/>
      <c r="V248" s="154"/>
      <c r="W248" s="154"/>
      <c r="X248" s="154"/>
      <c r="Y248" s="154"/>
      <c r="Z248" s="154"/>
    </row>
    <row r="249">
      <c r="A249" s="175" t="s">
        <v>70</v>
      </c>
      <c r="B249" s="175" t="s">
        <v>255</v>
      </c>
      <c r="C249" s="147" t="s">
        <v>1152</v>
      </c>
      <c r="D249" s="145" t="s">
        <v>242</v>
      </c>
      <c r="E249" s="146">
        <v>44125.0</v>
      </c>
      <c r="F249" s="147" t="s">
        <v>257</v>
      </c>
      <c r="G249" s="229">
        <v>3.0</v>
      </c>
      <c r="H249" s="229">
        <v>30.0</v>
      </c>
      <c r="I249" s="229">
        <v>40.0</v>
      </c>
      <c r="J249" s="217">
        <f t="shared" si="2"/>
        <v>0.003583739224</v>
      </c>
      <c r="K249" s="218">
        <f t="shared" si="3"/>
        <v>0.9676095904</v>
      </c>
      <c r="L249" s="151">
        <f t="shared" si="4"/>
        <v>0.9676095904</v>
      </c>
      <c r="M249" s="152" t="str">
        <f t="shared" si="5"/>
        <v>lbagic</v>
      </c>
      <c r="N249" s="154">
        <f>IFERROR(__xludf.DUMMYFUNCTION("""COMPUTED_VALUE"""),1.0)</f>
        <v>1</v>
      </c>
      <c r="O249" s="154"/>
      <c r="P249" s="154"/>
      <c r="Q249" s="154"/>
      <c r="R249" s="154"/>
      <c r="S249" s="154"/>
      <c r="T249" s="154"/>
      <c r="U249" s="154"/>
      <c r="V249" s="154"/>
      <c r="W249" s="154"/>
      <c r="X249" s="154"/>
      <c r="Y249" s="154"/>
      <c r="Z249" s="154"/>
    </row>
    <row r="250">
      <c r="A250" s="175" t="s">
        <v>181</v>
      </c>
      <c r="B250" s="175" t="s">
        <v>16</v>
      </c>
      <c r="C250" s="147" t="s">
        <v>1153</v>
      </c>
      <c r="D250" s="145" t="s">
        <v>242</v>
      </c>
      <c r="E250" s="146">
        <v>44125.0</v>
      </c>
      <c r="F250" s="147" t="s">
        <v>260</v>
      </c>
      <c r="G250" s="229">
        <v>3.0</v>
      </c>
      <c r="H250" s="229">
        <v>5.0</v>
      </c>
      <c r="I250" s="229">
        <v>10.0</v>
      </c>
      <c r="J250" s="217">
        <f t="shared" si="2"/>
        <v>0.0007688635443</v>
      </c>
      <c r="K250" s="218">
        <f t="shared" si="3"/>
        <v>0.207593157</v>
      </c>
      <c r="L250" s="151">
        <f t="shared" si="4"/>
        <v>0.207593157</v>
      </c>
      <c r="M250" s="152" t="str">
        <f t="shared" si="5"/>
        <v>econaut6</v>
      </c>
      <c r="N250" s="154">
        <f>IFERROR(__xludf.DUMMYFUNCTION("""COMPUTED_VALUE"""),1.0)</f>
        <v>1</v>
      </c>
      <c r="O250" s="154"/>
      <c r="P250" s="154"/>
      <c r="Q250" s="154"/>
      <c r="R250" s="154"/>
      <c r="S250" s="154"/>
      <c r="T250" s="154"/>
      <c r="U250" s="154"/>
      <c r="V250" s="154"/>
      <c r="W250" s="154"/>
      <c r="X250" s="154"/>
      <c r="Y250" s="154"/>
      <c r="Z250" s="154"/>
    </row>
    <row r="251">
      <c r="A251" s="175" t="s">
        <v>23</v>
      </c>
      <c r="B251" s="175" t="s">
        <v>21</v>
      </c>
      <c r="C251" s="147" t="s">
        <v>1148</v>
      </c>
      <c r="D251" s="145" t="s">
        <v>242</v>
      </c>
      <c r="E251" s="146">
        <v>44125.0</v>
      </c>
      <c r="F251" s="147" t="s">
        <v>249</v>
      </c>
      <c r="G251" s="229">
        <v>2.0</v>
      </c>
      <c r="H251" s="229">
        <v>0.0</v>
      </c>
      <c r="I251" s="229">
        <v>0.0</v>
      </c>
      <c r="J251" s="217">
        <f t="shared" si="2"/>
        <v>0</v>
      </c>
      <c r="K251" s="218">
        <f t="shared" si="3"/>
        <v>0</v>
      </c>
      <c r="L251" s="151">
        <f t="shared" si="4"/>
        <v>0</v>
      </c>
      <c r="M251" s="152" t="str">
        <f t="shared" si="5"/>
        <v>griffgreen</v>
      </c>
      <c r="N251" s="154">
        <f>IFERROR(__xludf.DUMMYFUNCTION("""COMPUTED_VALUE"""),19.0)</f>
        <v>19</v>
      </c>
      <c r="O251" s="154"/>
      <c r="P251" s="154"/>
      <c r="Q251" s="154"/>
      <c r="R251" s="154"/>
      <c r="S251" s="154"/>
      <c r="T251" s="154"/>
      <c r="U251" s="154"/>
      <c r="V251" s="154"/>
      <c r="W251" s="154"/>
      <c r="X251" s="154"/>
      <c r="Y251" s="154"/>
      <c r="Z251" s="154"/>
    </row>
    <row r="252">
      <c r="A252" s="175" t="s">
        <v>21</v>
      </c>
      <c r="B252" s="175" t="s">
        <v>21</v>
      </c>
      <c r="C252" s="147" t="s">
        <v>1148</v>
      </c>
      <c r="D252" s="145" t="s">
        <v>242</v>
      </c>
      <c r="E252" s="146">
        <v>44125.0</v>
      </c>
      <c r="F252" s="147" t="s">
        <v>249</v>
      </c>
      <c r="G252" s="229">
        <v>2.0</v>
      </c>
      <c r="H252" s="229">
        <v>0.0</v>
      </c>
      <c r="I252" s="229">
        <v>0.0</v>
      </c>
      <c r="J252" s="217">
        <f t="shared" si="2"/>
        <v>0</v>
      </c>
      <c r="K252" s="218">
        <f t="shared" si="3"/>
        <v>0</v>
      </c>
      <c r="L252" s="151">
        <f t="shared" si="4"/>
        <v>0</v>
      </c>
      <c r="M252" s="152" t="str">
        <f t="shared" si="5"/>
        <v>liviade</v>
      </c>
      <c r="N252" s="154">
        <f>IFERROR(__xludf.DUMMYFUNCTION("""COMPUTED_VALUE"""),13.0)</f>
        <v>13</v>
      </c>
      <c r="O252" s="154"/>
      <c r="P252" s="154"/>
      <c r="Q252" s="154"/>
      <c r="R252" s="154"/>
      <c r="S252" s="154"/>
      <c r="T252" s="154"/>
      <c r="U252" s="154"/>
      <c r="V252" s="154"/>
      <c r="W252" s="154"/>
      <c r="X252" s="154"/>
      <c r="Y252" s="154"/>
      <c r="Z252" s="154"/>
    </row>
    <row r="253">
      <c r="A253" s="175" t="s">
        <v>3</v>
      </c>
      <c r="B253" s="175" t="s">
        <v>255</v>
      </c>
      <c r="C253" s="147" t="s">
        <v>1154</v>
      </c>
      <c r="D253" s="145" t="s">
        <v>242</v>
      </c>
      <c r="E253" s="146">
        <v>44126.0</v>
      </c>
      <c r="F253" s="147" t="s">
        <v>249</v>
      </c>
      <c r="G253" s="229">
        <v>1.0</v>
      </c>
      <c r="H253" s="229">
        <v>400.0</v>
      </c>
      <c r="I253" s="229">
        <v>400.0</v>
      </c>
      <c r="J253" s="217">
        <f t="shared" si="2"/>
        <v>0.0409202427</v>
      </c>
      <c r="K253" s="218">
        <f t="shared" si="3"/>
        <v>11.04846553</v>
      </c>
      <c r="L253" s="151">
        <f t="shared" si="4"/>
        <v>43.08206471</v>
      </c>
      <c r="M253" s="152" t="str">
        <f t="shared" si="5"/>
        <v>sembrestels</v>
      </c>
      <c r="N253" s="154">
        <f>IFERROR(__xludf.DUMMYFUNCTION("""COMPUTED_VALUE"""),7.0)</f>
        <v>7</v>
      </c>
      <c r="O253" s="154"/>
      <c r="P253" s="154"/>
      <c r="Q253" s="154"/>
      <c r="R253" s="154"/>
      <c r="S253" s="154"/>
      <c r="T253" s="154"/>
      <c r="U253" s="154"/>
      <c r="V253" s="154"/>
      <c r="W253" s="154"/>
      <c r="X253" s="154"/>
      <c r="Y253" s="154"/>
      <c r="Z253" s="154"/>
    </row>
    <row r="254">
      <c r="A254" s="175" t="s">
        <v>3</v>
      </c>
      <c r="B254" s="175" t="s">
        <v>6</v>
      </c>
      <c r="C254" s="147" t="s">
        <v>1155</v>
      </c>
      <c r="D254" s="145" t="s">
        <v>242</v>
      </c>
      <c r="E254" s="146">
        <v>44126.0</v>
      </c>
      <c r="F254" s="147" t="s">
        <v>249</v>
      </c>
      <c r="G254" s="229">
        <v>1.0</v>
      </c>
      <c r="H254" s="229">
        <v>200.0</v>
      </c>
      <c r="I254" s="229">
        <v>200.0</v>
      </c>
      <c r="J254" s="217">
        <f t="shared" si="2"/>
        <v>0.02046012135</v>
      </c>
      <c r="K254" s="218">
        <f t="shared" si="3"/>
        <v>5.524232764</v>
      </c>
      <c r="L254" s="151">
        <f t="shared" si="4"/>
        <v>43.08206471</v>
      </c>
      <c r="M254" s="152" t="str">
        <f t="shared" si="5"/>
        <v>sembrestels</v>
      </c>
      <c r="N254" s="154">
        <f>IFERROR(__xludf.DUMMYFUNCTION("""COMPUTED_VALUE"""),8.0)</f>
        <v>8</v>
      </c>
      <c r="O254" s="154"/>
      <c r="P254" s="154"/>
      <c r="Q254" s="154"/>
      <c r="R254" s="154"/>
      <c r="S254" s="154"/>
      <c r="T254" s="154"/>
      <c r="U254" s="154"/>
      <c r="V254" s="154"/>
      <c r="W254" s="154"/>
      <c r="X254" s="154"/>
      <c r="Y254" s="154"/>
      <c r="Z254" s="154"/>
    </row>
    <row r="255">
      <c r="A255" s="175" t="s">
        <v>4</v>
      </c>
      <c r="B255" s="175" t="s">
        <v>6</v>
      </c>
      <c r="C255" s="147" t="s">
        <v>1156</v>
      </c>
      <c r="D255" s="145" t="s">
        <v>242</v>
      </c>
      <c r="E255" s="146">
        <v>44126.0</v>
      </c>
      <c r="F255" s="147" t="s">
        <v>249</v>
      </c>
      <c r="G255" s="229" t="s">
        <v>974</v>
      </c>
      <c r="H255" s="229"/>
      <c r="I255" s="229">
        <v>0.0</v>
      </c>
      <c r="J255" s="217">
        <f t="shared" si="2"/>
        <v>0</v>
      </c>
      <c r="K255" s="218">
        <f t="shared" si="3"/>
        <v>0</v>
      </c>
      <c r="L255" s="151">
        <f t="shared" si="4"/>
        <v>21.03811271</v>
      </c>
      <c r="M255" s="152" t="str">
        <f t="shared" si="5"/>
        <v>santigs67</v>
      </c>
      <c r="N255" s="154">
        <f>IFERROR(__xludf.DUMMYFUNCTION("""COMPUTED_VALUE"""),14.0)</f>
        <v>14</v>
      </c>
      <c r="O255" s="154"/>
      <c r="P255" s="154"/>
      <c r="Q255" s="154"/>
      <c r="R255" s="154"/>
      <c r="S255" s="154"/>
      <c r="T255" s="154"/>
      <c r="U255" s="154"/>
      <c r="V255" s="154"/>
      <c r="W255" s="154"/>
      <c r="X255" s="154"/>
      <c r="Y255" s="154"/>
      <c r="Z255" s="154"/>
    </row>
    <row r="256">
      <c r="A256" s="175" t="s">
        <v>4</v>
      </c>
      <c r="B256" s="175" t="s">
        <v>6</v>
      </c>
      <c r="C256" s="147" t="s">
        <v>1155</v>
      </c>
      <c r="D256" s="145" t="s">
        <v>242</v>
      </c>
      <c r="E256" s="146">
        <v>44126.0</v>
      </c>
      <c r="F256" s="147" t="s">
        <v>249</v>
      </c>
      <c r="G256" s="229">
        <v>1.0</v>
      </c>
      <c r="H256" s="229">
        <v>60.0</v>
      </c>
      <c r="I256" s="229">
        <v>60.0</v>
      </c>
      <c r="J256" s="217">
        <f t="shared" si="2"/>
        <v>0.006138036405</v>
      </c>
      <c r="K256" s="218">
        <f t="shared" si="3"/>
        <v>1.657269829</v>
      </c>
      <c r="L256" s="151">
        <f t="shared" si="4"/>
        <v>21.03811271</v>
      </c>
      <c r="M256" s="152" t="str">
        <f t="shared" si="5"/>
        <v>santigs67</v>
      </c>
      <c r="N256" s="154">
        <f>IFERROR(__xludf.DUMMYFUNCTION("""COMPUTED_VALUE"""),15.0)</f>
        <v>15</v>
      </c>
      <c r="O256" s="154"/>
      <c r="P256" s="154"/>
      <c r="Q256" s="154"/>
      <c r="R256" s="154"/>
      <c r="S256" s="154"/>
      <c r="T256" s="154"/>
      <c r="U256" s="154"/>
      <c r="V256" s="154"/>
      <c r="W256" s="154"/>
      <c r="X256" s="154"/>
      <c r="Y256" s="154"/>
      <c r="Z256" s="154"/>
    </row>
    <row r="257">
      <c r="A257" s="175" t="s">
        <v>12</v>
      </c>
      <c r="B257" s="175" t="s">
        <v>6</v>
      </c>
      <c r="C257" s="147" t="s">
        <v>1155</v>
      </c>
      <c r="D257" s="145" t="s">
        <v>242</v>
      </c>
      <c r="E257" s="146">
        <v>44126.0</v>
      </c>
      <c r="F257" s="147" t="s">
        <v>249</v>
      </c>
      <c r="G257" s="229">
        <v>1.0</v>
      </c>
      <c r="H257" s="229">
        <v>60.0</v>
      </c>
      <c r="I257" s="229">
        <v>60.0</v>
      </c>
      <c r="J257" s="217">
        <f t="shared" si="2"/>
        <v>0.006138036405</v>
      </c>
      <c r="K257" s="218">
        <f t="shared" si="3"/>
        <v>1.657269829</v>
      </c>
      <c r="L257" s="151">
        <f t="shared" si="4"/>
        <v>19.3382901</v>
      </c>
      <c r="M257" s="152" t="str">
        <f t="shared" si="5"/>
        <v>juankbell</v>
      </c>
      <c r="N257" s="154">
        <f>IFERROR(__xludf.DUMMYFUNCTION("""COMPUTED_VALUE"""),10.0)</f>
        <v>10</v>
      </c>
      <c r="O257" s="154"/>
      <c r="P257" s="154"/>
      <c r="Q257" s="154"/>
      <c r="R257" s="154"/>
      <c r="S257" s="154"/>
      <c r="T257" s="154"/>
      <c r="U257" s="154"/>
      <c r="V257" s="154"/>
      <c r="W257" s="154"/>
      <c r="X257" s="154"/>
      <c r="Y257" s="154"/>
      <c r="Z257" s="154"/>
    </row>
    <row r="258">
      <c r="A258" s="175" t="s">
        <v>32</v>
      </c>
      <c r="B258" s="175" t="s">
        <v>6</v>
      </c>
      <c r="C258" s="147" t="s">
        <v>1155</v>
      </c>
      <c r="D258" s="145" t="s">
        <v>242</v>
      </c>
      <c r="E258" s="146">
        <v>44126.0</v>
      </c>
      <c r="F258" s="147" t="s">
        <v>249</v>
      </c>
      <c r="G258" s="229">
        <v>1.0</v>
      </c>
      <c r="H258" s="229">
        <v>40.0</v>
      </c>
      <c r="I258" s="229">
        <v>60.0</v>
      </c>
      <c r="J258" s="217">
        <f t="shared" si="2"/>
        <v>0.005121466312</v>
      </c>
      <c r="K258" s="218">
        <f t="shared" si="3"/>
        <v>1.382795904</v>
      </c>
      <c r="L258" s="151">
        <f t="shared" si="4"/>
        <v>10.77572932</v>
      </c>
      <c r="M258" s="152" t="str">
        <f t="shared" si="5"/>
        <v>fabianvb</v>
      </c>
      <c r="N258" s="154">
        <f>IFERROR(__xludf.DUMMYFUNCTION("""COMPUTED_VALUE"""),7.0)</f>
        <v>7</v>
      </c>
      <c r="O258" s="154"/>
      <c r="P258" s="154"/>
      <c r="Q258" s="154"/>
      <c r="R258" s="154"/>
      <c r="S258" s="154"/>
      <c r="T258" s="154"/>
      <c r="U258" s="154"/>
      <c r="V258" s="154"/>
      <c r="W258" s="154"/>
      <c r="X258" s="154"/>
      <c r="Y258" s="154"/>
      <c r="Z258" s="154"/>
    </row>
    <row r="259">
      <c r="A259" s="175" t="s">
        <v>32</v>
      </c>
      <c r="B259" s="175" t="s">
        <v>6</v>
      </c>
      <c r="C259" s="147" t="s">
        <v>1157</v>
      </c>
      <c r="D259" s="145" t="s">
        <v>242</v>
      </c>
      <c r="E259" s="146">
        <v>44126.0</v>
      </c>
      <c r="F259" s="147" t="s">
        <v>249</v>
      </c>
      <c r="G259" s="229">
        <v>3.0</v>
      </c>
      <c r="H259" s="229">
        <v>30.0</v>
      </c>
      <c r="I259" s="229">
        <v>30.0</v>
      </c>
      <c r="J259" s="217">
        <f t="shared" si="2"/>
        <v>0.003069018202</v>
      </c>
      <c r="K259" s="218">
        <f t="shared" si="3"/>
        <v>0.8286349146</v>
      </c>
      <c r="L259" s="151">
        <f t="shared" si="4"/>
        <v>10.77572932</v>
      </c>
      <c r="M259" s="152" t="str">
        <f t="shared" si="5"/>
        <v>fabianvb</v>
      </c>
      <c r="N259" s="154">
        <f>IFERROR(__xludf.DUMMYFUNCTION("""COMPUTED_VALUE"""),8.0)</f>
        <v>8</v>
      </c>
      <c r="O259" s="154"/>
      <c r="P259" s="154"/>
      <c r="Q259" s="154"/>
      <c r="R259" s="154"/>
      <c r="S259" s="154"/>
      <c r="T259" s="154"/>
      <c r="U259" s="154"/>
      <c r="V259" s="154"/>
      <c r="W259" s="154"/>
      <c r="X259" s="154"/>
      <c r="Y259" s="154"/>
      <c r="Z259" s="154"/>
    </row>
    <row r="260">
      <c r="A260" s="175" t="s">
        <v>5</v>
      </c>
      <c r="B260" s="175" t="s">
        <v>6</v>
      </c>
      <c r="C260" s="147" t="s">
        <v>1155</v>
      </c>
      <c r="D260" s="145" t="s">
        <v>242</v>
      </c>
      <c r="E260" s="146">
        <v>44126.0</v>
      </c>
      <c r="F260" s="147" t="s">
        <v>249</v>
      </c>
      <c r="G260" s="229">
        <v>1.0</v>
      </c>
      <c r="H260" s="229">
        <v>45.0</v>
      </c>
      <c r="I260" s="229">
        <v>60.0</v>
      </c>
      <c r="J260" s="217">
        <f t="shared" si="2"/>
        <v>0.005375608835</v>
      </c>
      <c r="K260" s="218">
        <f t="shared" si="3"/>
        <v>1.451414386</v>
      </c>
      <c r="L260" s="151">
        <f t="shared" si="4"/>
        <v>10.08693793</v>
      </c>
      <c r="M260" s="152" t="str">
        <f t="shared" si="5"/>
        <v>zeptimusq</v>
      </c>
      <c r="N260" s="154">
        <f>IFERROR(__xludf.DUMMYFUNCTION("""COMPUTED_VALUE"""),7.0)</f>
        <v>7</v>
      </c>
      <c r="O260" s="154"/>
      <c r="P260" s="154"/>
      <c r="Q260" s="154"/>
      <c r="R260" s="154"/>
      <c r="S260" s="154"/>
      <c r="T260" s="154"/>
      <c r="U260" s="154"/>
      <c r="V260" s="154"/>
      <c r="W260" s="154"/>
      <c r="X260" s="154"/>
      <c r="Y260" s="154"/>
      <c r="Z260" s="154"/>
    </row>
    <row r="261">
      <c r="A261" s="175" t="s">
        <v>5</v>
      </c>
      <c r="B261" s="175" t="s">
        <v>6</v>
      </c>
      <c r="C261" s="147" t="s">
        <v>1157</v>
      </c>
      <c r="D261" s="145" t="s">
        <v>242</v>
      </c>
      <c r="E261" s="146">
        <v>44126.0</v>
      </c>
      <c r="F261" s="147" t="s">
        <v>249</v>
      </c>
      <c r="G261" s="229">
        <v>3.0</v>
      </c>
      <c r="H261" s="229">
        <v>30.0</v>
      </c>
      <c r="I261" s="229">
        <v>30.0</v>
      </c>
      <c r="J261" s="217">
        <f t="shared" si="2"/>
        <v>0.003069018202</v>
      </c>
      <c r="K261" s="218">
        <f t="shared" si="3"/>
        <v>0.8286349146</v>
      </c>
      <c r="L261" s="151">
        <f t="shared" si="4"/>
        <v>10.08693793</v>
      </c>
      <c r="M261" s="152" t="str">
        <f t="shared" si="5"/>
        <v>zeptimusq</v>
      </c>
      <c r="N261" s="154">
        <f>IFERROR(__xludf.DUMMYFUNCTION("""COMPUTED_VALUE"""),8.0)</f>
        <v>8</v>
      </c>
      <c r="O261" s="154"/>
      <c r="P261" s="154"/>
      <c r="Q261" s="154"/>
      <c r="R261" s="154"/>
      <c r="S261" s="154"/>
      <c r="T261" s="154"/>
      <c r="U261" s="154"/>
      <c r="V261" s="154"/>
      <c r="W261" s="154"/>
      <c r="X261" s="154"/>
      <c r="Y261" s="154"/>
      <c r="Z261" s="154"/>
    </row>
    <row r="262">
      <c r="A262" s="175" t="s">
        <v>16</v>
      </c>
      <c r="B262" s="175" t="s">
        <v>6</v>
      </c>
      <c r="C262" s="147" t="s">
        <v>1155</v>
      </c>
      <c r="D262" s="145" t="s">
        <v>242</v>
      </c>
      <c r="E262" s="146">
        <v>44126.0</v>
      </c>
      <c r="F262" s="147" t="s">
        <v>249</v>
      </c>
      <c r="G262" s="229">
        <v>1.0</v>
      </c>
      <c r="H262" s="229">
        <v>40.0</v>
      </c>
      <c r="I262" s="229">
        <v>60.0</v>
      </c>
      <c r="J262" s="217">
        <f t="shared" si="2"/>
        <v>0.005121466312</v>
      </c>
      <c r="K262" s="218">
        <f t="shared" si="3"/>
        <v>1.382795904</v>
      </c>
      <c r="L262" s="151">
        <f t="shared" si="4"/>
        <v>8.434012388</v>
      </c>
      <c r="M262" s="152" t="str">
        <f t="shared" si="5"/>
        <v>jeffemmett</v>
      </c>
      <c r="N262" s="154">
        <f>IFERROR(__xludf.DUMMYFUNCTION("""COMPUTED_VALUE"""),8.0)</f>
        <v>8</v>
      </c>
      <c r="O262" s="154"/>
      <c r="P262" s="154"/>
      <c r="Q262" s="154"/>
      <c r="R262" s="154"/>
      <c r="S262" s="154"/>
      <c r="T262" s="154"/>
      <c r="U262" s="154"/>
      <c r="V262" s="154"/>
      <c r="W262" s="154"/>
      <c r="X262" s="154"/>
      <c r="Y262" s="154"/>
      <c r="Z262" s="154"/>
    </row>
    <row r="263">
      <c r="A263" s="175" t="s">
        <v>26</v>
      </c>
      <c r="B263" s="175" t="s">
        <v>6</v>
      </c>
      <c r="C263" s="147" t="s">
        <v>1158</v>
      </c>
      <c r="D263" s="145" t="s">
        <v>242</v>
      </c>
      <c r="E263" s="146">
        <v>44126.0</v>
      </c>
      <c r="F263" s="147" t="s">
        <v>249</v>
      </c>
      <c r="G263" s="229">
        <v>1.0</v>
      </c>
      <c r="H263" s="229">
        <v>1.0</v>
      </c>
      <c r="I263" s="229">
        <v>1.0</v>
      </c>
      <c r="J263" s="217">
        <f t="shared" si="2"/>
        <v>0.0001023006067</v>
      </c>
      <c r="K263" s="218">
        <f t="shared" si="3"/>
        <v>0.02762116382</v>
      </c>
      <c r="L263" s="151">
        <f t="shared" si="4"/>
        <v>8.315708023</v>
      </c>
      <c r="M263" s="152" t="str">
        <f t="shared" si="5"/>
        <v>daithic</v>
      </c>
      <c r="N263" s="154">
        <f>IFERROR(__xludf.DUMMYFUNCTION("""COMPUTED_VALUE"""),1.0)</f>
        <v>1</v>
      </c>
      <c r="O263" s="154"/>
      <c r="P263" s="154"/>
      <c r="Q263" s="154"/>
      <c r="R263" s="154"/>
      <c r="S263" s="154"/>
      <c r="T263" s="154"/>
      <c r="U263" s="154"/>
      <c r="V263" s="154"/>
      <c r="W263" s="154"/>
      <c r="X263" s="154"/>
      <c r="Y263" s="154"/>
      <c r="Z263" s="154"/>
    </row>
    <row r="264">
      <c r="A264" s="175" t="s">
        <v>26</v>
      </c>
      <c r="B264" s="175" t="s">
        <v>255</v>
      </c>
      <c r="C264" s="147" t="s">
        <v>1159</v>
      </c>
      <c r="D264" s="145" t="s">
        <v>242</v>
      </c>
      <c r="E264" s="146">
        <v>44126.0</v>
      </c>
      <c r="F264" s="147" t="s">
        <v>249</v>
      </c>
      <c r="G264" s="229">
        <v>1.0</v>
      </c>
      <c r="H264" s="229">
        <v>250.0</v>
      </c>
      <c r="I264" s="229">
        <v>250.0</v>
      </c>
      <c r="J264" s="217">
        <f t="shared" si="2"/>
        <v>0.02557515169</v>
      </c>
      <c r="K264" s="218">
        <f t="shared" si="3"/>
        <v>6.905290955</v>
      </c>
      <c r="L264" s="151">
        <f t="shared" si="4"/>
        <v>8.315708023</v>
      </c>
      <c r="M264" s="152" t="str">
        <f t="shared" si="5"/>
        <v>daithic</v>
      </c>
      <c r="N264" s="154">
        <f>IFERROR(__xludf.DUMMYFUNCTION("""COMPUTED_VALUE"""),2.0)</f>
        <v>2</v>
      </c>
      <c r="O264" s="154"/>
      <c r="P264" s="154"/>
      <c r="Q264" s="154"/>
      <c r="R264" s="154"/>
      <c r="S264" s="154"/>
      <c r="T264" s="154"/>
      <c r="U264" s="154"/>
      <c r="V264" s="154"/>
      <c r="W264" s="154"/>
      <c r="X264" s="154"/>
      <c r="Y264" s="154"/>
      <c r="Z264" s="154"/>
    </row>
    <row r="265">
      <c r="A265" s="175" t="s">
        <v>26</v>
      </c>
      <c r="B265" s="175" t="s">
        <v>6</v>
      </c>
      <c r="C265" s="147" t="s">
        <v>1155</v>
      </c>
      <c r="D265" s="145" t="s">
        <v>242</v>
      </c>
      <c r="E265" s="146">
        <v>44126.0</v>
      </c>
      <c r="F265" s="147" t="s">
        <v>249</v>
      </c>
      <c r="G265" s="229">
        <v>1.0</v>
      </c>
      <c r="H265" s="229">
        <v>40.0</v>
      </c>
      <c r="I265" s="229">
        <v>60.0</v>
      </c>
      <c r="J265" s="217">
        <f t="shared" si="2"/>
        <v>0.005121466312</v>
      </c>
      <c r="K265" s="218">
        <f t="shared" si="3"/>
        <v>1.382795904</v>
      </c>
      <c r="L265" s="151">
        <f t="shared" si="4"/>
        <v>8.315708023</v>
      </c>
      <c r="M265" s="152" t="str">
        <f t="shared" si="5"/>
        <v>daithic</v>
      </c>
      <c r="N265" s="154">
        <f>IFERROR(__xludf.DUMMYFUNCTION("""COMPUTED_VALUE"""),3.0)</f>
        <v>3</v>
      </c>
      <c r="O265" s="154"/>
      <c r="P265" s="154"/>
      <c r="Q265" s="154"/>
      <c r="R265" s="154"/>
      <c r="S265" s="154"/>
      <c r="T265" s="154"/>
      <c r="U265" s="154"/>
      <c r="V265" s="154"/>
      <c r="W265" s="154"/>
      <c r="X265" s="154"/>
      <c r="Y265" s="154"/>
      <c r="Z265" s="154"/>
    </row>
    <row r="266">
      <c r="A266" s="175" t="s">
        <v>10</v>
      </c>
      <c r="B266" s="175" t="s">
        <v>6</v>
      </c>
      <c r="C266" s="147" t="s">
        <v>1160</v>
      </c>
      <c r="D266" s="145" t="s">
        <v>242</v>
      </c>
      <c r="E266" s="146">
        <v>44126.0</v>
      </c>
      <c r="F266" s="147" t="s">
        <v>249</v>
      </c>
      <c r="G266" s="229">
        <v>1.0</v>
      </c>
      <c r="H266" s="229">
        <v>100.0</v>
      </c>
      <c r="I266" s="229">
        <v>100.0</v>
      </c>
      <c r="J266" s="217">
        <f t="shared" si="2"/>
        <v>0.01023006067</v>
      </c>
      <c r="K266" s="218">
        <f t="shared" si="3"/>
        <v>2.762116382</v>
      </c>
      <c r="L266" s="151">
        <f t="shared" si="4"/>
        <v>7.660963106</v>
      </c>
      <c r="M266" s="152" t="str">
        <f t="shared" si="5"/>
        <v>jessicazartler</v>
      </c>
      <c r="N266" s="154">
        <f>IFERROR(__xludf.DUMMYFUNCTION("""COMPUTED_VALUE"""),18.0)</f>
        <v>18</v>
      </c>
      <c r="O266" s="154"/>
      <c r="P266" s="154"/>
      <c r="Q266" s="154"/>
      <c r="R266" s="154"/>
      <c r="S266" s="154"/>
      <c r="T266" s="154"/>
      <c r="U266" s="154"/>
      <c r="V266" s="154"/>
      <c r="W266" s="154"/>
      <c r="X266" s="154"/>
      <c r="Y266" s="154"/>
      <c r="Z266" s="154"/>
    </row>
    <row r="267">
      <c r="A267" s="175" t="s">
        <v>10</v>
      </c>
      <c r="B267" s="175" t="s">
        <v>6</v>
      </c>
      <c r="C267" s="147" t="s">
        <v>1155</v>
      </c>
      <c r="D267" s="145" t="s">
        <v>242</v>
      </c>
      <c r="E267" s="146">
        <v>44126.0</v>
      </c>
      <c r="F267" s="147" t="s">
        <v>249</v>
      </c>
      <c r="G267" s="229">
        <v>1.0</v>
      </c>
      <c r="H267" s="229">
        <v>60.0</v>
      </c>
      <c r="I267" s="229">
        <v>60.0</v>
      </c>
      <c r="J267" s="217">
        <f t="shared" si="2"/>
        <v>0.006138036405</v>
      </c>
      <c r="K267" s="218">
        <f t="shared" si="3"/>
        <v>1.657269829</v>
      </c>
      <c r="L267" s="151">
        <f t="shared" si="4"/>
        <v>7.660963106</v>
      </c>
      <c r="M267" s="152" t="str">
        <f t="shared" si="5"/>
        <v>jessicazartler</v>
      </c>
      <c r="N267" s="154">
        <f>IFERROR(__xludf.DUMMYFUNCTION("""COMPUTED_VALUE"""),19.0)</f>
        <v>19</v>
      </c>
      <c r="O267" s="154"/>
      <c r="P267" s="154"/>
      <c r="Q267" s="154"/>
      <c r="R267" s="154"/>
      <c r="S267" s="154"/>
      <c r="T267" s="154"/>
      <c r="U267" s="154"/>
      <c r="V267" s="154"/>
      <c r="W267" s="154"/>
      <c r="X267" s="154"/>
      <c r="Y267" s="154"/>
      <c r="Z267" s="154"/>
    </row>
    <row r="268">
      <c r="A268" s="175" t="s">
        <v>10</v>
      </c>
      <c r="B268" s="175" t="s">
        <v>6</v>
      </c>
      <c r="C268" s="147" t="s">
        <v>1157</v>
      </c>
      <c r="D268" s="145" t="s">
        <v>242</v>
      </c>
      <c r="E268" s="146">
        <v>44126.0</v>
      </c>
      <c r="F268" s="147" t="s">
        <v>249</v>
      </c>
      <c r="G268" s="229">
        <v>3.0</v>
      </c>
      <c r="H268" s="229">
        <v>30.0</v>
      </c>
      <c r="I268" s="229">
        <v>30.0</v>
      </c>
      <c r="J268" s="217">
        <f t="shared" si="2"/>
        <v>0.003069018202</v>
      </c>
      <c r="K268" s="218">
        <f t="shared" si="3"/>
        <v>0.8286349146</v>
      </c>
      <c r="L268" s="151">
        <f t="shared" si="4"/>
        <v>7.660963106</v>
      </c>
      <c r="M268" s="152" t="str">
        <f t="shared" si="5"/>
        <v>jessicazartler</v>
      </c>
      <c r="N268" s="154">
        <f>IFERROR(__xludf.DUMMYFUNCTION("""COMPUTED_VALUE"""),20.0)</f>
        <v>20</v>
      </c>
      <c r="O268" s="154"/>
      <c r="P268" s="154"/>
      <c r="Q268" s="154"/>
      <c r="R268" s="154"/>
      <c r="S268" s="154"/>
      <c r="T268" s="154"/>
      <c r="U268" s="154"/>
      <c r="V268" s="154"/>
      <c r="W268" s="154"/>
      <c r="X268" s="154"/>
      <c r="Y268" s="154"/>
      <c r="Z268" s="154"/>
    </row>
    <row r="269">
      <c r="A269" s="175" t="s">
        <v>58</v>
      </c>
      <c r="B269" s="175" t="s">
        <v>6</v>
      </c>
      <c r="C269" s="147" t="s">
        <v>1155</v>
      </c>
      <c r="D269" s="145" t="s">
        <v>242</v>
      </c>
      <c r="E269" s="146">
        <v>44126.0</v>
      </c>
      <c r="F269" s="147" t="s">
        <v>249</v>
      </c>
      <c r="G269" s="229">
        <v>1.0</v>
      </c>
      <c r="H269" s="229">
        <v>40.0</v>
      </c>
      <c r="I269" s="229">
        <v>60.0</v>
      </c>
      <c r="J269" s="217">
        <f t="shared" si="2"/>
        <v>0.005121466312</v>
      </c>
      <c r="K269" s="218">
        <f t="shared" si="3"/>
        <v>1.382795904</v>
      </c>
      <c r="L269" s="151">
        <f t="shared" si="4"/>
        <v>1.962840345</v>
      </c>
      <c r="M269" s="152" t="str">
        <f t="shared" si="5"/>
        <v>fabimol</v>
      </c>
      <c r="N269" s="154">
        <f>IFERROR(__xludf.DUMMYFUNCTION("""COMPUTED_VALUE"""),3.0)</f>
        <v>3</v>
      </c>
      <c r="O269" s="154"/>
      <c r="P269" s="154"/>
      <c r="Q269" s="154"/>
      <c r="R269" s="154"/>
      <c r="S269" s="154"/>
      <c r="T269" s="154"/>
      <c r="U269" s="154"/>
      <c r="V269" s="154"/>
      <c r="W269" s="154"/>
      <c r="X269" s="154"/>
      <c r="Y269" s="154"/>
      <c r="Z269" s="154"/>
    </row>
    <row r="270">
      <c r="A270" s="175" t="s">
        <v>83</v>
      </c>
      <c r="B270" s="175" t="s">
        <v>21</v>
      </c>
      <c r="C270" s="147" t="s">
        <v>1161</v>
      </c>
      <c r="D270" s="145" t="s">
        <v>242</v>
      </c>
      <c r="E270" s="146">
        <v>44126.0</v>
      </c>
      <c r="F270" s="147" t="s">
        <v>249</v>
      </c>
      <c r="G270" s="229">
        <v>1.0</v>
      </c>
      <c r="H270" s="229">
        <v>70.0</v>
      </c>
      <c r="I270" s="229">
        <v>40.0</v>
      </c>
      <c r="J270" s="217">
        <f t="shared" si="2"/>
        <v>0.005616879409</v>
      </c>
      <c r="K270" s="218">
        <f t="shared" si="3"/>
        <v>1.51655744</v>
      </c>
      <c r="L270" s="151">
        <f t="shared" si="4"/>
        <v>1.51655744</v>
      </c>
      <c r="M270" s="152" t="str">
        <f t="shared" si="5"/>
        <v>gfriis</v>
      </c>
      <c r="N270" s="154">
        <f>IFERROR(__xludf.DUMMYFUNCTION("""COMPUTED_VALUE"""),2.0)</f>
        <v>2</v>
      </c>
      <c r="O270" s="154"/>
      <c r="P270" s="154"/>
      <c r="Q270" s="154"/>
      <c r="R270" s="154"/>
      <c r="S270" s="154"/>
      <c r="T270" s="154"/>
      <c r="U270" s="154"/>
      <c r="V270" s="154"/>
      <c r="W270" s="154"/>
      <c r="X270" s="154"/>
      <c r="Y270" s="154"/>
      <c r="Z270" s="154"/>
    </row>
    <row r="271">
      <c r="A271" s="175" t="s">
        <v>109</v>
      </c>
      <c r="B271" s="175" t="s">
        <v>6</v>
      </c>
      <c r="C271" s="147" t="s">
        <v>1162</v>
      </c>
      <c r="D271" s="145" t="s">
        <v>242</v>
      </c>
      <c r="E271" s="146">
        <v>44126.0</v>
      </c>
      <c r="F271" s="147" t="s">
        <v>249</v>
      </c>
      <c r="G271" s="229">
        <v>1.0</v>
      </c>
      <c r="H271" s="229">
        <v>1.0</v>
      </c>
      <c r="I271" s="229">
        <v>1.0</v>
      </c>
      <c r="J271" s="217">
        <f t="shared" si="2"/>
        <v>0.0001023006067</v>
      </c>
      <c r="K271" s="218">
        <f t="shared" si="3"/>
        <v>0.02762116382</v>
      </c>
      <c r="L271" s="151">
        <f t="shared" si="4"/>
        <v>1.135943143</v>
      </c>
      <c r="M271" s="152" t="str">
        <f t="shared" si="5"/>
        <v>sepu85</v>
      </c>
      <c r="N271" s="154">
        <f>IFERROR(__xludf.DUMMYFUNCTION("""COMPUTED_VALUE"""),3.0)</f>
        <v>3</v>
      </c>
      <c r="O271" s="154"/>
      <c r="P271" s="154"/>
      <c r="Q271" s="154"/>
      <c r="R271" s="154"/>
      <c r="S271" s="154"/>
      <c r="T271" s="154"/>
      <c r="U271" s="154"/>
      <c r="V271" s="154"/>
      <c r="W271" s="154"/>
      <c r="X271" s="154"/>
      <c r="Y271" s="154"/>
      <c r="Z271" s="154"/>
    </row>
    <row r="272">
      <c r="A272" s="175" t="s">
        <v>23</v>
      </c>
      <c r="B272" s="175" t="s">
        <v>21</v>
      </c>
      <c r="C272" s="147" t="s">
        <v>1161</v>
      </c>
      <c r="D272" s="145" t="s">
        <v>242</v>
      </c>
      <c r="E272" s="146">
        <v>44126.0</v>
      </c>
      <c r="F272" s="147" t="s">
        <v>249</v>
      </c>
      <c r="G272" s="229">
        <v>1.0</v>
      </c>
      <c r="H272" s="229">
        <v>0.0</v>
      </c>
      <c r="I272" s="229">
        <v>0.0</v>
      </c>
      <c r="J272" s="217">
        <f t="shared" si="2"/>
        <v>0</v>
      </c>
      <c r="K272" s="218">
        <f t="shared" si="3"/>
        <v>0</v>
      </c>
      <c r="L272" s="151">
        <f t="shared" si="4"/>
        <v>0</v>
      </c>
      <c r="M272" s="152" t="str">
        <f t="shared" si="5"/>
        <v>griffgreen</v>
      </c>
      <c r="N272" s="154">
        <f>IFERROR(__xludf.DUMMYFUNCTION("""COMPUTED_VALUE"""),20.0)</f>
        <v>20</v>
      </c>
      <c r="O272" s="154"/>
      <c r="P272" s="154"/>
      <c r="Q272" s="154"/>
      <c r="R272" s="154"/>
      <c r="S272" s="154"/>
      <c r="T272" s="154"/>
      <c r="U272" s="154"/>
      <c r="V272" s="154"/>
      <c r="W272" s="154"/>
      <c r="X272" s="154"/>
      <c r="Y272" s="154"/>
      <c r="Z272" s="154"/>
    </row>
    <row r="273">
      <c r="A273" s="175" t="s">
        <v>23</v>
      </c>
      <c r="B273" s="175" t="s">
        <v>6</v>
      </c>
      <c r="C273" s="147" t="s">
        <v>1163</v>
      </c>
      <c r="D273" s="145" t="s">
        <v>242</v>
      </c>
      <c r="E273" s="146">
        <v>44126.0</v>
      </c>
      <c r="F273" s="147" t="s">
        <v>249</v>
      </c>
      <c r="G273" s="229">
        <v>1.0</v>
      </c>
      <c r="H273" s="229">
        <v>0.0</v>
      </c>
      <c r="I273" s="229">
        <v>0.0</v>
      </c>
      <c r="J273" s="217">
        <f t="shared" si="2"/>
        <v>0</v>
      </c>
      <c r="K273" s="218">
        <f t="shared" si="3"/>
        <v>0</v>
      </c>
      <c r="L273" s="151">
        <f t="shared" si="4"/>
        <v>0</v>
      </c>
      <c r="M273" s="152" t="str">
        <f t="shared" si="5"/>
        <v>griffgreen</v>
      </c>
      <c r="N273" s="154">
        <f>IFERROR(__xludf.DUMMYFUNCTION("""COMPUTED_VALUE"""),21.0)</f>
        <v>21</v>
      </c>
      <c r="O273" s="154"/>
      <c r="P273" s="154"/>
      <c r="Q273" s="154"/>
      <c r="R273" s="154"/>
      <c r="S273" s="154"/>
      <c r="T273" s="154"/>
      <c r="U273" s="154"/>
      <c r="V273" s="154"/>
      <c r="W273" s="154"/>
      <c r="X273" s="154"/>
      <c r="Y273" s="154"/>
      <c r="Z273" s="154"/>
    </row>
    <row r="274">
      <c r="A274" s="175" t="s">
        <v>23</v>
      </c>
      <c r="B274" s="175" t="s">
        <v>6</v>
      </c>
      <c r="C274" s="147" t="s">
        <v>1155</v>
      </c>
      <c r="D274" s="145" t="s">
        <v>242</v>
      </c>
      <c r="E274" s="146">
        <v>44126.0</v>
      </c>
      <c r="F274" s="147" t="s">
        <v>249</v>
      </c>
      <c r="G274" s="229">
        <v>1.0</v>
      </c>
      <c r="H274" s="229">
        <v>0.0</v>
      </c>
      <c r="I274" s="229">
        <v>0.0</v>
      </c>
      <c r="J274" s="217">
        <f t="shared" si="2"/>
        <v>0</v>
      </c>
      <c r="K274" s="218">
        <f t="shared" si="3"/>
        <v>0</v>
      </c>
      <c r="L274" s="151">
        <f t="shared" si="4"/>
        <v>0</v>
      </c>
      <c r="M274" s="152" t="str">
        <f t="shared" si="5"/>
        <v>griffgreen</v>
      </c>
      <c r="N274" s="154">
        <f>IFERROR(__xludf.DUMMYFUNCTION("""COMPUTED_VALUE"""),22.0)</f>
        <v>22</v>
      </c>
      <c r="O274" s="154"/>
      <c r="P274" s="154"/>
      <c r="Q274" s="154"/>
      <c r="R274" s="154"/>
      <c r="S274" s="154"/>
      <c r="T274" s="154"/>
      <c r="U274" s="154"/>
      <c r="V274" s="154"/>
      <c r="W274" s="154"/>
      <c r="X274" s="154"/>
      <c r="Y274" s="154"/>
      <c r="Z274" s="154"/>
    </row>
    <row r="275">
      <c r="A275" s="175" t="s">
        <v>21</v>
      </c>
      <c r="B275" s="175" t="s">
        <v>6</v>
      </c>
      <c r="C275" s="147" t="s">
        <v>1155</v>
      </c>
      <c r="D275" s="145" t="s">
        <v>242</v>
      </c>
      <c r="E275" s="146">
        <v>44126.0</v>
      </c>
      <c r="F275" s="147" t="s">
        <v>249</v>
      </c>
      <c r="G275" s="229">
        <v>1.0</v>
      </c>
      <c r="H275" s="229">
        <v>0.0</v>
      </c>
      <c r="I275" s="229">
        <v>0.0</v>
      </c>
      <c r="J275" s="217">
        <f t="shared" si="2"/>
        <v>0</v>
      </c>
      <c r="K275" s="218">
        <f t="shared" si="3"/>
        <v>0</v>
      </c>
      <c r="L275" s="151">
        <f t="shared" si="4"/>
        <v>0</v>
      </c>
      <c r="M275" s="152" t="str">
        <f t="shared" si="5"/>
        <v>liviade</v>
      </c>
      <c r="N275" s="154">
        <f>IFERROR(__xludf.DUMMYFUNCTION("""COMPUTED_VALUE"""),14.0)</f>
        <v>14</v>
      </c>
      <c r="O275" s="154"/>
      <c r="P275" s="154"/>
      <c r="Q275" s="154"/>
      <c r="R275" s="154"/>
      <c r="S275" s="154"/>
      <c r="T275" s="154"/>
      <c r="U275" s="154"/>
      <c r="V275" s="154"/>
      <c r="W275" s="154"/>
      <c r="X275" s="154"/>
      <c r="Y275" s="154"/>
      <c r="Z275" s="154"/>
    </row>
    <row r="276">
      <c r="A276" s="160" t="s">
        <v>10</v>
      </c>
      <c r="B276" s="161" t="s">
        <v>255</v>
      </c>
      <c r="C276" s="158" t="s">
        <v>1164</v>
      </c>
      <c r="D276" s="192" t="s">
        <v>1165</v>
      </c>
      <c r="E276" s="164">
        <v>44127.0</v>
      </c>
      <c r="F276" s="158" t="s">
        <v>1166</v>
      </c>
      <c r="G276" s="170">
        <v>1.0</v>
      </c>
      <c r="H276" s="170">
        <v>-950.0</v>
      </c>
      <c r="I276" s="170">
        <v>-950.0</v>
      </c>
      <c r="J276" s="220">
        <f t="shared" si="2"/>
        <v>-0.09718557641</v>
      </c>
      <c r="K276" s="221">
        <f t="shared" si="3"/>
        <v>-26.24010563</v>
      </c>
      <c r="L276" s="169">
        <f t="shared" si="4"/>
        <v>7.660963106</v>
      </c>
      <c r="M276" s="195" t="str">
        <f t="shared" si="5"/>
        <v>jessicazartler</v>
      </c>
      <c r="N276" s="153">
        <f>IFERROR(__xludf.DUMMYFUNCTION("""COMPUTED_VALUE"""),21.0)</f>
        <v>21</v>
      </c>
      <c r="O276" s="153"/>
      <c r="P276" s="153"/>
      <c r="Q276" s="153"/>
      <c r="R276" s="153"/>
      <c r="S276" s="153"/>
      <c r="T276" s="153"/>
      <c r="U276" s="153"/>
      <c r="V276" s="153"/>
      <c r="W276" s="153"/>
      <c r="X276" s="153"/>
      <c r="Y276" s="154"/>
      <c r="Z276" s="154"/>
    </row>
    <row r="277">
      <c r="A277" s="175" t="s">
        <v>84</v>
      </c>
      <c r="B277" s="175" t="s">
        <v>255</v>
      </c>
      <c r="C277" s="147" t="s">
        <v>1167</v>
      </c>
      <c r="D277" s="145" t="s">
        <v>242</v>
      </c>
      <c r="E277" s="146">
        <v>44127.0</v>
      </c>
      <c r="F277" s="147" t="s">
        <v>249</v>
      </c>
      <c r="G277" s="229">
        <v>3.0</v>
      </c>
      <c r="H277" s="229">
        <v>10.0</v>
      </c>
      <c r="I277" s="229">
        <v>10.0</v>
      </c>
      <c r="J277" s="217">
        <f t="shared" si="2"/>
        <v>0.001023006067</v>
      </c>
      <c r="K277" s="218">
        <f t="shared" si="3"/>
        <v>0.2762116382</v>
      </c>
      <c r="L277" s="151">
        <f t="shared" si="4"/>
        <v>1.933481468</v>
      </c>
      <c r="M277" s="152" t="str">
        <f t="shared" si="5"/>
        <v>aidanbrodieo</v>
      </c>
      <c r="N277" s="154">
        <f>IFERROR(__xludf.DUMMYFUNCTION("""COMPUTED_VALUE"""),1.0)</f>
        <v>1</v>
      </c>
      <c r="O277" s="154"/>
      <c r="P277" s="154"/>
      <c r="Q277" s="154"/>
      <c r="R277" s="154"/>
      <c r="S277" s="154"/>
      <c r="T277" s="154"/>
      <c r="U277" s="154"/>
      <c r="V277" s="154"/>
      <c r="W277" s="154"/>
      <c r="X277" s="154"/>
      <c r="Y277" s="154"/>
      <c r="Z277" s="154"/>
    </row>
    <row r="278">
      <c r="A278" s="175" t="s">
        <v>84</v>
      </c>
      <c r="B278" s="175" t="s">
        <v>255</v>
      </c>
      <c r="C278" s="147" t="s">
        <v>1168</v>
      </c>
      <c r="D278" s="145" t="s">
        <v>242</v>
      </c>
      <c r="E278" s="146">
        <v>44127.0</v>
      </c>
      <c r="F278" s="147" t="s">
        <v>249</v>
      </c>
      <c r="G278" s="229">
        <v>1.0</v>
      </c>
      <c r="H278" s="229">
        <v>60.0</v>
      </c>
      <c r="I278" s="229">
        <v>60.0</v>
      </c>
      <c r="J278" s="217">
        <f t="shared" si="2"/>
        <v>0.006138036405</v>
      </c>
      <c r="K278" s="218">
        <f t="shared" si="3"/>
        <v>1.657269829</v>
      </c>
      <c r="L278" s="151">
        <f t="shared" si="4"/>
        <v>1.933481468</v>
      </c>
      <c r="M278" s="152" t="str">
        <f t="shared" si="5"/>
        <v>aidanbrodieo</v>
      </c>
      <c r="N278" s="154">
        <f>IFERROR(__xludf.DUMMYFUNCTION("""COMPUTED_VALUE"""),2.0)</f>
        <v>2</v>
      </c>
      <c r="O278" s="154"/>
      <c r="P278" s="154"/>
      <c r="Q278" s="154"/>
      <c r="R278" s="154"/>
      <c r="S278" s="154"/>
      <c r="T278" s="154"/>
      <c r="U278" s="154"/>
      <c r="V278" s="154"/>
      <c r="W278" s="154"/>
      <c r="X278" s="154"/>
      <c r="Y278" s="154"/>
      <c r="Z278" s="154"/>
    </row>
    <row r="279">
      <c r="C279" s="142"/>
      <c r="E279" s="228"/>
      <c r="G279" s="230"/>
      <c r="H279" s="230"/>
      <c r="I279" s="230"/>
      <c r="K279" s="231"/>
      <c r="L279" s="151"/>
      <c r="N279" s="98"/>
    </row>
    <row r="280">
      <c r="C280" s="142"/>
      <c r="E280" s="228"/>
      <c r="G280" s="230"/>
      <c r="H280" s="230"/>
      <c r="I280" s="230"/>
      <c r="K280" s="231"/>
      <c r="L280" s="151"/>
      <c r="N280" s="98"/>
    </row>
    <row r="281">
      <c r="C281" s="142"/>
      <c r="E281" s="228"/>
      <c r="G281" s="230"/>
      <c r="H281" s="230"/>
      <c r="I281" s="230"/>
      <c r="K281" s="231"/>
      <c r="L281" s="151"/>
      <c r="N281" s="98"/>
    </row>
    <row r="282">
      <c r="C282" s="142"/>
      <c r="E282" s="228"/>
      <c r="G282" s="230"/>
      <c r="H282" s="230"/>
      <c r="I282" s="230"/>
      <c r="K282" s="231"/>
      <c r="L282" s="151"/>
      <c r="N282" s="98"/>
    </row>
    <row r="283">
      <c r="C283" s="142"/>
      <c r="E283" s="228"/>
      <c r="G283" s="230"/>
      <c r="H283" s="230"/>
      <c r="I283" s="230"/>
      <c r="K283" s="231"/>
      <c r="L283" s="151"/>
      <c r="N283" s="98"/>
    </row>
    <row r="284">
      <c r="C284" s="142"/>
      <c r="E284" s="228"/>
      <c r="G284" s="230"/>
      <c r="H284" s="230"/>
      <c r="I284" s="230"/>
      <c r="K284" s="231"/>
      <c r="L284" s="151"/>
      <c r="N284" s="98"/>
    </row>
    <row r="285">
      <c r="C285" s="142"/>
      <c r="E285" s="228"/>
      <c r="G285" s="230"/>
      <c r="H285" s="230"/>
      <c r="I285" s="230"/>
      <c r="K285" s="231"/>
      <c r="L285" s="151"/>
      <c r="N285" s="98"/>
    </row>
    <row r="286">
      <c r="C286" s="142"/>
      <c r="E286" s="228"/>
      <c r="G286" s="230"/>
      <c r="H286" s="230"/>
      <c r="I286" s="230"/>
      <c r="K286" s="231"/>
      <c r="L286" s="151"/>
      <c r="N286" s="98"/>
    </row>
    <row r="287">
      <c r="C287" s="142"/>
      <c r="E287" s="228"/>
      <c r="G287" s="230"/>
      <c r="H287" s="230"/>
      <c r="I287" s="230"/>
      <c r="K287" s="231"/>
      <c r="L287" s="151"/>
      <c r="N287" s="98"/>
    </row>
    <row r="288">
      <c r="C288" s="142"/>
      <c r="E288" s="228"/>
      <c r="G288" s="230"/>
      <c r="H288" s="230"/>
      <c r="I288" s="230"/>
      <c r="K288" s="231"/>
      <c r="L288" s="151"/>
      <c r="N288" s="98"/>
    </row>
    <row r="289">
      <c r="C289" s="142"/>
      <c r="E289" s="228"/>
      <c r="G289" s="230"/>
      <c r="H289" s="230"/>
      <c r="I289" s="230"/>
      <c r="K289" s="231"/>
      <c r="L289" s="151"/>
      <c r="N289" s="98"/>
    </row>
    <row r="290">
      <c r="C290" s="142"/>
      <c r="E290" s="228"/>
      <c r="G290" s="230"/>
      <c r="H290" s="230"/>
      <c r="I290" s="230"/>
      <c r="K290" s="231"/>
      <c r="L290" s="151"/>
      <c r="N290" s="98"/>
    </row>
    <row r="291">
      <c r="C291" s="142"/>
      <c r="E291" s="228"/>
      <c r="G291" s="230"/>
      <c r="H291" s="230"/>
      <c r="I291" s="230"/>
      <c r="K291" s="231"/>
      <c r="L291" s="151"/>
      <c r="N291" s="98"/>
    </row>
    <row r="292">
      <c r="C292" s="142"/>
      <c r="E292" s="228"/>
      <c r="G292" s="230"/>
      <c r="H292" s="230"/>
      <c r="I292" s="230"/>
      <c r="K292" s="231"/>
      <c r="L292" s="151"/>
      <c r="N292" s="98"/>
    </row>
    <row r="293">
      <c r="C293" s="142"/>
      <c r="E293" s="228"/>
      <c r="G293" s="230"/>
      <c r="H293" s="230"/>
      <c r="I293" s="230"/>
      <c r="K293" s="231"/>
      <c r="L293" s="151"/>
      <c r="N293" s="98"/>
    </row>
    <row r="294">
      <c r="C294" s="142"/>
      <c r="E294" s="228"/>
      <c r="G294" s="230"/>
      <c r="H294" s="230"/>
      <c r="I294" s="230"/>
      <c r="K294" s="231"/>
      <c r="L294" s="151"/>
      <c r="N294" s="98"/>
    </row>
    <row r="295">
      <c r="C295" s="142"/>
      <c r="E295" s="228"/>
      <c r="G295" s="230"/>
      <c r="H295" s="230"/>
      <c r="I295" s="230"/>
      <c r="K295" s="231"/>
      <c r="L295" s="151"/>
      <c r="N295" s="98"/>
    </row>
    <row r="296">
      <c r="C296" s="142"/>
      <c r="E296" s="228"/>
      <c r="G296" s="230"/>
      <c r="H296" s="230"/>
      <c r="I296" s="230"/>
      <c r="K296" s="231"/>
      <c r="L296" s="151"/>
      <c r="N296" s="98"/>
    </row>
    <row r="297">
      <c r="C297" s="142"/>
      <c r="E297" s="228"/>
      <c r="G297" s="230"/>
      <c r="H297" s="230"/>
      <c r="I297" s="230"/>
      <c r="K297" s="231"/>
      <c r="L297" s="151"/>
      <c r="N297" s="98"/>
    </row>
    <row r="298">
      <c r="C298" s="142"/>
      <c r="E298" s="228"/>
      <c r="G298" s="230"/>
      <c r="H298" s="230"/>
      <c r="I298" s="230"/>
      <c r="K298" s="231"/>
      <c r="L298" s="151"/>
      <c r="N298" s="98"/>
    </row>
    <row r="299">
      <c r="C299" s="142"/>
      <c r="E299" s="228"/>
      <c r="G299" s="230"/>
      <c r="H299" s="230"/>
      <c r="I299" s="230"/>
      <c r="K299" s="231"/>
      <c r="L299" s="151"/>
      <c r="N299" s="98"/>
    </row>
    <row r="300">
      <c r="C300" s="142"/>
      <c r="E300" s="228"/>
      <c r="G300" s="230"/>
      <c r="H300" s="230"/>
      <c r="I300" s="230"/>
      <c r="K300" s="231"/>
      <c r="L300" s="151"/>
      <c r="N300" s="98"/>
    </row>
    <row r="301">
      <c r="C301" s="142"/>
      <c r="E301" s="228"/>
      <c r="G301" s="230"/>
      <c r="H301" s="230"/>
      <c r="I301" s="230"/>
      <c r="K301" s="231"/>
      <c r="L301" s="151"/>
      <c r="N301" s="98"/>
    </row>
    <row r="302">
      <c r="C302" s="142"/>
      <c r="E302" s="228"/>
      <c r="G302" s="230"/>
      <c r="H302" s="230"/>
      <c r="I302" s="230"/>
      <c r="K302" s="231"/>
      <c r="L302" s="151"/>
      <c r="N302" s="98"/>
    </row>
    <row r="303">
      <c r="C303" s="142"/>
      <c r="E303" s="228"/>
      <c r="G303" s="230"/>
      <c r="H303" s="230"/>
      <c r="I303" s="230"/>
      <c r="K303" s="231"/>
      <c r="L303" s="151"/>
      <c r="N303" s="98"/>
    </row>
    <row r="304">
      <c r="C304" s="142"/>
      <c r="E304" s="228"/>
      <c r="G304" s="230"/>
      <c r="H304" s="230"/>
      <c r="I304" s="230"/>
      <c r="K304" s="231"/>
      <c r="L304" s="151"/>
      <c r="N304" s="98"/>
    </row>
    <row r="305">
      <c r="C305" s="142"/>
      <c r="E305" s="228"/>
      <c r="G305" s="230"/>
      <c r="H305" s="230"/>
      <c r="I305" s="230"/>
      <c r="K305" s="231"/>
      <c r="L305" s="151"/>
      <c r="N305" s="98"/>
    </row>
    <row r="306">
      <c r="C306" s="142"/>
      <c r="E306" s="228"/>
      <c r="G306" s="230"/>
      <c r="H306" s="230"/>
      <c r="I306" s="230"/>
      <c r="K306" s="231"/>
      <c r="L306" s="151"/>
      <c r="N306" s="98"/>
    </row>
    <row r="307">
      <c r="C307" s="142"/>
      <c r="E307" s="228"/>
      <c r="G307" s="230"/>
      <c r="H307" s="230"/>
      <c r="I307" s="230"/>
      <c r="K307" s="231"/>
      <c r="L307" s="151"/>
      <c r="N307" s="98"/>
    </row>
    <row r="308">
      <c r="C308" s="142"/>
      <c r="E308" s="228"/>
      <c r="G308" s="230"/>
      <c r="H308" s="230"/>
      <c r="I308" s="230"/>
      <c r="K308" s="231"/>
      <c r="L308" s="151"/>
      <c r="N308" s="98"/>
    </row>
    <row r="309">
      <c r="C309" s="142"/>
      <c r="E309" s="228"/>
      <c r="G309" s="230"/>
      <c r="H309" s="230"/>
      <c r="I309" s="230"/>
      <c r="K309" s="231"/>
      <c r="L309" s="151"/>
      <c r="N309" s="98"/>
    </row>
    <row r="310">
      <c r="C310" s="142"/>
      <c r="E310" s="228"/>
      <c r="G310" s="230"/>
      <c r="H310" s="230"/>
      <c r="I310" s="230"/>
      <c r="K310" s="231"/>
      <c r="L310" s="151"/>
      <c r="N310" s="98"/>
    </row>
    <row r="311">
      <c r="C311" s="142"/>
      <c r="E311" s="228"/>
      <c r="G311" s="230"/>
      <c r="H311" s="230"/>
      <c r="I311" s="230"/>
      <c r="K311" s="231"/>
      <c r="L311" s="151"/>
      <c r="N311" s="98"/>
    </row>
    <row r="312">
      <c r="C312" s="142"/>
      <c r="E312" s="228"/>
      <c r="G312" s="230"/>
      <c r="H312" s="230"/>
      <c r="I312" s="230"/>
      <c r="K312" s="231"/>
      <c r="L312" s="151"/>
      <c r="N312" s="98"/>
    </row>
    <row r="313">
      <c r="C313" s="142"/>
      <c r="E313" s="228"/>
      <c r="G313" s="230"/>
      <c r="H313" s="230"/>
      <c r="I313" s="230"/>
      <c r="K313" s="231"/>
      <c r="L313" s="151"/>
      <c r="N313" s="98"/>
    </row>
    <row r="314">
      <c r="C314" s="142"/>
      <c r="E314" s="228"/>
      <c r="G314" s="230"/>
      <c r="H314" s="230"/>
      <c r="I314" s="230"/>
      <c r="K314" s="231"/>
      <c r="L314" s="151"/>
      <c r="N314" s="98"/>
    </row>
    <row r="315">
      <c r="C315" s="142"/>
      <c r="E315" s="228"/>
      <c r="G315" s="230"/>
      <c r="H315" s="230"/>
      <c r="I315" s="230"/>
      <c r="K315" s="231"/>
      <c r="L315" s="151"/>
      <c r="N315" s="98"/>
    </row>
    <row r="316">
      <c r="C316" s="142"/>
      <c r="E316" s="228"/>
      <c r="G316" s="230"/>
      <c r="H316" s="230"/>
      <c r="I316" s="230"/>
      <c r="K316" s="231"/>
      <c r="L316" s="151"/>
      <c r="N316" s="98"/>
    </row>
    <row r="317">
      <c r="C317" s="142"/>
      <c r="E317" s="228"/>
      <c r="G317" s="230"/>
      <c r="H317" s="230"/>
      <c r="I317" s="230"/>
      <c r="K317" s="231"/>
      <c r="L317" s="151"/>
      <c r="N317" s="98"/>
    </row>
    <row r="318">
      <c r="C318" s="142"/>
      <c r="E318" s="228"/>
      <c r="G318" s="230"/>
      <c r="H318" s="230"/>
      <c r="I318" s="230"/>
      <c r="K318" s="231"/>
      <c r="L318" s="151"/>
      <c r="N318" s="98"/>
    </row>
    <row r="319">
      <c r="C319" s="142"/>
      <c r="E319" s="228"/>
      <c r="G319" s="230"/>
      <c r="H319" s="230"/>
      <c r="I319" s="230"/>
      <c r="K319" s="231"/>
      <c r="L319" s="151"/>
      <c r="N319" s="98"/>
    </row>
    <row r="320">
      <c r="C320" s="142"/>
      <c r="E320" s="228"/>
      <c r="G320" s="230"/>
      <c r="H320" s="230"/>
      <c r="I320" s="230"/>
      <c r="K320" s="231"/>
      <c r="L320" s="151"/>
      <c r="N320" s="98"/>
    </row>
    <row r="321">
      <c r="C321" s="142"/>
      <c r="E321" s="228"/>
      <c r="G321" s="230"/>
      <c r="H321" s="230"/>
      <c r="I321" s="230"/>
      <c r="K321" s="231"/>
      <c r="L321" s="151"/>
      <c r="N321" s="98"/>
    </row>
    <row r="322">
      <c r="C322" s="142"/>
      <c r="E322" s="228"/>
      <c r="G322" s="230"/>
      <c r="H322" s="230"/>
      <c r="I322" s="230"/>
      <c r="K322" s="231"/>
      <c r="L322" s="151"/>
      <c r="N322" s="98"/>
    </row>
    <row r="323">
      <c r="C323" s="142"/>
      <c r="E323" s="228"/>
      <c r="G323" s="230"/>
      <c r="H323" s="230"/>
      <c r="I323" s="230"/>
      <c r="K323" s="231"/>
      <c r="L323" s="151"/>
      <c r="N323" s="98"/>
    </row>
    <row r="324">
      <c r="C324" s="142"/>
      <c r="E324" s="228"/>
      <c r="G324" s="230"/>
      <c r="H324" s="230"/>
      <c r="I324" s="230"/>
      <c r="K324" s="231"/>
      <c r="L324" s="151"/>
      <c r="N324" s="98"/>
    </row>
    <row r="325">
      <c r="C325" s="142"/>
      <c r="E325" s="228"/>
      <c r="G325" s="230"/>
      <c r="H325" s="230"/>
      <c r="I325" s="230"/>
      <c r="K325" s="231"/>
      <c r="L325" s="151"/>
      <c r="N325" s="98"/>
    </row>
    <row r="326">
      <c r="C326" s="142"/>
      <c r="E326" s="228"/>
      <c r="G326" s="230"/>
      <c r="H326" s="230"/>
      <c r="I326" s="230"/>
      <c r="K326" s="231"/>
      <c r="L326" s="151"/>
      <c r="N326" s="98"/>
    </row>
    <row r="327">
      <c r="C327" s="142"/>
      <c r="E327" s="228"/>
      <c r="G327" s="230"/>
      <c r="H327" s="230"/>
      <c r="I327" s="230"/>
      <c r="K327" s="231"/>
      <c r="L327" s="227"/>
      <c r="N327" s="98"/>
    </row>
    <row r="328">
      <c r="C328" s="142"/>
      <c r="E328" s="228"/>
      <c r="G328" s="230"/>
      <c r="H328" s="230"/>
      <c r="I328" s="230"/>
      <c r="K328" s="231"/>
      <c r="L328" s="227"/>
      <c r="N328" s="98"/>
    </row>
    <row r="329">
      <c r="C329" s="142"/>
      <c r="E329" s="228"/>
      <c r="G329" s="230"/>
      <c r="H329" s="230"/>
      <c r="I329" s="230"/>
      <c r="K329" s="231"/>
      <c r="L329" s="227"/>
      <c r="N329" s="98"/>
    </row>
    <row r="330">
      <c r="C330" s="142"/>
      <c r="E330" s="228"/>
      <c r="G330" s="230"/>
      <c r="H330" s="230"/>
      <c r="I330" s="230"/>
      <c r="K330" s="231"/>
      <c r="L330" s="227"/>
      <c r="N330" s="98"/>
    </row>
    <row r="331">
      <c r="C331" s="142"/>
      <c r="E331" s="228"/>
      <c r="G331" s="230"/>
      <c r="H331" s="230"/>
      <c r="I331" s="230"/>
      <c r="K331" s="231"/>
      <c r="L331" s="227"/>
      <c r="N331" s="98"/>
    </row>
    <row r="332">
      <c r="C332" s="142"/>
      <c r="E332" s="228"/>
      <c r="G332" s="230"/>
      <c r="H332" s="230"/>
      <c r="I332" s="230"/>
      <c r="K332" s="231"/>
      <c r="L332" s="227"/>
      <c r="N332" s="98"/>
    </row>
    <row r="333">
      <c r="C333" s="142"/>
      <c r="E333" s="228"/>
      <c r="G333" s="230"/>
      <c r="H333" s="230"/>
      <c r="I333" s="230"/>
      <c r="K333" s="231"/>
      <c r="L333" s="227"/>
      <c r="N333" s="98"/>
    </row>
    <row r="334">
      <c r="C334" s="142"/>
      <c r="E334" s="228"/>
      <c r="G334" s="230"/>
      <c r="H334" s="230"/>
      <c r="I334" s="230"/>
      <c r="K334" s="231"/>
      <c r="L334" s="227"/>
      <c r="N334" s="98"/>
    </row>
    <row r="335">
      <c r="C335" s="142"/>
      <c r="E335" s="228"/>
      <c r="G335" s="230"/>
      <c r="H335" s="230"/>
      <c r="I335" s="230"/>
      <c r="K335" s="231"/>
      <c r="L335" s="227"/>
      <c r="N335" s="98"/>
    </row>
    <row r="336">
      <c r="C336" s="142"/>
      <c r="E336" s="228"/>
      <c r="G336" s="230"/>
      <c r="H336" s="230"/>
      <c r="I336" s="230"/>
      <c r="K336" s="231"/>
      <c r="L336" s="227"/>
      <c r="N336" s="98"/>
    </row>
    <row r="337">
      <c r="C337" s="142"/>
      <c r="E337" s="228"/>
      <c r="G337" s="230"/>
      <c r="H337" s="230"/>
      <c r="I337" s="230"/>
      <c r="K337" s="231"/>
      <c r="L337" s="227"/>
      <c r="N337" s="98"/>
    </row>
    <row r="338">
      <c r="C338" s="142"/>
      <c r="E338" s="228"/>
      <c r="G338" s="230"/>
      <c r="H338" s="230"/>
      <c r="I338" s="230"/>
      <c r="K338" s="231"/>
      <c r="L338" s="227"/>
      <c r="N338" s="98"/>
    </row>
    <row r="339">
      <c r="C339" s="142"/>
      <c r="E339" s="228"/>
      <c r="G339" s="230"/>
      <c r="H339" s="230"/>
      <c r="I339" s="230"/>
      <c r="K339" s="231"/>
      <c r="L339" s="227"/>
      <c r="N339" s="98"/>
    </row>
    <row r="340">
      <c r="C340" s="142"/>
      <c r="E340" s="228"/>
      <c r="G340" s="230"/>
      <c r="H340" s="230"/>
      <c r="I340" s="230"/>
      <c r="K340" s="231"/>
      <c r="L340" s="227"/>
      <c r="N340" s="98"/>
    </row>
    <row r="341">
      <c r="C341" s="142"/>
      <c r="E341" s="228"/>
      <c r="G341" s="230"/>
      <c r="H341" s="230"/>
      <c r="I341" s="230"/>
      <c r="K341" s="231"/>
      <c r="L341" s="227"/>
      <c r="N341" s="98"/>
    </row>
    <row r="342">
      <c r="C342" s="142"/>
      <c r="E342" s="228"/>
      <c r="G342" s="230"/>
      <c r="H342" s="230"/>
      <c r="I342" s="230"/>
      <c r="K342" s="231"/>
      <c r="L342" s="227"/>
      <c r="N342" s="98"/>
    </row>
    <row r="343">
      <c r="C343" s="142"/>
      <c r="E343" s="228"/>
      <c r="G343" s="230"/>
      <c r="H343" s="230"/>
      <c r="I343" s="230"/>
      <c r="K343" s="231"/>
      <c r="L343" s="227"/>
      <c r="N343" s="98"/>
    </row>
    <row r="344">
      <c r="C344" s="142"/>
      <c r="E344" s="228"/>
      <c r="G344" s="230"/>
      <c r="H344" s="230"/>
      <c r="I344" s="230"/>
      <c r="K344" s="231"/>
      <c r="L344" s="227"/>
      <c r="N344" s="98"/>
    </row>
    <row r="345">
      <c r="C345" s="142"/>
      <c r="E345" s="228"/>
      <c r="G345" s="230"/>
      <c r="H345" s="230"/>
      <c r="I345" s="230"/>
      <c r="K345" s="231"/>
      <c r="L345" s="227"/>
      <c r="N345" s="98"/>
    </row>
    <row r="346">
      <c r="C346" s="142"/>
      <c r="E346" s="228"/>
      <c r="G346" s="230"/>
      <c r="H346" s="230"/>
      <c r="I346" s="230"/>
      <c r="K346" s="231"/>
      <c r="L346" s="227"/>
      <c r="N346" s="98"/>
    </row>
    <row r="347">
      <c r="C347" s="142"/>
      <c r="E347" s="228"/>
      <c r="G347" s="230"/>
      <c r="H347" s="230"/>
      <c r="I347" s="230"/>
      <c r="K347" s="231"/>
      <c r="L347" s="227"/>
      <c r="N347" s="98"/>
    </row>
    <row r="348">
      <c r="C348" s="142"/>
      <c r="E348" s="228"/>
      <c r="G348" s="230"/>
      <c r="H348" s="230"/>
      <c r="I348" s="230"/>
      <c r="K348" s="231"/>
      <c r="L348" s="227"/>
      <c r="N348" s="98"/>
    </row>
    <row r="349">
      <c r="C349" s="142"/>
      <c r="E349" s="228"/>
      <c r="G349" s="230"/>
      <c r="H349" s="230"/>
      <c r="I349" s="230"/>
      <c r="K349" s="231"/>
      <c r="L349" s="227"/>
      <c r="N349" s="98"/>
    </row>
    <row r="350">
      <c r="C350" s="142"/>
      <c r="E350" s="228"/>
      <c r="G350" s="230"/>
      <c r="H350" s="230"/>
      <c r="I350" s="230"/>
      <c r="K350" s="231"/>
      <c r="L350" s="227"/>
      <c r="N350" s="98"/>
    </row>
    <row r="351">
      <c r="C351" s="142"/>
      <c r="E351" s="228"/>
      <c r="G351" s="230"/>
      <c r="H351" s="230"/>
      <c r="I351" s="230"/>
      <c r="K351" s="231"/>
      <c r="L351" s="227"/>
      <c r="N351" s="98"/>
    </row>
    <row r="352">
      <c r="C352" s="142"/>
      <c r="E352" s="228"/>
      <c r="G352" s="230"/>
      <c r="H352" s="230"/>
      <c r="I352" s="230"/>
      <c r="K352" s="231"/>
      <c r="L352" s="227"/>
      <c r="N352" s="98"/>
    </row>
    <row r="353">
      <c r="C353" s="142"/>
      <c r="E353" s="228"/>
      <c r="G353" s="230"/>
      <c r="H353" s="230"/>
      <c r="I353" s="230"/>
      <c r="K353" s="231"/>
      <c r="L353" s="227"/>
      <c r="N353" s="98"/>
    </row>
    <row r="354">
      <c r="C354" s="142"/>
      <c r="E354" s="228"/>
      <c r="G354" s="230"/>
      <c r="H354" s="230"/>
      <c r="I354" s="230"/>
      <c r="K354" s="231"/>
      <c r="L354" s="227"/>
      <c r="N354" s="98"/>
    </row>
    <row r="355">
      <c r="C355" s="142"/>
      <c r="E355" s="228"/>
      <c r="G355" s="230"/>
      <c r="H355" s="230"/>
      <c r="I355" s="230"/>
      <c r="K355" s="231"/>
      <c r="L355" s="227"/>
      <c r="N355" s="98"/>
    </row>
    <row r="356">
      <c r="C356" s="142"/>
      <c r="E356" s="228"/>
      <c r="G356" s="230"/>
      <c r="H356" s="230"/>
      <c r="I356" s="230"/>
      <c r="K356" s="231"/>
      <c r="L356" s="227"/>
      <c r="N356" s="98"/>
    </row>
    <row r="357">
      <c r="C357" s="142"/>
      <c r="E357" s="228"/>
      <c r="G357" s="230"/>
      <c r="H357" s="230"/>
      <c r="I357" s="230"/>
      <c r="K357" s="231"/>
      <c r="L357" s="227"/>
      <c r="N357" s="98"/>
    </row>
    <row r="358">
      <c r="C358" s="142"/>
      <c r="E358" s="228"/>
      <c r="G358" s="230"/>
      <c r="H358" s="230"/>
      <c r="I358" s="230"/>
      <c r="K358" s="231"/>
      <c r="L358" s="227"/>
      <c r="N358" s="98"/>
    </row>
    <row r="359">
      <c r="C359" s="142"/>
      <c r="E359" s="228"/>
      <c r="G359" s="230"/>
      <c r="H359" s="230"/>
      <c r="I359" s="230"/>
      <c r="K359" s="231"/>
      <c r="L359" s="227"/>
      <c r="N359" s="98"/>
    </row>
    <row r="360">
      <c r="C360" s="142"/>
      <c r="E360" s="228"/>
      <c r="G360" s="230"/>
      <c r="H360" s="230"/>
      <c r="I360" s="230"/>
      <c r="K360" s="231"/>
      <c r="L360" s="227"/>
      <c r="N360" s="98"/>
    </row>
    <row r="361">
      <c r="C361" s="142"/>
      <c r="E361" s="228"/>
      <c r="G361" s="230"/>
      <c r="H361" s="230"/>
      <c r="I361" s="230"/>
      <c r="K361" s="231"/>
      <c r="L361" s="227"/>
      <c r="N361" s="98"/>
    </row>
    <row r="362">
      <c r="C362" s="142"/>
      <c r="E362" s="228"/>
      <c r="G362" s="230"/>
      <c r="H362" s="230"/>
      <c r="I362" s="230"/>
      <c r="K362" s="231"/>
      <c r="L362" s="227"/>
      <c r="N362" s="98"/>
    </row>
    <row r="363">
      <c r="C363" s="142"/>
      <c r="E363" s="228"/>
      <c r="G363" s="230"/>
      <c r="H363" s="230"/>
      <c r="I363" s="230"/>
      <c r="K363" s="231"/>
      <c r="L363" s="227"/>
      <c r="N363" s="98"/>
    </row>
    <row r="364">
      <c r="C364" s="142"/>
      <c r="E364" s="228"/>
      <c r="G364" s="230"/>
      <c r="H364" s="230"/>
      <c r="I364" s="230"/>
      <c r="K364" s="231"/>
      <c r="L364" s="227"/>
      <c r="N364" s="98"/>
    </row>
    <row r="365">
      <c r="C365" s="142"/>
      <c r="E365" s="228"/>
      <c r="G365" s="230"/>
      <c r="H365" s="230"/>
      <c r="I365" s="230"/>
      <c r="K365" s="231"/>
      <c r="L365" s="227"/>
      <c r="N365" s="98"/>
    </row>
    <row r="366">
      <c r="C366" s="142"/>
      <c r="E366" s="228"/>
      <c r="G366" s="230"/>
      <c r="H366" s="230"/>
      <c r="I366" s="230"/>
      <c r="K366" s="231"/>
      <c r="L366" s="227"/>
      <c r="N366" s="98"/>
    </row>
    <row r="367">
      <c r="C367" s="142"/>
      <c r="E367" s="228"/>
      <c r="G367" s="230"/>
      <c r="H367" s="230"/>
      <c r="I367" s="230"/>
      <c r="K367" s="231"/>
      <c r="L367" s="227"/>
      <c r="N367" s="98"/>
    </row>
    <row r="368">
      <c r="C368" s="142"/>
      <c r="E368" s="228"/>
      <c r="G368" s="230"/>
      <c r="H368" s="230"/>
      <c r="I368" s="230"/>
      <c r="K368" s="231"/>
      <c r="L368" s="227"/>
      <c r="N368" s="98"/>
    </row>
    <row r="369">
      <c r="C369" s="142"/>
      <c r="E369" s="228"/>
      <c r="G369" s="230"/>
      <c r="H369" s="230"/>
      <c r="I369" s="230"/>
      <c r="K369" s="231"/>
      <c r="L369" s="227"/>
      <c r="N369" s="98"/>
    </row>
    <row r="370">
      <c r="C370" s="142"/>
      <c r="E370" s="228"/>
      <c r="G370" s="230"/>
      <c r="H370" s="230"/>
      <c r="I370" s="230"/>
      <c r="K370" s="231"/>
      <c r="L370" s="227"/>
      <c r="N370" s="98"/>
    </row>
    <row r="371">
      <c r="C371" s="142"/>
      <c r="E371" s="228"/>
      <c r="G371" s="230"/>
      <c r="H371" s="230"/>
      <c r="I371" s="230"/>
      <c r="K371" s="231"/>
      <c r="L371" s="227"/>
      <c r="N371" s="98"/>
    </row>
    <row r="372">
      <c r="C372" s="142"/>
      <c r="E372" s="228"/>
      <c r="G372" s="230"/>
      <c r="H372" s="230"/>
      <c r="I372" s="230"/>
      <c r="K372" s="231"/>
      <c r="L372" s="227"/>
      <c r="N372" s="98"/>
    </row>
    <row r="373">
      <c r="C373" s="142"/>
      <c r="E373" s="228"/>
      <c r="G373" s="230"/>
      <c r="H373" s="230"/>
      <c r="I373" s="230"/>
      <c r="K373" s="231"/>
      <c r="L373" s="227"/>
      <c r="N373" s="98"/>
    </row>
    <row r="374">
      <c r="C374" s="142"/>
      <c r="E374" s="228"/>
      <c r="G374" s="230"/>
      <c r="H374" s="230"/>
      <c r="I374" s="230"/>
      <c r="K374" s="231"/>
      <c r="L374" s="227"/>
      <c r="N374" s="98"/>
    </row>
    <row r="375">
      <c r="C375" s="142"/>
      <c r="E375" s="228"/>
      <c r="G375" s="230"/>
      <c r="H375" s="230"/>
      <c r="I375" s="230"/>
      <c r="K375" s="231"/>
      <c r="L375" s="227"/>
      <c r="N375" s="98"/>
    </row>
    <row r="376">
      <c r="C376" s="142"/>
      <c r="E376" s="228"/>
      <c r="G376" s="230"/>
      <c r="H376" s="230"/>
      <c r="I376" s="230"/>
      <c r="K376" s="231"/>
      <c r="L376" s="227"/>
      <c r="N376" s="98"/>
    </row>
    <row r="377">
      <c r="C377" s="142"/>
      <c r="E377" s="228"/>
      <c r="G377" s="230"/>
      <c r="H377" s="230"/>
      <c r="I377" s="230"/>
      <c r="K377" s="231"/>
      <c r="L377" s="227"/>
      <c r="N377" s="98"/>
    </row>
    <row r="378">
      <c r="C378" s="142"/>
      <c r="E378" s="228"/>
      <c r="G378" s="230"/>
      <c r="H378" s="230"/>
      <c r="I378" s="230"/>
      <c r="K378" s="231"/>
      <c r="L378" s="227"/>
      <c r="N378" s="98"/>
    </row>
    <row r="379">
      <c r="C379" s="142"/>
      <c r="E379" s="228"/>
      <c r="G379" s="230"/>
      <c r="H379" s="230"/>
      <c r="I379" s="230"/>
      <c r="K379" s="231"/>
      <c r="L379" s="227"/>
      <c r="N379" s="98"/>
    </row>
    <row r="380">
      <c r="C380" s="142"/>
      <c r="E380" s="228"/>
      <c r="G380" s="230"/>
      <c r="H380" s="230"/>
      <c r="I380" s="230"/>
      <c r="K380" s="231"/>
      <c r="L380" s="227"/>
      <c r="N380" s="98"/>
    </row>
    <row r="381">
      <c r="C381" s="142"/>
      <c r="E381" s="228"/>
      <c r="G381" s="230"/>
      <c r="H381" s="230"/>
      <c r="I381" s="230"/>
      <c r="K381" s="231"/>
      <c r="L381" s="227"/>
      <c r="N381" s="98"/>
    </row>
    <row r="382">
      <c r="C382" s="142"/>
      <c r="E382" s="228"/>
      <c r="G382" s="230"/>
      <c r="H382" s="230"/>
      <c r="I382" s="230"/>
      <c r="K382" s="231"/>
      <c r="L382" s="227"/>
      <c r="N382" s="98"/>
    </row>
    <row r="383">
      <c r="C383" s="142"/>
      <c r="E383" s="228"/>
      <c r="G383" s="230"/>
      <c r="H383" s="230"/>
      <c r="I383" s="230"/>
      <c r="K383" s="231"/>
      <c r="L383" s="227"/>
      <c r="N383" s="98"/>
    </row>
    <row r="384">
      <c r="C384" s="142"/>
      <c r="E384" s="228"/>
      <c r="G384" s="230"/>
      <c r="H384" s="230"/>
      <c r="I384" s="230"/>
      <c r="K384" s="231"/>
      <c r="L384" s="227"/>
      <c r="N384" s="98"/>
    </row>
    <row r="385">
      <c r="C385" s="142"/>
      <c r="E385" s="228"/>
      <c r="G385" s="230"/>
      <c r="H385" s="230"/>
      <c r="I385" s="230"/>
      <c r="K385" s="231"/>
      <c r="L385" s="227"/>
      <c r="N385" s="98"/>
    </row>
    <row r="386">
      <c r="C386" s="142"/>
      <c r="E386" s="228"/>
      <c r="G386" s="230"/>
      <c r="H386" s="230"/>
      <c r="I386" s="230"/>
      <c r="K386" s="231"/>
      <c r="L386" s="227"/>
      <c r="N386" s="98"/>
    </row>
    <row r="387">
      <c r="C387" s="142"/>
      <c r="E387" s="228"/>
      <c r="G387" s="230"/>
      <c r="H387" s="230"/>
      <c r="I387" s="230"/>
      <c r="K387" s="231"/>
      <c r="L387" s="227"/>
      <c r="N387" s="98"/>
    </row>
    <row r="388">
      <c r="C388" s="142"/>
      <c r="E388" s="228"/>
      <c r="G388" s="230"/>
      <c r="H388" s="230"/>
      <c r="I388" s="230"/>
      <c r="K388" s="231"/>
      <c r="L388" s="227"/>
      <c r="N388" s="98"/>
    </row>
    <row r="389">
      <c r="C389" s="142"/>
      <c r="E389" s="228"/>
      <c r="G389" s="230"/>
      <c r="H389" s="230"/>
      <c r="I389" s="230"/>
      <c r="K389" s="231"/>
      <c r="L389" s="227"/>
      <c r="N389" s="98"/>
    </row>
    <row r="390">
      <c r="C390" s="142"/>
      <c r="E390" s="228"/>
      <c r="G390" s="230"/>
      <c r="H390" s="230"/>
      <c r="I390" s="230"/>
      <c r="K390" s="231"/>
      <c r="L390" s="227"/>
      <c r="N390" s="98"/>
    </row>
    <row r="391">
      <c r="C391" s="142"/>
      <c r="E391" s="228"/>
      <c r="G391" s="230"/>
      <c r="H391" s="230"/>
      <c r="I391" s="230"/>
      <c r="K391" s="231"/>
      <c r="L391" s="227"/>
      <c r="N391" s="98"/>
    </row>
    <row r="392">
      <c r="C392" s="142"/>
      <c r="E392" s="228"/>
      <c r="G392" s="230"/>
      <c r="H392" s="230"/>
      <c r="I392" s="230"/>
      <c r="K392" s="231"/>
      <c r="L392" s="227"/>
      <c r="N392" s="98"/>
    </row>
    <row r="393">
      <c r="C393" s="142"/>
      <c r="E393" s="228"/>
      <c r="G393" s="230"/>
      <c r="H393" s="230"/>
      <c r="I393" s="230"/>
      <c r="K393" s="231"/>
      <c r="L393" s="227"/>
      <c r="N393" s="98"/>
    </row>
    <row r="394">
      <c r="C394" s="142"/>
      <c r="E394" s="228"/>
      <c r="G394" s="230"/>
      <c r="H394" s="230"/>
      <c r="I394" s="230"/>
      <c r="K394" s="231"/>
      <c r="L394" s="227"/>
      <c r="N394" s="98"/>
    </row>
    <row r="395">
      <c r="C395" s="142"/>
      <c r="E395" s="228"/>
      <c r="G395" s="230"/>
      <c r="H395" s="230"/>
      <c r="I395" s="230"/>
      <c r="K395" s="231"/>
      <c r="L395" s="227"/>
      <c r="N395" s="98"/>
    </row>
    <row r="396">
      <c r="C396" s="142"/>
      <c r="E396" s="228"/>
      <c r="G396" s="230"/>
      <c r="H396" s="230"/>
      <c r="I396" s="230"/>
      <c r="K396" s="231"/>
      <c r="L396" s="227"/>
      <c r="N396" s="98"/>
    </row>
    <row r="397">
      <c r="C397" s="142"/>
      <c r="E397" s="228"/>
      <c r="G397" s="230"/>
      <c r="H397" s="230"/>
      <c r="I397" s="230"/>
      <c r="K397" s="231"/>
      <c r="L397" s="227"/>
      <c r="N397" s="98"/>
    </row>
    <row r="398">
      <c r="C398" s="142"/>
      <c r="E398" s="228"/>
      <c r="G398" s="230"/>
      <c r="H398" s="230"/>
      <c r="I398" s="230"/>
      <c r="K398" s="231"/>
      <c r="L398" s="227"/>
      <c r="N398" s="98"/>
    </row>
    <row r="399">
      <c r="C399" s="142"/>
      <c r="E399" s="228"/>
      <c r="G399" s="230"/>
      <c r="H399" s="230"/>
      <c r="I399" s="230"/>
      <c r="K399" s="231"/>
      <c r="L399" s="227"/>
      <c r="N399" s="98"/>
    </row>
    <row r="400">
      <c r="C400" s="142"/>
      <c r="E400" s="228"/>
      <c r="G400" s="230"/>
      <c r="H400" s="230"/>
      <c r="I400" s="230"/>
      <c r="K400" s="231"/>
      <c r="L400" s="227"/>
      <c r="N400" s="98"/>
    </row>
    <row r="401">
      <c r="C401" s="142"/>
      <c r="E401" s="228"/>
      <c r="G401" s="230"/>
      <c r="H401" s="230"/>
      <c r="I401" s="230"/>
      <c r="K401" s="231"/>
      <c r="L401" s="227"/>
      <c r="N401" s="98"/>
    </row>
    <row r="402">
      <c r="C402" s="142"/>
      <c r="E402" s="228"/>
      <c r="G402" s="230"/>
      <c r="H402" s="230"/>
      <c r="I402" s="230"/>
      <c r="K402" s="231"/>
      <c r="L402" s="227"/>
      <c r="N402" s="98"/>
    </row>
    <row r="403">
      <c r="C403" s="142"/>
      <c r="E403" s="228"/>
      <c r="G403" s="230"/>
      <c r="H403" s="230"/>
      <c r="I403" s="230"/>
      <c r="K403" s="231"/>
      <c r="L403" s="227"/>
      <c r="N403" s="98"/>
    </row>
    <row r="404">
      <c r="C404" s="142"/>
      <c r="E404" s="228"/>
      <c r="G404" s="230"/>
      <c r="H404" s="230"/>
      <c r="I404" s="230"/>
      <c r="K404" s="231"/>
      <c r="L404" s="227"/>
      <c r="N404" s="98"/>
    </row>
    <row r="405">
      <c r="C405" s="142"/>
      <c r="E405" s="228"/>
      <c r="G405" s="230"/>
      <c r="H405" s="230"/>
      <c r="I405" s="230"/>
      <c r="K405" s="231"/>
      <c r="L405" s="227"/>
      <c r="N405" s="98"/>
    </row>
    <row r="406">
      <c r="C406" s="142"/>
      <c r="E406" s="228"/>
      <c r="G406" s="230"/>
      <c r="H406" s="230"/>
      <c r="I406" s="230"/>
      <c r="K406" s="231"/>
      <c r="L406" s="227"/>
      <c r="N406" s="98"/>
    </row>
    <row r="407">
      <c r="C407" s="142"/>
      <c r="E407" s="228"/>
      <c r="G407" s="230"/>
      <c r="H407" s="230"/>
      <c r="I407" s="230"/>
      <c r="K407" s="231"/>
      <c r="L407" s="227"/>
      <c r="N407" s="98"/>
    </row>
    <row r="408">
      <c r="C408" s="142"/>
      <c r="E408" s="228"/>
      <c r="G408" s="230"/>
      <c r="H408" s="230"/>
      <c r="I408" s="230"/>
      <c r="K408" s="231"/>
      <c r="L408" s="227"/>
      <c r="N408" s="98"/>
    </row>
    <row r="409">
      <c r="C409" s="142"/>
      <c r="E409" s="228"/>
      <c r="G409" s="230"/>
      <c r="H409" s="230"/>
      <c r="I409" s="230"/>
      <c r="K409" s="231"/>
      <c r="L409" s="227"/>
      <c r="N409" s="98"/>
    </row>
    <row r="410">
      <c r="C410" s="142"/>
      <c r="E410" s="228"/>
      <c r="G410" s="230"/>
      <c r="H410" s="230"/>
      <c r="I410" s="230"/>
      <c r="K410" s="231"/>
      <c r="L410" s="227"/>
      <c r="N410" s="98"/>
    </row>
    <row r="411">
      <c r="C411" s="142"/>
      <c r="E411" s="228"/>
      <c r="G411" s="230"/>
      <c r="H411" s="230"/>
      <c r="I411" s="230"/>
      <c r="K411" s="231"/>
      <c r="L411" s="227"/>
      <c r="N411" s="98"/>
    </row>
    <row r="412">
      <c r="C412" s="142"/>
      <c r="E412" s="228"/>
      <c r="G412" s="230"/>
      <c r="H412" s="230"/>
      <c r="I412" s="230"/>
      <c r="K412" s="231"/>
      <c r="L412" s="227"/>
      <c r="N412" s="98"/>
    </row>
    <row r="413">
      <c r="C413" s="142"/>
      <c r="E413" s="228"/>
      <c r="G413" s="230"/>
      <c r="H413" s="230"/>
      <c r="I413" s="230"/>
      <c r="K413" s="231"/>
      <c r="L413" s="227"/>
      <c r="N413" s="98"/>
    </row>
    <row r="414">
      <c r="C414" s="142"/>
      <c r="E414" s="228"/>
      <c r="G414" s="230"/>
      <c r="H414" s="230"/>
      <c r="I414" s="230"/>
      <c r="K414" s="231"/>
      <c r="L414" s="227"/>
      <c r="N414" s="98"/>
    </row>
    <row r="415">
      <c r="C415" s="142"/>
      <c r="E415" s="228"/>
      <c r="G415" s="230"/>
      <c r="H415" s="230"/>
      <c r="I415" s="230"/>
      <c r="K415" s="231"/>
      <c r="L415" s="227"/>
      <c r="N415" s="98"/>
    </row>
    <row r="416">
      <c r="C416" s="142"/>
      <c r="E416" s="228"/>
      <c r="G416" s="230"/>
      <c r="H416" s="230"/>
      <c r="I416" s="230"/>
      <c r="K416" s="231"/>
      <c r="L416" s="227"/>
      <c r="N416" s="98"/>
    </row>
    <row r="417">
      <c r="C417" s="142"/>
      <c r="E417" s="228"/>
      <c r="G417" s="230"/>
      <c r="H417" s="230"/>
      <c r="I417" s="230"/>
      <c r="K417" s="231"/>
      <c r="L417" s="227"/>
      <c r="N417" s="98"/>
    </row>
    <row r="418">
      <c r="C418" s="142"/>
      <c r="E418" s="228"/>
      <c r="G418" s="230"/>
      <c r="H418" s="230"/>
      <c r="I418" s="230"/>
      <c r="K418" s="231"/>
      <c r="L418" s="227"/>
      <c r="N418" s="98"/>
    </row>
    <row r="419">
      <c r="C419" s="142"/>
      <c r="E419" s="228"/>
      <c r="G419" s="230"/>
      <c r="H419" s="230"/>
      <c r="I419" s="230"/>
      <c r="K419" s="231"/>
      <c r="L419" s="227"/>
      <c r="N419" s="98"/>
    </row>
    <row r="420">
      <c r="C420" s="142"/>
      <c r="E420" s="228"/>
      <c r="G420" s="230"/>
      <c r="H420" s="230"/>
      <c r="I420" s="230"/>
      <c r="K420" s="231"/>
      <c r="L420" s="227"/>
      <c r="N420" s="98"/>
    </row>
    <row r="421">
      <c r="C421" s="142"/>
      <c r="E421" s="228"/>
      <c r="G421" s="230"/>
      <c r="H421" s="230"/>
      <c r="I421" s="230"/>
      <c r="K421" s="231"/>
      <c r="L421" s="227"/>
      <c r="N421" s="98"/>
    </row>
    <row r="422">
      <c r="C422" s="142"/>
      <c r="E422" s="228"/>
      <c r="G422" s="230"/>
      <c r="H422" s="230"/>
      <c r="I422" s="230"/>
      <c r="K422" s="231"/>
      <c r="L422" s="227"/>
      <c r="N422" s="98"/>
    </row>
    <row r="423">
      <c r="C423" s="142"/>
      <c r="E423" s="228"/>
      <c r="G423" s="230"/>
      <c r="H423" s="230"/>
      <c r="I423" s="230"/>
      <c r="K423" s="231"/>
      <c r="L423" s="227"/>
      <c r="N423" s="98"/>
    </row>
    <row r="424">
      <c r="C424" s="142"/>
      <c r="E424" s="228"/>
      <c r="G424" s="230"/>
      <c r="H424" s="230"/>
      <c r="I424" s="230"/>
      <c r="K424" s="231"/>
      <c r="L424" s="227"/>
      <c r="N424" s="98"/>
    </row>
    <row r="425">
      <c r="C425" s="142"/>
      <c r="E425" s="228"/>
      <c r="G425" s="230"/>
      <c r="H425" s="230"/>
      <c r="I425" s="230"/>
      <c r="K425" s="231"/>
      <c r="L425" s="227"/>
      <c r="N425" s="98"/>
    </row>
    <row r="426">
      <c r="C426" s="142"/>
      <c r="E426" s="228"/>
      <c r="G426" s="230"/>
      <c r="H426" s="230"/>
      <c r="I426" s="230"/>
      <c r="K426" s="231"/>
      <c r="L426" s="227"/>
      <c r="N426" s="98"/>
    </row>
    <row r="427">
      <c r="C427" s="142"/>
      <c r="E427" s="228"/>
      <c r="G427" s="230"/>
      <c r="H427" s="230"/>
      <c r="I427" s="230"/>
      <c r="K427" s="231"/>
      <c r="L427" s="227"/>
      <c r="N427" s="98"/>
    </row>
    <row r="428">
      <c r="C428" s="142"/>
      <c r="E428" s="228"/>
      <c r="G428" s="230"/>
      <c r="H428" s="230"/>
      <c r="I428" s="230"/>
      <c r="K428" s="231"/>
      <c r="L428" s="227"/>
      <c r="N428" s="98"/>
    </row>
    <row r="429">
      <c r="C429" s="142"/>
      <c r="E429" s="228"/>
      <c r="G429" s="230"/>
      <c r="H429" s="230"/>
      <c r="I429" s="230"/>
      <c r="K429" s="231"/>
      <c r="L429" s="227"/>
      <c r="N429" s="98"/>
    </row>
    <row r="430">
      <c r="C430" s="142"/>
      <c r="E430" s="228"/>
      <c r="G430" s="230"/>
      <c r="H430" s="230"/>
      <c r="I430" s="230"/>
      <c r="K430" s="231"/>
      <c r="L430" s="227"/>
      <c r="N430" s="98"/>
    </row>
    <row r="431">
      <c r="C431" s="142"/>
      <c r="E431" s="228"/>
      <c r="G431" s="230"/>
      <c r="H431" s="230"/>
      <c r="I431" s="230"/>
      <c r="K431" s="231"/>
      <c r="L431" s="227"/>
      <c r="N431" s="98"/>
    </row>
    <row r="432">
      <c r="C432" s="142"/>
      <c r="E432" s="228"/>
      <c r="G432" s="230"/>
      <c r="H432" s="230"/>
      <c r="I432" s="230"/>
      <c r="K432" s="231"/>
      <c r="L432" s="227"/>
      <c r="N432" s="98"/>
    </row>
    <row r="433">
      <c r="C433" s="142"/>
      <c r="E433" s="228"/>
      <c r="G433" s="230"/>
      <c r="H433" s="230"/>
      <c r="I433" s="230"/>
      <c r="K433" s="231"/>
      <c r="L433" s="227"/>
      <c r="N433" s="98"/>
    </row>
    <row r="434">
      <c r="C434" s="142"/>
      <c r="E434" s="228"/>
      <c r="G434" s="230"/>
      <c r="H434" s="230"/>
      <c r="I434" s="230"/>
      <c r="K434" s="231"/>
      <c r="L434" s="227"/>
      <c r="N434" s="98"/>
    </row>
    <row r="435">
      <c r="C435" s="142"/>
      <c r="E435" s="228"/>
      <c r="G435" s="230"/>
      <c r="H435" s="230"/>
      <c r="I435" s="230"/>
      <c r="K435" s="231"/>
      <c r="L435" s="227"/>
      <c r="N435" s="98"/>
    </row>
    <row r="436">
      <c r="C436" s="142"/>
      <c r="E436" s="228"/>
      <c r="G436" s="230"/>
      <c r="H436" s="230"/>
      <c r="I436" s="230"/>
      <c r="K436" s="231"/>
      <c r="L436" s="227"/>
      <c r="N436" s="98"/>
    </row>
    <row r="437">
      <c r="C437" s="142"/>
      <c r="E437" s="228"/>
      <c r="G437" s="230"/>
      <c r="H437" s="230"/>
      <c r="I437" s="230"/>
      <c r="K437" s="231"/>
      <c r="L437" s="227"/>
      <c r="N437" s="98"/>
    </row>
    <row r="438">
      <c r="C438" s="142"/>
      <c r="E438" s="228"/>
      <c r="G438" s="230"/>
      <c r="H438" s="230"/>
      <c r="I438" s="230"/>
      <c r="K438" s="231"/>
      <c r="L438" s="227"/>
      <c r="N438" s="98"/>
    </row>
    <row r="439">
      <c r="C439" s="142"/>
      <c r="E439" s="228"/>
      <c r="G439" s="230"/>
      <c r="H439" s="230"/>
      <c r="I439" s="230"/>
      <c r="K439" s="231"/>
      <c r="L439" s="227"/>
      <c r="N439" s="98"/>
    </row>
    <row r="440">
      <c r="C440" s="142"/>
      <c r="E440" s="228"/>
      <c r="G440" s="230"/>
      <c r="H440" s="230"/>
      <c r="I440" s="230"/>
      <c r="K440" s="231"/>
      <c r="L440" s="227"/>
      <c r="N440" s="98"/>
    </row>
    <row r="441">
      <c r="C441" s="142"/>
      <c r="E441" s="228"/>
      <c r="G441" s="230"/>
      <c r="H441" s="230"/>
      <c r="I441" s="230"/>
      <c r="K441" s="231"/>
      <c r="L441" s="227"/>
      <c r="N441" s="98"/>
    </row>
    <row r="442">
      <c r="C442" s="142"/>
      <c r="E442" s="228"/>
      <c r="G442" s="230"/>
      <c r="H442" s="230"/>
      <c r="I442" s="230"/>
      <c r="K442" s="231"/>
      <c r="L442" s="227"/>
      <c r="N442" s="98"/>
    </row>
    <row r="443">
      <c r="C443" s="142"/>
      <c r="E443" s="228"/>
      <c r="G443" s="230"/>
      <c r="H443" s="230"/>
      <c r="I443" s="230"/>
      <c r="K443" s="231"/>
      <c r="L443" s="227"/>
      <c r="N443" s="98"/>
    </row>
    <row r="444">
      <c r="C444" s="142"/>
      <c r="E444" s="228"/>
      <c r="G444" s="230"/>
      <c r="H444" s="230"/>
      <c r="I444" s="230"/>
      <c r="K444" s="231"/>
      <c r="L444" s="227"/>
      <c r="N444" s="98"/>
    </row>
    <row r="445">
      <c r="C445" s="142"/>
      <c r="E445" s="228"/>
      <c r="G445" s="230"/>
      <c r="H445" s="230"/>
      <c r="I445" s="230"/>
      <c r="K445" s="231"/>
      <c r="L445" s="227"/>
      <c r="N445" s="98"/>
    </row>
    <row r="446">
      <c r="C446" s="142"/>
      <c r="E446" s="228"/>
      <c r="G446" s="230"/>
      <c r="H446" s="230"/>
      <c r="I446" s="230"/>
      <c r="K446" s="231"/>
      <c r="L446" s="227"/>
      <c r="N446" s="98"/>
    </row>
    <row r="447">
      <c r="C447" s="142"/>
      <c r="E447" s="228"/>
      <c r="G447" s="230"/>
      <c r="H447" s="230"/>
      <c r="I447" s="230"/>
      <c r="K447" s="231"/>
      <c r="L447" s="227"/>
      <c r="N447" s="98"/>
    </row>
    <row r="448">
      <c r="C448" s="142"/>
      <c r="E448" s="228"/>
      <c r="G448" s="230"/>
      <c r="H448" s="230"/>
      <c r="I448" s="230"/>
      <c r="K448" s="231"/>
      <c r="L448" s="227"/>
      <c r="N448" s="98"/>
    </row>
    <row r="449">
      <c r="C449" s="142"/>
      <c r="E449" s="228"/>
      <c r="G449" s="230"/>
      <c r="H449" s="230"/>
      <c r="I449" s="230"/>
      <c r="K449" s="231"/>
      <c r="L449" s="227"/>
      <c r="N449" s="98"/>
    </row>
    <row r="450">
      <c r="C450" s="142"/>
      <c r="E450" s="228"/>
      <c r="G450" s="230"/>
      <c r="H450" s="230"/>
      <c r="I450" s="230"/>
      <c r="K450" s="231"/>
      <c r="L450" s="227"/>
      <c r="N450" s="98"/>
    </row>
    <row r="451">
      <c r="C451" s="142"/>
      <c r="E451" s="228"/>
      <c r="G451" s="230"/>
      <c r="H451" s="230"/>
      <c r="I451" s="230"/>
      <c r="K451" s="231"/>
      <c r="L451" s="227"/>
      <c r="N451" s="98"/>
    </row>
    <row r="452">
      <c r="C452" s="142"/>
      <c r="E452" s="228"/>
      <c r="G452" s="230"/>
      <c r="H452" s="230"/>
      <c r="I452" s="230"/>
      <c r="K452" s="231"/>
      <c r="L452" s="227"/>
      <c r="N452" s="98"/>
    </row>
    <row r="453">
      <c r="C453" s="142"/>
      <c r="E453" s="228"/>
      <c r="G453" s="230"/>
      <c r="H453" s="230"/>
      <c r="I453" s="230"/>
      <c r="K453" s="231"/>
      <c r="L453" s="227"/>
      <c r="N453" s="98"/>
    </row>
    <row r="454">
      <c r="C454" s="142"/>
      <c r="E454" s="228"/>
      <c r="G454" s="230"/>
      <c r="H454" s="230"/>
      <c r="I454" s="230"/>
      <c r="K454" s="231"/>
      <c r="L454" s="227"/>
      <c r="N454" s="98"/>
    </row>
    <row r="455">
      <c r="C455" s="142"/>
      <c r="E455" s="228"/>
      <c r="G455" s="230"/>
      <c r="H455" s="230"/>
      <c r="I455" s="230"/>
      <c r="K455" s="231"/>
      <c r="L455" s="227"/>
      <c r="N455" s="98"/>
    </row>
    <row r="456">
      <c r="C456" s="142"/>
      <c r="E456" s="228"/>
      <c r="G456" s="230"/>
      <c r="H456" s="230"/>
      <c r="I456" s="230"/>
      <c r="K456" s="231"/>
      <c r="L456" s="227"/>
      <c r="N456" s="98"/>
    </row>
    <row r="457">
      <c r="C457" s="142"/>
      <c r="E457" s="228"/>
      <c r="G457" s="230"/>
      <c r="H457" s="230"/>
      <c r="I457" s="230"/>
      <c r="K457" s="231"/>
      <c r="L457" s="227"/>
      <c r="N457" s="98"/>
    </row>
    <row r="458">
      <c r="C458" s="142"/>
      <c r="E458" s="228"/>
      <c r="G458" s="230"/>
      <c r="H458" s="230"/>
      <c r="I458" s="230"/>
      <c r="K458" s="231"/>
      <c r="L458" s="227"/>
      <c r="N458" s="98"/>
    </row>
    <row r="459">
      <c r="C459" s="142"/>
      <c r="E459" s="228"/>
      <c r="G459" s="230"/>
      <c r="H459" s="230"/>
      <c r="I459" s="230"/>
      <c r="K459" s="231"/>
      <c r="L459" s="227"/>
      <c r="N459" s="98"/>
    </row>
    <row r="460">
      <c r="C460" s="142"/>
      <c r="E460" s="228"/>
      <c r="G460" s="230"/>
      <c r="H460" s="230"/>
      <c r="I460" s="230"/>
      <c r="K460" s="231"/>
      <c r="L460" s="227"/>
      <c r="N460" s="98"/>
    </row>
    <row r="461">
      <c r="C461" s="142"/>
      <c r="E461" s="228"/>
      <c r="G461" s="230"/>
      <c r="H461" s="230"/>
      <c r="I461" s="230"/>
      <c r="K461" s="231"/>
      <c r="L461" s="227"/>
      <c r="N461" s="98"/>
    </row>
    <row r="462">
      <c r="C462" s="142"/>
      <c r="E462" s="228"/>
      <c r="G462" s="230"/>
      <c r="H462" s="230"/>
      <c r="I462" s="230"/>
      <c r="K462" s="231"/>
      <c r="L462" s="227"/>
      <c r="N462" s="98"/>
    </row>
    <row r="463">
      <c r="C463" s="142"/>
      <c r="E463" s="228"/>
      <c r="G463" s="230"/>
      <c r="H463" s="230"/>
      <c r="I463" s="230"/>
      <c r="K463" s="231"/>
      <c r="L463" s="227"/>
      <c r="N463" s="98"/>
    </row>
    <row r="464">
      <c r="C464" s="142"/>
      <c r="E464" s="228"/>
      <c r="G464" s="230"/>
      <c r="H464" s="230"/>
      <c r="I464" s="230"/>
      <c r="K464" s="231"/>
      <c r="L464" s="227"/>
      <c r="N464" s="98"/>
    </row>
    <row r="465">
      <c r="C465" s="142"/>
      <c r="E465" s="228"/>
      <c r="G465" s="230"/>
      <c r="H465" s="230"/>
      <c r="I465" s="230"/>
      <c r="K465" s="231"/>
      <c r="L465" s="227"/>
      <c r="N465" s="98"/>
    </row>
    <row r="466">
      <c r="C466" s="142"/>
      <c r="E466" s="228"/>
      <c r="G466" s="230"/>
      <c r="H466" s="230"/>
      <c r="I466" s="230"/>
      <c r="K466" s="231"/>
      <c r="L466" s="227"/>
      <c r="N466" s="98"/>
    </row>
    <row r="467">
      <c r="C467" s="142"/>
      <c r="E467" s="228"/>
      <c r="G467" s="230"/>
      <c r="H467" s="230"/>
      <c r="I467" s="230"/>
      <c r="K467" s="231"/>
      <c r="L467" s="227"/>
      <c r="N467" s="98"/>
    </row>
    <row r="468">
      <c r="C468" s="142"/>
      <c r="E468" s="228"/>
      <c r="G468" s="230"/>
      <c r="H468" s="230"/>
      <c r="I468" s="230"/>
      <c r="K468" s="231"/>
      <c r="L468" s="227"/>
      <c r="N468" s="98"/>
    </row>
    <row r="469">
      <c r="C469" s="142"/>
      <c r="E469" s="228"/>
      <c r="G469" s="230"/>
      <c r="H469" s="230"/>
      <c r="I469" s="230"/>
      <c r="K469" s="231"/>
      <c r="L469" s="227"/>
      <c r="N469" s="98"/>
    </row>
    <row r="470">
      <c r="C470" s="142"/>
      <c r="E470" s="228"/>
      <c r="G470" s="230"/>
      <c r="H470" s="230"/>
      <c r="I470" s="230"/>
      <c r="K470" s="231"/>
      <c r="L470" s="227"/>
      <c r="N470" s="98"/>
    </row>
    <row r="471">
      <c r="C471" s="142"/>
      <c r="E471" s="228"/>
      <c r="G471" s="230"/>
      <c r="H471" s="230"/>
      <c r="I471" s="230"/>
      <c r="K471" s="231"/>
      <c r="L471" s="227"/>
      <c r="N471" s="98"/>
    </row>
    <row r="472">
      <c r="C472" s="142"/>
      <c r="E472" s="228"/>
      <c r="G472" s="230"/>
      <c r="H472" s="230"/>
      <c r="I472" s="230"/>
      <c r="K472" s="231"/>
      <c r="L472" s="227"/>
      <c r="N472" s="98"/>
    </row>
    <row r="473">
      <c r="C473" s="142"/>
      <c r="E473" s="228"/>
      <c r="G473" s="230"/>
      <c r="H473" s="230"/>
      <c r="I473" s="230"/>
      <c r="K473" s="231"/>
      <c r="L473" s="227"/>
      <c r="N473" s="98"/>
    </row>
    <row r="474">
      <c r="C474" s="142"/>
      <c r="E474" s="228"/>
      <c r="G474" s="230"/>
      <c r="H474" s="230"/>
      <c r="I474" s="230"/>
      <c r="K474" s="231"/>
      <c r="L474" s="227"/>
      <c r="N474" s="98"/>
    </row>
    <row r="475">
      <c r="C475" s="142"/>
      <c r="E475" s="228"/>
      <c r="G475" s="230"/>
      <c r="H475" s="230"/>
      <c r="I475" s="230"/>
      <c r="K475" s="231"/>
      <c r="L475" s="227"/>
      <c r="N475" s="98"/>
    </row>
    <row r="476">
      <c r="C476" s="142"/>
      <c r="E476" s="228"/>
      <c r="G476" s="230"/>
      <c r="H476" s="230"/>
      <c r="I476" s="230"/>
      <c r="K476" s="231"/>
      <c r="L476" s="227"/>
      <c r="N476" s="98"/>
    </row>
    <row r="477">
      <c r="C477" s="142"/>
      <c r="E477" s="228"/>
      <c r="G477" s="230"/>
      <c r="H477" s="230"/>
      <c r="I477" s="230"/>
      <c r="K477" s="231"/>
      <c r="L477" s="227"/>
      <c r="N477" s="98"/>
    </row>
    <row r="478">
      <c r="C478" s="142"/>
      <c r="E478" s="228"/>
      <c r="G478" s="230"/>
      <c r="H478" s="230"/>
      <c r="I478" s="230"/>
      <c r="K478" s="231"/>
      <c r="L478" s="227"/>
      <c r="N478" s="98"/>
    </row>
    <row r="479">
      <c r="C479" s="142"/>
      <c r="E479" s="228"/>
      <c r="G479" s="230"/>
      <c r="H479" s="230"/>
      <c r="I479" s="230"/>
      <c r="K479" s="231"/>
      <c r="L479" s="227"/>
      <c r="N479" s="98"/>
    </row>
    <row r="480">
      <c r="C480" s="142"/>
      <c r="E480" s="228"/>
      <c r="G480" s="230"/>
      <c r="H480" s="230"/>
      <c r="I480" s="230"/>
      <c r="K480" s="231"/>
      <c r="L480" s="227"/>
      <c r="N480" s="98"/>
    </row>
    <row r="481">
      <c r="C481" s="142"/>
      <c r="E481" s="228"/>
      <c r="G481" s="230"/>
      <c r="H481" s="230"/>
      <c r="I481" s="230"/>
      <c r="K481" s="231"/>
      <c r="L481" s="227"/>
      <c r="N481" s="98"/>
    </row>
    <row r="482">
      <c r="C482" s="142"/>
      <c r="E482" s="228"/>
      <c r="G482" s="230"/>
      <c r="H482" s="230"/>
      <c r="I482" s="230"/>
      <c r="K482" s="231"/>
      <c r="L482" s="227"/>
      <c r="N482" s="98"/>
    </row>
    <row r="483">
      <c r="C483" s="142"/>
      <c r="E483" s="228"/>
      <c r="G483" s="230"/>
      <c r="H483" s="230"/>
      <c r="I483" s="230"/>
      <c r="K483" s="231"/>
      <c r="L483" s="227"/>
      <c r="N483" s="98"/>
    </row>
    <row r="484">
      <c r="C484" s="142"/>
      <c r="E484" s="228"/>
      <c r="G484" s="230"/>
      <c r="H484" s="230"/>
      <c r="I484" s="230"/>
      <c r="K484" s="231"/>
      <c r="L484" s="227"/>
      <c r="N484" s="98"/>
    </row>
    <row r="485">
      <c r="C485" s="142"/>
      <c r="E485" s="228"/>
      <c r="G485" s="230"/>
      <c r="H485" s="230"/>
      <c r="I485" s="230"/>
      <c r="K485" s="231"/>
      <c r="L485" s="227"/>
      <c r="N485" s="98"/>
    </row>
    <row r="486">
      <c r="C486" s="142"/>
      <c r="E486" s="228"/>
      <c r="G486" s="230"/>
      <c r="H486" s="230"/>
      <c r="I486" s="230"/>
      <c r="K486" s="231"/>
      <c r="L486" s="227"/>
      <c r="N486" s="98"/>
    </row>
    <row r="487">
      <c r="C487" s="142"/>
      <c r="E487" s="228"/>
      <c r="G487" s="230"/>
      <c r="H487" s="230"/>
      <c r="I487" s="230"/>
      <c r="K487" s="231"/>
      <c r="L487" s="227"/>
      <c r="N487" s="98"/>
    </row>
    <row r="488">
      <c r="C488" s="142"/>
      <c r="E488" s="228"/>
      <c r="G488" s="230"/>
      <c r="H488" s="230"/>
      <c r="I488" s="230"/>
      <c r="K488" s="231"/>
      <c r="L488" s="227"/>
      <c r="N488" s="98"/>
    </row>
    <row r="489">
      <c r="C489" s="142"/>
      <c r="E489" s="228"/>
      <c r="G489" s="230"/>
      <c r="H489" s="230"/>
      <c r="I489" s="230"/>
      <c r="K489" s="231"/>
      <c r="L489" s="227"/>
      <c r="N489" s="98"/>
    </row>
    <row r="490">
      <c r="C490" s="142"/>
      <c r="E490" s="228"/>
      <c r="G490" s="230"/>
      <c r="H490" s="230"/>
      <c r="I490" s="230"/>
      <c r="K490" s="231"/>
      <c r="L490" s="227"/>
      <c r="N490" s="98"/>
    </row>
    <row r="491">
      <c r="C491" s="142"/>
      <c r="E491" s="228"/>
      <c r="G491" s="230"/>
      <c r="H491" s="230"/>
      <c r="I491" s="230"/>
      <c r="K491" s="231"/>
      <c r="L491" s="227"/>
      <c r="N491" s="98"/>
    </row>
    <row r="492">
      <c r="C492" s="142"/>
      <c r="E492" s="228"/>
      <c r="G492" s="230"/>
      <c r="H492" s="230"/>
      <c r="I492" s="230"/>
      <c r="K492" s="231"/>
      <c r="L492" s="227"/>
      <c r="N492" s="98"/>
    </row>
    <row r="493">
      <c r="C493" s="142"/>
      <c r="E493" s="228"/>
      <c r="G493" s="230"/>
      <c r="H493" s="230"/>
      <c r="I493" s="230"/>
      <c r="K493" s="231"/>
      <c r="L493" s="227"/>
      <c r="N493" s="98"/>
    </row>
    <row r="494">
      <c r="C494" s="142"/>
      <c r="E494" s="228"/>
      <c r="G494" s="230"/>
      <c r="H494" s="230"/>
      <c r="I494" s="230"/>
      <c r="K494" s="231"/>
      <c r="L494" s="227"/>
      <c r="N494" s="98"/>
    </row>
    <row r="495">
      <c r="C495" s="142"/>
      <c r="E495" s="228"/>
      <c r="G495" s="230"/>
      <c r="H495" s="230"/>
      <c r="I495" s="230"/>
      <c r="K495" s="231"/>
      <c r="L495" s="227"/>
      <c r="N495" s="98"/>
    </row>
    <row r="496">
      <c r="C496" s="142"/>
      <c r="E496" s="228"/>
      <c r="G496" s="230"/>
      <c r="H496" s="230"/>
      <c r="I496" s="230"/>
      <c r="K496" s="231"/>
      <c r="L496" s="227"/>
      <c r="N496" s="98"/>
    </row>
    <row r="497">
      <c r="C497" s="142"/>
      <c r="E497" s="228"/>
      <c r="G497" s="230"/>
      <c r="H497" s="230"/>
      <c r="I497" s="230"/>
      <c r="K497" s="231"/>
      <c r="L497" s="227"/>
      <c r="N497" s="98"/>
    </row>
    <row r="498">
      <c r="C498" s="142"/>
      <c r="E498" s="228"/>
      <c r="G498" s="230"/>
      <c r="H498" s="230"/>
      <c r="I498" s="230"/>
      <c r="K498" s="231"/>
      <c r="L498" s="227"/>
      <c r="N498" s="98"/>
    </row>
    <row r="499">
      <c r="C499" s="142"/>
      <c r="E499" s="228"/>
      <c r="G499" s="230"/>
      <c r="H499" s="230"/>
      <c r="I499" s="230"/>
      <c r="K499" s="231"/>
      <c r="L499" s="227"/>
      <c r="N499" s="98"/>
    </row>
    <row r="500">
      <c r="C500" s="142"/>
      <c r="E500" s="228"/>
      <c r="G500" s="230"/>
      <c r="H500" s="230"/>
      <c r="I500" s="230"/>
      <c r="K500" s="231"/>
      <c r="L500" s="227"/>
      <c r="N500" s="98"/>
    </row>
    <row r="501">
      <c r="C501" s="142"/>
      <c r="E501" s="228"/>
      <c r="G501" s="230"/>
      <c r="H501" s="230"/>
      <c r="I501" s="230"/>
      <c r="K501" s="231"/>
      <c r="L501" s="227"/>
      <c r="N501" s="98"/>
    </row>
    <row r="502">
      <c r="C502" s="142"/>
      <c r="E502" s="228"/>
      <c r="G502" s="230"/>
      <c r="H502" s="230"/>
      <c r="I502" s="230"/>
      <c r="K502" s="231"/>
      <c r="L502" s="227"/>
      <c r="N502" s="98"/>
    </row>
    <row r="503">
      <c r="C503" s="142"/>
      <c r="E503" s="228"/>
      <c r="G503" s="230"/>
      <c r="H503" s="230"/>
      <c r="I503" s="230"/>
      <c r="K503" s="231"/>
      <c r="L503" s="227"/>
      <c r="N503" s="98"/>
    </row>
    <row r="504">
      <c r="C504" s="142"/>
      <c r="E504" s="228"/>
      <c r="G504" s="230"/>
      <c r="H504" s="230"/>
      <c r="I504" s="230"/>
      <c r="K504" s="231"/>
      <c r="L504" s="227"/>
      <c r="N504" s="98"/>
    </row>
    <row r="505">
      <c r="C505" s="142"/>
      <c r="E505" s="228"/>
      <c r="G505" s="230"/>
      <c r="H505" s="230"/>
      <c r="I505" s="230"/>
      <c r="K505" s="231"/>
      <c r="L505" s="227"/>
      <c r="N505" s="98"/>
    </row>
    <row r="506">
      <c r="C506" s="142"/>
      <c r="E506" s="228"/>
      <c r="G506" s="230"/>
      <c r="H506" s="230"/>
      <c r="I506" s="230"/>
      <c r="K506" s="231"/>
      <c r="L506" s="227"/>
      <c r="N506" s="98"/>
    </row>
    <row r="507">
      <c r="C507" s="142"/>
      <c r="E507" s="228"/>
      <c r="G507" s="230"/>
      <c r="H507" s="230"/>
      <c r="I507" s="230"/>
      <c r="K507" s="231"/>
      <c r="L507" s="227"/>
      <c r="N507" s="98"/>
    </row>
    <row r="508">
      <c r="C508" s="142"/>
      <c r="E508" s="228"/>
      <c r="G508" s="230"/>
      <c r="H508" s="230"/>
      <c r="I508" s="230"/>
      <c r="K508" s="231"/>
      <c r="L508" s="227"/>
      <c r="N508" s="98"/>
    </row>
    <row r="509">
      <c r="C509" s="142"/>
      <c r="E509" s="228"/>
      <c r="G509" s="230"/>
      <c r="H509" s="230"/>
      <c r="I509" s="230"/>
      <c r="K509" s="231"/>
      <c r="L509" s="227"/>
      <c r="N509" s="98"/>
    </row>
    <row r="510">
      <c r="C510" s="142"/>
      <c r="E510" s="228"/>
      <c r="G510" s="230"/>
      <c r="H510" s="230"/>
      <c r="I510" s="230"/>
      <c r="K510" s="231"/>
      <c r="L510" s="227"/>
      <c r="N510" s="98"/>
    </row>
    <row r="511">
      <c r="C511" s="142"/>
      <c r="E511" s="228"/>
      <c r="G511" s="230"/>
      <c r="H511" s="230"/>
      <c r="I511" s="230"/>
      <c r="K511" s="231"/>
      <c r="L511" s="227"/>
      <c r="N511" s="98"/>
    </row>
    <row r="512">
      <c r="C512" s="142"/>
      <c r="E512" s="228"/>
      <c r="G512" s="230"/>
      <c r="H512" s="230"/>
      <c r="I512" s="230"/>
      <c r="K512" s="231"/>
      <c r="L512" s="227"/>
      <c r="N512" s="98"/>
    </row>
    <row r="513">
      <c r="C513" s="142"/>
      <c r="E513" s="228"/>
      <c r="G513" s="230"/>
      <c r="H513" s="230"/>
      <c r="I513" s="230"/>
      <c r="K513" s="231"/>
      <c r="L513" s="227"/>
      <c r="N513" s="98"/>
    </row>
    <row r="514">
      <c r="C514" s="142"/>
      <c r="E514" s="228"/>
      <c r="G514" s="230"/>
      <c r="H514" s="230"/>
      <c r="I514" s="230"/>
      <c r="K514" s="231"/>
      <c r="L514" s="227"/>
      <c r="N514" s="98"/>
    </row>
    <row r="515">
      <c r="C515" s="142"/>
      <c r="E515" s="228"/>
      <c r="G515" s="230"/>
      <c r="H515" s="230"/>
      <c r="I515" s="230"/>
      <c r="K515" s="231"/>
      <c r="L515" s="227"/>
      <c r="N515" s="98"/>
    </row>
    <row r="516">
      <c r="C516" s="142"/>
      <c r="E516" s="228"/>
      <c r="G516" s="230"/>
      <c r="H516" s="230"/>
      <c r="I516" s="230"/>
      <c r="K516" s="231"/>
      <c r="L516" s="227"/>
      <c r="N516" s="98"/>
    </row>
    <row r="517">
      <c r="C517" s="142"/>
      <c r="E517" s="228"/>
      <c r="G517" s="230"/>
      <c r="H517" s="230"/>
      <c r="I517" s="230"/>
      <c r="K517" s="231"/>
      <c r="L517" s="227"/>
      <c r="N517" s="98"/>
    </row>
    <row r="518">
      <c r="C518" s="142"/>
      <c r="E518" s="228"/>
      <c r="G518" s="230"/>
      <c r="H518" s="230"/>
      <c r="I518" s="230"/>
      <c r="K518" s="231"/>
      <c r="L518" s="227"/>
      <c r="N518" s="98"/>
    </row>
    <row r="519">
      <c r="C519" s="142"/>
      <c r="E519" s="228"/>
      <c r="G519" s="230"/>
      <c r="H519" s="230"/>
      <c r="I519" s="230"/>
      <c r="K519" s="231"/>
      <c r="L519" s="227"/>
      <c r="N519" s="98"/>
    </row>
    <row r="520">
      <c r="C520" s="142"/>
      <c r="E520" s="228"/>
      <c r="G520" s="230"/>
      <c r="H520" s="230"/>
      <c r="I520" s="230"/>
      <c r="K520" s="231"/>
      <c r="L520" s="227"/>
      <c r="N520" s="98"/>
    </row>
    <row r="521">
      <c r="C521" s="142"/>
      <c r="E521" s="228"/>
      <c r="G521" s="230"/>
      <c r="H521" s="230"/>
      <c r="I521" s="230"/>
      <c r="K521" s="231"/>
      <c r="L521" s="227"/>
      <c r="N521" s="98"/>
    </row>
    <row r="522">
      <c r="C522" s="142"/>
      <c r="E522" s="228"/>
      <c r="G522" s="230"/>
      <c r="H522" s="230"/>
      <c r="I522" s="230"/>
      <c r="K522" s="231"/>
      <c r="L522" s="227"/>
      <c r="N522" s="98"/>
    </row>
    <row r="523">
      <c r="C523" s="142"/>
      <c r="E523" s="228"/>
      <c r="G523" s="230"/>
      <c r="H523" s="230"/>
      <c r="I523" s="230"/>
      <c r="K523" s="231"/>
      <c r="L523" s="227"/>
      <c r="N523" s="98"/>
    </row>
    <row r="524">
      <c r="C524" s="142"/>
      <c r="E524" s="228"/>
      <c r="G524" s="230"/>
      <c r="H524" s="230"/>
      <c r="I524" s="230"/>
      <c r="K524" s="231"/>
      <c r="L524" s="227"/>
      <c r="N524" s="98"/>
    </row>
    <row r="525">
      <c r="C525" s="142"/>
      <c r="E525" s="228"/>
      <c r="G525" s="230"/>
      <c r="H525" s="230"/>
      <c r="I525" s="230"/>
      <c r="K525" s="231"/>
      <c r="L525" s="227"/>
      <c r="N525" s="98"/>
    </row>
    <row r="526">
      <c r="C526" s="142"/>
      <c r="E526" s="228"/>
      <c r="G526" s="230"/>
      <c r="H526" s="230"/>
      <c r="I526" s="230"/>
      <c r="K526" s="231"/>
      <c r="L526" s="227"/>
      <c r="N526" s="98"/>
    </row>
    <row r="527">
      <c r="C527" s="142"/>
      <c r="E527" s="228"/>
      <c r="G527" s="230"/>
      <c r="H527" s="230"/>
      <c r="I527" s="230"/>
      <c r="K527" s="231"/>
      <c r="L527" s="227"/>
      <c r="N527" s="98"/>
    </row>
    <row r="528">
      <c r="C528" s="142"/>
      <c r="E528" s="228"/>
      <c r="G528" s="230"/>
      <c r="H528" s="230"/>
      <c r="I528" s="230"/>
      <c r="K528" s="231"/>
      <c r="L528" s="227"/>
      <c r="N528" s="98"/>
    </row>
    <row r="529">
      <c r="C529" s="142"/>
      <c r="E529" s="228"/>
      <c r="G529" s="230"/>
      <c r="H529" s="230"/>
      <c r="I529" s="230"/>
      <c r="K529" s="231"/>
      <c r="L529" s="227"/>
      <c r="N529" s="98"/>
    </row>
    <row r="530">
      <c r="C530" s="142"/>
      <c r="E530" s="228"/>
      <c r="G530" s="230"/>
      <c r="H530" s="230"/>
      <c r="I530" s="230"/>
      <c r="K530" s="231"/>
      <c r="L530" s="227"/>
      <c r="N530" s="98"/>
    </row>
    <row r="531">
      <c r="C531" s="142"/>
      <c r="E531" s="228"/>
      <c r="G531" s="230"/>
      <c r="H531" s="230"/>
      <c r="I531" s="230"/>
      <c r="K531" s="231"/>
      <c r="L531" s="227"/>
      <c r="N531" s="98"/>
    </row>
    <row r="532">
      <c r="C532" s="142"/>
      <c r="E532" s="228"/>
      <c r="G532" s="230"/>
      <c r="H532" s="230"/>
      <c r="I532" s="230"/>
      <c r="K532" s="231"/>
      <c r="L532" s="227"/>
      <c r="N532" s="98"/>
    </row>
    <row r="533">
      <c r="C533" s="142"/>
      <c r="E533" s="228"/>
      <c r="G533" s="230"/>
      <c r="H533" s="230"/>
      <c r="I533" s="230"/>
      <c r="K533" s="231"/>
      <c r="L533" s="227"/>
      <c r="N533" s="98"/>
    </row>
    <row r="534">
      <c r="C534" s="142"/>
      <c r="E534" s="228"/>
      <c r="G534" s="230"/>
      <c r="H534" s="230"/>
      <c r="I534" s="230"/>
      <c r="K534" s="231"/>
      <c r="L534" s="227"/>
      <c r="N534" s="98"/>
    </row>
    <row r="535">
      <c r="C535" s="142"/>
      <c r="E535" s="228"/>
      <c r="G535" s="230"/>
      <c r="H535" s="230"/>
      <c r="I535" s="230"/>
      <c r="K535" s="231"/>
      <c r="L535" s="227"/>
      <c r="N535" s="98"/>
    </row>
    <row r="536">
      <c r="C536" s="142"/>
      <c r="E536" s="228"/>
      <c r="G536" s="230"/>
      <c r="H536" s="230"/>
      <c r="I536" s="230"/>
      <c r="K536" s="231"/>
      <c r="L536" s="227"/>
      <c r="N536" s="98"/>
    </row>
    <row r="537">
      <c r="C537" s="142"/>
      <c r="E537" s="228"/>
      <c r="G537" s="230"/>
      <c r="H537" s="230"/>
      <c r="I537" s="230"/>
      <c r="K537" s="231"/>
      <c r="L537" s="227"/>
      <c r="N537" s="98"/>
    </row>
    <row r="538">
      <c r="C538" s="142"/>
      <c r="E538" s="228"/>
      <c r="G538" s="230"/>
      <c r="H538" s="230"/>
      <c r="I538" s="230"/>
      <c r="K538" s="231"/>
      <c r="L538" s="227"/>
      <c r="N538" s="98"/>
    </row>
    <row r="539">
      <c r="C539" s="142"/>
      <c r="E539" s="228"/>
      <c r="G539" s="230"/>
      <c r="H539" s="230"/>
      <c r="I539" s="230"/>
      <c r="K539" s="231"/>
      <c r="L539" s="227"/>
      <c r="N539" s="98"/>
    </row>
    <row r="540">
      <c r="C540" s="142"/>
      <c r="E540" s="228"/>
      <c r="G540" s="230"/>
      <c r="H540" s="230"/>
      <c r="I540" s="230"/>
      <c r="K540" s="231"/>
      <c r="L540" s="227"/>
      <c r="N540" s="98"/>
    </row>
    <row r="541">
      <c r="C541" s="142"/>
      <c r="E541" s="228"/>
      <c r="G541" s="230"/>
      <c r="H541" s="230"/>
      <c r="I541" s="230"/>
      <c r="K541" s="231"/>
      <c r="L541" s="227"/>
      <c r="N541" s="98"/>
    </row>
    <row r="542">
      <c r="C542" s="142"/>
      <c r="E542" s="228"/>
      <c r="G542" s="230"/>
      <c r="H542" s="230"/>
      <c r="I542" s="230"/>
      <c r="K542" s="231"/>
      <c r="L542" s="227"/>
      <c r="N542" s="98"/>
    </row>
    <row r="543">
      <c r="C543" s="142"/>
      <c r="E543" s="228"/>
      <c r="G543" s="230"/>
      <c r="H543" s="230"/>
      <c r="I543" s="230"/>
      <c r="K543" s="231"/>
      <c r="L543" s="227"/>
      <c r="N543" s="98"/>
    </row>
    <row r="544">
      <c r="C544" s="142"/>
      <c r="E544" s="228"/>
      <c r="G544" s="230"/>
      <c r="H544" s="230"/>
      <c r="I544" s="230"/>
      <c r="K544" s="231"/>
      <c r="L544" s="227"/>
      <c r="N544" s="98"/>
    </row>
    <row r="545">
      <c r="C545" s="142"/>
      <c r="E545" s="228"/>
      <c r="G545" s="230"/>
      <c r="H545" s="230"/>
      <c r="I545" s="230"/>
      <c r="K545" s="231"/>
      <c r="L545" s="227"/>
      <c r="N545" s="98"/>
    </row>
    <row r="546">
      <c r="C546" s="142"/>
      <c r="E546" s="228"/>
      <c r="G546" s="230"/>
      <c r="H546" s="230"/>
      <c r="I546" s="230"/>
      <c r="K546" s="231"/>
      <c r="L546" s="227"/>
      <c r="N546" s="98"/>
    </row>
    <row r="547">
      <c r="C547" s="142"/>
      <c r="E547" s="228"/>
      <c r="G547" s="230"/>
      <c r="H547" s="230"/>
      <c r="I547" s="230"/>
      <c r="K547" s="231"/>
      <c r="L547" s="227"/>
      <c r="N547" s="98"/>
    </row>
    <row r="548">
      <c r="C548" s="142"/>
      <c r="E548" s="228"/>
      <c r="G548" s="230"/>
      <c r="H548" s="230"/>
      <c r="I548" s="230"/>
      <c r="K548" s="231"/>
      <c r="L548" s="227"/>
      <c r="N548" s="98"/>
    </row>
    <row r="549">
      <c r="C549" s="142"/>
      <c r="E549" s="228"/>
      <c r="G549" s="230"/>
      <c r="H549" s="230"/>
      <c r="I549" s="230"/>
      <c r="K549" s="231"/>
      <c r="L549" s="227"/>
      <c r="N549" s="98"/>
    </row>
    <row r="550">
      <c r="C550" s="142"/>
      <c r="E550" s="228"/>
      <c r="G550" s="230"/>
      <c r="H550" s="230"/>
      <c r="I550" s="230"/>
      <c r="K550" s="231"/>
      <c r="L550" s="227"/>
      <c r="N550" s="98"/>
    </row>
    <row r="551">
      <c r="C551" s="142"/>
      <c r="E551" s="228"/>
      <c r="G551" s="230"/>
      <c r="H551" s="230"/>
      <c r="I551" s="230"/>
      <c r="K551" s="231"/>
      <c r="L551" s="227"/>
      <c r="N551" s="98"/>
    </row>
    <row r="552">
      <c r="C552" s="142"/>
      <c r="E552" s="228"/>
      <c r="G552" s="230"/>
      <c r="H552" s="230"/>
      <c r="I552" s="230"/>
      <c r="K552" s="231"/>
      <c r="L552" s="227"/>
      <c r="N552" s="98"/>
    </row>
    <row r="553">
      <c r="C553" s="142"/>
      <c r="E553" s="228"/>
      <c r="G553" s="230"/>
      <c r="H553" s="230"/>
      <c r="I553" s="230"/>
      <c r="K553" s="231"/>
      <c r="L553" s="227"/>
      <c r="N553" s="98"/>
    </row>
    <row r="554">
      <c r="C554" s="142"/>
      <c r="E554" s="228"/>
      <c r="G554" s="230"/>
      <c r="H554" s="230"/>
      <c r="I554" s="230"/>
      <c r="K554" s="231"/>
      <c r="L554" s="227"/>
      <c r="N554" s="98"/>
    </row>
    <row r="555">
      <c r="C555" s="142"/>
      <c r="E555" s="228"/>
      <c r="G555" s="230"/>
      <c r="H555" s="230"/>
      <c r="I555" s="230"/>
      <c r="K555" s="231"/>
      <c r="L555" s="227"/>
      <c r="N555" s="98"/>
    </row>
    <row r="556">
      <c r="C556" s="142"/>
      <c r="E556" s="228"/>
      <c r="G556" s="230"/>
      <c r="H556" s="230"/>
      <c r="I556" s="230"/>
      <c r="K556" s="231"/>
      <c r="L556" s="227"/>
      <c r="N556" s="98"/>
    </row>
    <row r="557">
      <c r="C557" s="142"/>
      <c r="E557" s="228"/>
      <c r="G557" s="230"/>
      <c r="H557" s="230"/>
      <c r="I557" s="230"/>
      <c r="K557" s="231"/>
      <c r="L557" s="227"/>
      <c r="N557" s="98"/>
    </row>
    <row r="558">
      <c r="C558" s="142"/>
      <c r="E558" s="228"/>
      <c r="G558" s="230"/>
      <c r="H558" s="230"/>
      <c r="I558" s="230"/>
      <c r="K558" s="231"/>
      <c r="L558" s="227"/>
      <c r="N558" s="98"/>
    </row>
    <row r="559">
      <c r="C559" s="142"/>
      <c r="E559" s="228"/>
      <c r="G559" s="230"/>
      <c r="H559" s="230"/>
      <c r="I559" s="230"/>
      <c r="K559" s="231"/>
      <c r="L559" s="227"/>
      <c r="N559" s="98"/>
    </row>
    <row r="560">
      <c r="C560" s="142"/>
      <c r="E560" s="228"/>
      <c r="G560" s="230"/>
      <c r="H560" s="230"/>
      <c r="I560" s="230"/>
      <c r="K560" s="231"/>
      <c r="L560" s="227"/>
      <c r="N560" s="98"/>
    </row>
    <row r="561">
      <c r="C561" s="142"/>
      <c r="E561" s="228"/>
      <c r="G561" s="230"/>
      <c r="H561" s="230"/>
      <c r="I561" s="230"/>
      <c r="K561" s="231"/>
      <c r="L561" s="227"/>
      <c r="N561" s="98"/>
    </row>
    <row r="562">
      <c r="C562" s="142"/>
      <c r="E562" s="228"/>
      <c r="G562" s="230"/>
      <c r="H562" s="230"/>
      <c r="I562" s="230"/>
      <c r="K562" s="231"/>
      <c r="L562" s="227"/>
      <c r="N562" s="98"/>
    </row>
    <row r="563">
      <c r="C563" s="142"/>
      <c r="E563" s="228"/>
      <c r="G563" s="230"/>
      <c r="H563" s="230"/>
      <c r="I563" s="230"/>
      <c r="K563" s="231"/>
      <c r="L563" s="227"/>
      <c r="N563" s="98"/>
    </row>
    <row r="564">
      <c r="C564" s="142"/>
      <c r="E564" s="228"/>
      <c r="G564" s="230"/>
      <c r="H564" s="230"/>
      <c r="I564" s="230"/>
      <c r="K564" s="231"/>
      <c r="L564" s="227"/>
      <c r="N564" s="98"/>
    </row>
    <row r="565">
      <c r="C565" s="142"/>
      <c r="E565" s="228"/>
      <c r="G565" s="230"/>
      <c r="H565" s="230"/>
      <c r="I565" s="230"/>
      <c r="K565" s="231"/>
      <c r="L565" s="227"/>
      <c r="N565" s="98"/>
    </row>
    <row r="566">
      <c r="C566" s="142"/>
      <c r="E566" s="228"/>
      <c r="G566" s="230"/>
      <c r="H566" s="230"/>
      <c r="I566" s="230"/>
      <c r="K566" s="231"/>
      <c r="L566" s="227"/>
      <c r="N566" s="98"/>
    </row>
    <row r="567">
      <c r="C567" s="142"/>
      <c r="E567" s="228"/>
      <c r="G567" s="230"/>
      <c r="H567" s="230"/>
      <c r="I567" s="230"/>
      <c r="K567" s="231"/>
      <c r="L567" s="227"/>
      <c r="N567" s="98"/>
    </row>
    <row r="568">
      <c r="C568" s="142"/>
      <c r="E568" s="228"/>
      <c r="G568" s="230"/>
      <c r="H568" s="230"/>
      <c r="I568" s="230"/>
      <c r="K568" s="231"/>
      <c r="L568" s="227"/>
      <c r="N568" s="98"/>
    </row>
    <row r="569">
      <c r="C569" s="142"/>
      <c r="E569" s="228"/>
      <c r="G569" s="230"/>
      <c r="H569" s="230"/>
      <c r="I569" s="230"/>
      <c r="K569" s="231"/>
      <c r="L569" s="227"/>
      <c r="N569" s="98"/>
    </row>
    <row r="570">
      <c r="C570" s="142"/>
      <c r="E570" s="228"/>
      <c r="G570" s="230"/>
      <c r="H570" s="230"/>
      <c r="I570" s="230"/>
      <c r="K570" s="231"/>
      <c r="L570" s="227"/>
      <c r="N570" s="98"/>
    </row>
    <row r="571">
      <c r="C571" s="142"/>
      <c r="E571" s="228"/>
      <c r="G571" s="230"/>
      <c r="H571" s="230"/>
      <c r="I571" s="230"/>
      <c r="K571" s="231"/>
      <c r="L571" s="227"/>
      <c r="N571" s="98"/>
    </row>
    <row r="572">
      <c r="C572" s="142"/>
      <c r="E572" s="228"/>
      <c r="G572" s="230"/>
      <c r="H572" s="230"/>
      <c r="I572" s="230"/>
      <c r="K572" s="231"/>
      <c r="L572" s="227"/>
      <c r="N572" s="98"/>
    </row>
    <row r="573">
      <c r="C573" s="142"/>
      <c r="E573" s="228"/>
      <c r="G573" s="230"/>
      <c r="H573" s="230"/>
      <c r="I573" s="230"/>
      <c r="K573" s="231"/>
      <c r="L573" s="227"/>
      <c r="N573" s="98"/>
    </row>
    <row r="574">
      <c r="C574" s="142"/>
      <c r="E574" s="228"/>
      <c r="G574" s="230"/>
      <c r="H574" s="230"/>
      <c r="I574" s="230"/>
      <c r="K574" s="231"/>
      <c r="L574" s="227"/>
      <c r="N574" s="98"/>
    </row>
    <row r="575">
      <c r="C575" s="142"/>
      <c r="E575" s="228"/>
      <c r="G575" s="230"/>
      <c r="H575" s="230"/>
      <c r="I575" s="230"/>
      <c r="K575" s="231"/>
      <c r="L575" s="227"/>
      <c r="N575" s="98"/>
    </row>
    <row r="576">
      <c r="C576" s="142"/>
      <c r="E576" s="228"/>
      <c r="G576" s="230"/>
      <c r="H576" s="230"/>
      <c r="I576" s="230"/>
      <c r="K576" s="231"/>
      <c r="L576" s="227"/>
      <c r="N576" s="98"/>
    </row>
    <row r="577">
      <c r="C577" s="142"/>
      <c r="E577" s="228"/>
      <c r="G577" s="230"/>
      <c r="H577" s="230"/>
      <c r="I577" s="230"/>
      <c r="K577" s="231"/>
      <c r="L577" s="227"/>
      <c r="N577" s="98"/>
    </row>
    <row r="578">
      <c r="C578" s="142"/>
      <c r="E578" s="228"/>
      <c r="G578" s="230"/>
      <c r="H578" s="230"/>
      <c r="I578" s="230"/>
      <c r="K578" s="231"/>
      <c r="L578" s="227"/>
      <c r="N578" s="98"/>
    </row>
    <row r="579">
      <c r="C579" s="142"/>
      <c r="E579" s="228"/>
      <c r="G579" s="230"/>
      <c r="H579" s="230"/>
      <c r="I579" s="230"/>
      <c r="K579" s="231"/>
      <c r="L579" s="227"/>
      <c r="N579" s="98"/>
    </row>
    <row r="580">
      <c r="C580" s="142"/>
      <c r="E580" s="228"/>
      <c r="G580" s="230"/>
      <c r="H580" s="230"/>
      <c r="I580" s="230"/>
      <c r="K580" s="231"/>
      <c r="L580" s="227"/>
      <c r="N580" s="98"/>
    </row>
    <row r="581">
      <c r="C581" s="142"/>
      <c r="E581" s="228"/>
      <c r="G581" s="230"/>
      <c r="H581" s="230"/>
      <c r="I581" s="230"/>
      <c r="K581" s="231"/>
      <c r="L581" s="227"/>
      <c r="N581" s="98"/>
    </row>
    <row r="582">
      <c r="C582" s="142"/>
      <c r="E582" s="228"/>
      <c r="G582" s="230"/>
      <c r="H582" s="230"/>
      <c r="I582" s="230"/>
      <c r="K582" s="231"/>
      <c r="L582" s="227"/>
      <c r="N582" s="98"/>
    </row>
    <row r="583">
      <c r="C583" s="142"/>
      <c r="E583" s="228"/>
      <c r="G583" s="230"/>
      <c r="H583" s="230"/>
      <c r="I583" s="230"/>
      <c r="K583" s="231"/>
      <c r="L583" s="227"/>
      <c r="N583" s="98"/>
    </row>
    <row r="584">
      <c r="C584" s="142"/>
      <c r="E584" s="228"/>
      <c r="G584" s="230"/>
      <c r="H584" s="230"/>
      <c r="I584" s="230"/>
      <c r="K584" s="231"/>
      <c r="L584" s="227"/>
      <c r="N584" s="98"/>
    </row>
    <row r="585">
      <c r="C585" s="142"/>
      <c r="E585" s="228"/>
      <c r="G585" s="230"/>
      <c r="H585" s="230"/>
      <c r="I585" s="230"/>
      <c r="K585" s="231"/>
      <c r="L585" s="227"/>
      <c r="N585" s="98"/>
    </row>
    <row r="586">
      <c r="C586" s="142"/>
      <c r="E586" s="228"/>
      <c r="G586" s="230"/>
      <c r="H586" s="230"/>
      <c r="I586" s="230"/>
      <c r="K586" s="231"/>
      <c r="L586" s="227"/>
      <c r="N586" s="98"/>
    </row>
    <row r="587">
      <c r="C587" s="142"/>
      <c r="E587" s="228"/>
      <c r="G587" s="230"/>
      <c r="H587" s="230"/>
      <c r="I587" s="230"/>
      <c r="K587" s="231"/>
      <c r="L587" s="227"/>
      <c r="N587" s="98"/>
    </row>
    <row r="588">
      <c r="C588" s="142"/>
      <c r="E588" s="228"/>
      <c r="G588" s="230"/>
      <c r="H588" s="230"/>
      <c r="I588" s="230"/>
      <c r="K588" s="231"/>
      <c r="L588" s="227"/>
      <c r="N588" s="98"/>
    </row>
    <row r="589">
      <c r="C589" s="142"/>
      <c r="E589" s="228"/>
      <c r="G589" s="230"/>
      <c r="H589" s="230"/>
      <c r="I589" s="230"/>
      <c r="K589" s="231"/>
      <c r="L589" s="227"/>
      <c r="N589" s="98"/>
    </row>
    <row r="590">
      <c r="C590" s="142"/>
      <c r="E590" s="228"/>
      <c r="G590" s="230"/>
      <c r="H590" s="230"/>
      <c r="I590" s="230"/>
      <c r="K590" s="231"/>
      <c r="L590" s="227"/>
      <c r="N590" s="98"/>
    </row>
    <row r="591">
      <c r="C591" s="142"/>
      <c r="E591" s="228"/>
      <c r="G591" s="230"/>
      <c r="H591" s="230"/>
      <c r="I591" s="230"/>
      <c r="K591" s="231"/>
      <c r="L591" s="227"/>
      <c r="N591" s="98"/>
    </row>
    <row r="592">
      <c r="C592" s="142"/>
      <c r="E592" s="228"/>
      <c r="G592" s="230"/>
      <c r="H592" s="230"/>
      <c r="I592" s="230"/>
      <c r="K592" s="231"/>
      <c r="L592" s="227"/>
      <c r="N592" s="98"/>
    </row>
    <row r="593">
      <c r="C593" s="142"/>
      <c r="E593" s="228"/>
      <c r="G593" s="230"/>
      <c r="H593" s="230"/>
      <c r="I593" s="230"/>
      <c r="K593" s="231"/>
      <c r="L593" s="227"/>
      <c r="N593" s="98"/>
    </row>
    <row r="594">
      <c r="C594" s="142"/>
      <c r="E594" s="228"/>
      <c r="G594" s="230"/>
      <c r="H594" s="230"/>
      <c r="I594" s="230"/>
      <c r="K594" s="231"/>
      <c r="L594" s="227"/>
      <c r="N594" s="98"/>
    </row>
    <row r="595">
      <c r="C595" s="142"/>
      <c r="E595" s="228"/>
      <c r="G595" s="230"/>
      <c r="H595" s="230"/>
      <c r="I595" s="230"/>
      <c r="K595" s="231"/>
      <c r="L595" s="227"/>
      <c r="N595" s="98"/>
    </row>
    <row r="596">
      <c r="C596" s="142"/>
      <c r="E596" s="228"/>
      <c r="G596" s="230"/>
      <c r="H596" s="230"/>
      <c r="I596" s="230"/>
      <c r="K596" s="231"/>
      <c r="L596" s="227"/>
      <c r="N596" s="98"/>
    </row>
    <row r="597">
      <c r="C597" s="142"/>
      <c r="E597" s="228"/>
      <c r="G597" s="230"/>
      <c r="H597" s="230"/>
      <c r="I597" s="230"/>
      <c r="K597" s="231"/>
      <c r="L597" s="227"/>
      <c r="N597" s="98"/>
    </row>
    <row r="598">
      <c r="C598" s="142"/>
      <c r="E598" s="228"/>
      <c r="G598" s="230"/>
      <c r="H598" s="230"/>
      <c r="I598" s="230"/>
      <c r="K598" s="231"/>
      <c r="L598" s="227"/>
      <c r="N598" s="98"/>
    </row>
    <row r="599">
      <c r="C599" s="142"/>
      <c r="E599" s="228"/>
      <c r="G599" s="230"/>
      <c r="H599" s="230"/>
      <c r="I599" s="230"/>
      <c r="K599" s="231"/>
      <c r="L599" s="227"/>
      <c r="N599" s="98"/>
    </row>
    <row r="600">
      <c r="C600" s="142"/>
      <c r="E600" s="228"/>
      <c r="G600" s="230"/>
      <c r="H600" s="230"/>
      <c r="I600" s="230"/>
      <c r="K600" s="231"/>
      <c r="L600" s="227"/>
      <c r="N600" s="98"/>
    </row>
    <row r="601">
      <c r="C601" s="142"/>
      <c r="E601" s="228"/>
      <c r="G601" s="230"/>
      <c r="H601" s="230"/>
      <c r="I601" s="230"/>
      <c r="K601" s="231"/>
      <c r="L601" s="227"/>
      <c r="N601" s="98"/>
    </row>
    <row r="602">
      <c r="C602" s="142"/>
      <c r="E602" s="228"/>
      <c r="G602" s="230"/>
      <c r="H602" s="230"/>
      <c r="I602" s="230"/>
      <c r="K602" s="231"/>
      <c r="L602" s="227"/>
      <c r="N602" s="98"/>
    </row>
    <row r="603">
      <c r="C603" s="142"/>
      <c r="E603" s="228"/>
      <c r="G603" s="230"/>
      <c r="H603" s="230"/>
      <c r="I603" s="230"/>
      <c r="K603" s="231"/>
      <c r="L603" s="227"/>
      <c r="N603" s="98"/>
    </row>
    <row r="604">
      <c r="C604" s="142"/>
      <c r="E604" s="228"/>
      <c r="G604" s="230"/>
      <c r="H604" s="230"/>
      <c r="I604" s="230"/>
      <c r="K604" s="231"/>
      <c r="L604" s="227"/>
      <c r="N604" s="98"/>
    </row>
    <row r="605">
      <c r="C605" s="142"/>
      <c r="E605" s="228"/>
      <c r="G605" s="230"/>
      <c r="H605" s="230"/>
      <c r="I605" s="230"/>
      <c r="K605" s="231"/>
      <c r="L605" s="227"/>
      <c r="N605" s="98"/>
    </row>
    <row r="606">
      <c r="C606" s="142"/>
      <c r="E606" s="228"/>
      <c r="G606" s="230"/>
      <c r="H606" s="230"/>
      <c r="I606" s="230"/>
      <c r="K606" s="231"/>
      <c r="L606" s="227"/>
      <c r="N606" s="98"/>
    </row>
    <row r="607">
      <c r="C607" s="142"/>
      <c r="E607" s="228"/>
      <c r="G607" s="230"/>
      <c r="H607" s="230"/>
      <c r="I607" s="230"/>
      <c r="K607" s="231"/>
      <c r="L607" s="227"/>
      <c r="N607" s="98"/>
    </row>
    <row r="608">
      <c r="C608" s="142"/>
      <c r="E608" s="228"/>
      <c r="G608" s="230"/>
      <c r="H608" s="230"/>
      <c r="I608" s="230"/>
      <c r="K608" s="231"/>
      <c r="L608" s="227"/>
      <c r="N608" s="98"/>
    </row>
    <row r="609">
      <c r="C609" s="142"/>
      <c r="E609" s="228"/>
      <c r="G609" s="230"/>
      <c r="H609" s="230"/>
      <c r="I609" s="230"/>
      <c r="K609" s="231"/>
      <c r="L609" s="227"/>
      <c r="N609" s="98"/>
    </row>
    <row r="610">
      <c r="C610" s="142"/>
      <c r="E610" s="228"/>
      <c r="G610" s="230"/>
      <c r="H610" s="230"/>
      <c r="I610" s="230"/>
      <c r="K610" s="231"/>
      <c r="L610" s="227"/>
      <c r="N610" s="98"/>
    </row>
    <row r="611">
      <c r="C611" s="142"/>
      <c r="E611" s="228"/>
      <c r="G611" s="230"/>
      <c r="H611" s="230"/>
      <c r="I611" s="230"/>
      <c r="K611" s="231"/>
      <c r="L611" s="227"/>
      <c r="N611" s="98"/>
    </row>
    <row r="612">
      <c r="C612" s="142"/>
      <c r="E612" s="228"/>
      <c r="G612" s="230"/>
      <c r="H612" s="230"/>
      <c r="I612" s="230"/>
      <c r="K612" s="231"/>
      <c r="L612" s="227"/>
      <c r="N612" s="98"/>
    </row>
    <row r="613">
      <c r="C613" s="142"/>
      <c r="E613" s="228"/>
      <c r="G613" s="230"/>
      <c r="H613" s="230"/>
      <c r="I613" s="230"/>
      <c r="K613" s="231"/>
      <c r="L613" s="227"/>
      <c r="N613" s="98"/>
    </row>
    <row r="614">
      <c r="C614" s="142"/>
      <c r="E614" s="228"/>
      <c r="G614" s="230"/>
      <c r="H614" s="230"/>
      <c r="I614" s="230"/>
      <c r="K614" s="231"/>
      <c r="L614" s="227"/>
      <c r="N614" s="98"/>
    </row>
    <row r="615">
      <c r="C615" s="142"/>
      <c r="E615" s="228"/>
      <c r="G615" s="230"/>
      <c r="H615" s="230"/>
      <c r="I615" s="230"/>
      <c r="K615" s="231"/>
      <c r="L615" s="227"/>
      <c r="N615" s="98"/>
    </row>
    <row r="616">
      <c r="C616" s="142"/>
      <c r="E616" s="228"/>
      <c r="G616" s="230"/>
      <c r="H616" s="230"/>
      <c r="I616" s="230"/>
      <c r="K616" s="231"/>
      <c r="L616" s="227"/>
      <c r="N616" s="98"/>
    </row>
    <row r="617">
      <c r="C617" s="142"/>
      <c r="E617" s="228"/>
      <c r="G617" s="230"/>
      <c r="H617" s="230"/>
      <c r="I617" s="230"/>
      <c r="K617" s="231"/>
      <c r="L617" s="227"/>
      <c r="N617" s="98"/>
    </row>
    <row r="618">
      <c r="C618" s="142"/>
      <c r="E618" s="228"/>
      <c r="G618" s="230"/>
      <c r="H618" s="230"/>
      <c r="I618" s="230"/>
      <c r="K618" s="231"/>
      <c r="L618" s="227"/>
      <c r="N618" s="98"/>
    </row>
    <row r="619">
      <c r="C619" s="142"/>
      <c r="E619" s="228"/>
      <c r="G619" s="230"/>
      <c r="H619" s="230"/>
      <c r="I619" s="230"/>
      <c r="K619" s="231"/>
      <c r="L619" s="227"/>
      <c r="N619" s="98"/>
    </row>
    <row r="620">
      <c r="C620" s="142"/>
      <c r="E620" s="228"/>
      <c r="G620" s="230"/>
      <c r="H620" s="230"/>
      <c r="I620" s="230"/>
      <c r="K620" s="231"/>
      <c r="L620" s="227"/>
      <c r="N620" s="98"/>
    </row>
    <row r="621">
      <c r="C621" s="142"/>
      <c r="E621" s="228"/>
      <c r="G621" s="230"/>
      <c r="H621" s="230"/>
      <c r="I621" s="230"/>
      <c r="K621" s="231"/>
      <c r="L621" s="227"/>
      <c r="N621" s="98"/>
    </row>
    <row r="622">
      <c r="C622" s="142"/>
      <c r="E622" s="228"/>
      <c r="G622" s="230"/>
      <c r="H622" s="230"/>
      <c r="I622" s="230"/>
      <c r="K622" s="231"/>
      <c r="L622" s="227"/>
      <c r="N622" s="98"/>
    </row>
    <row r="623">
      <c r="C623" s="142"/>
      <c r="E623" s="228"/>
      <c r="G623" s="230"/>
      <c r="H623" s="230"/>
      <c r="I623" s="230"/>
      <c r="K623" s="231"/>
      <c r="L623" s="227"/>
      <c r="N623" s="98"/>
    </row>
    <row r="624">
      <c r="C624" s="142"/>
      <c r="E624" s="228"/>
      <c r="G624" s="230"/>
      <c r="H624" s="230"/>
      <c r="I624" s="230"/>
      <c r="K624" s="231"/>
      <c r="L624" s="227"/>
      <c r="N624" s="98"/>
    </row>
    <row r="625">
      <c r="C625" s="142"/>
      <c r="E625" s="228"/>
      <c r="G625" s="230"/>
      <c r="H625" s="230"/>
      <c r="I625" s="230"/>
      <c r="K625" s="231"/>
      <c r="L625" s="227"/>
      <c r="N625" s="98"/>
    </row>
    <row r="626">
      <c r="C626" s="142"/>
      <c r="E626" s="228"/>
      <c r="G626" s="230"/>
      <c r="H626" s="230"/>
      <c r="I626" s="230"/>
      <c r="K626" s="231"/>
      <c r="L626" s="227"/>
      <c r="N626" s="98"/>
    </row>
    <row r="627">
      <c r="C627" s="142"/>
      <c r="E627" s="228"/>
      <c r="G627" s="230"/>
      <c r="H627" s="230"/>
      <c r="I627" s="230"/>
      <c r="K627" s="231"/>
      <c r="L627" s="227"/>
      <c r="N627" s="98"/>
    </row>
    <row r="628">
      <c r="C628" s="142"/>
      <c r="E628" s="228"/>
      <c r="G628" s="230"/>
      <c r="H628" s="230"/>
      <c r="I628" s="230"/>
      <c r="K628" s="231"/>
      <c r="L628" s="227"/>
      <c r="N628" s="98"/>
    </row>
    <row r="629">
      <c r="C629" s="142"/>
      <c r="E629" s="228"/>
      <c r="G629" s="230"/>
      <c r="H629" s="230"/>
      <c r="I629" s="230"/>
      <c r="K629" s="231"/>
      <c r="L629" s="227"/>
      <c r="N629" s="98"/>
    </row>
    <row r="630">
      <c r="C630" s="142"/>
      <c r="E630" s="228"/>
      <c r="G630" s="230"/>
      <c r="H630" s="230"/>
      <c r="I630" s="230"/>
      <c r="K630" s="231"/>
      <c r="L630" s="227"/>
      <c r="N630" s="98"/>
    </row>
    <row r="631">
      <c r="C631" s="142"/>
      <c r="E631" s="228"/>
      <c r="G631" s="230"/>
      <c r="H631" s="230"/>
      <c r="I631" s="230"/>
      <c r="K631" s="231"/>
      <c r="L631" s="227"/>
      <c r="N631" s="98"/>
    </row>
    <row r="632">
      <c r="C632" s="142"/>
      <c r="E632" s="228"/>
      <c r="G632" s="230"/>
      <c r="H632" s="230"/>
      <c r="I632" s="230"/>
      <c r="K632" s="231"/>
      <c r="L632" s="227"/>
      <c r="N632" s="98"/>
    </row>
    <row r="633">
      <c r="C633" s="142"/>
      <c r="E633" s="228"/>
      <c r="G633" s="230"/>
      <c r="H633" s="230"/>
      <c r="I633" s="230"/>
      <c r="K633" s="231"/>
      <c r="L633" s="227"/>
      <c r="N633" s="98"/>
    </row>
    <row r="634">
      <c r="C634" s="142"/>
      <c r="E634" s="228"/>
      <c r="G634" s="230"/>
      <c r="H634" s="230"/>
      <c r="I634" s="230"/>
      <c r="K634" s="231"/>
      <c r="L634" s="227"/>
      <c r="N634" s="98"/>
    </row>
    <row r="635">
      <c r="C635" s="142"/>
      <c r="E635" s="228"/>
      <c r="G635" s="230"/>
      <c r="H635" s="230"/>
      <c r="I635" s="230"/>
      <c r="K635" s="231"/>
      <c r="L635" s="227"/>
      <c r="N635" s="98"/>
    </row>
    <row r="636">
      <c r="C636" s="142"/>
      <c r="E636" s="228"/>
      <c r="G636" s="230"/>
      <c r="H636" s="230"/>
      <c r="I636" s="230"/>
      <c r="K636" s="231"/>
      <c r="L636" s="227"/>
      <c r="N636" s="98"/>
    </row>
    <row r="637">
      <c r="C637" s="142"/>
      <c r="E637" s="228"/>
      <c r="G637" s="230"/>
      <c r="H637" s="230"/>
      <c r="I637" s="230"/>
      <c r="K637" s="231"/>
      <c r="L637" s="227"/>
      <c r="N637" s="98"/>
    </row>
    <row r="638">
      <c r="C638" s="142"/>
      <c r="E638" s="228"/>
      <c r="G638" s="230"/>
      <c r="H638" s="230"/>
      <c r="I638" s="230"/>
      <c r="K638" s="231"/>
      <c r="L638" s="227"/>
      <c r="N638" s="98"/>
    </row>
    <row r="639">
      <c r="C639" s="142"/>
      <c r="E639" s="228"/>
      <c r="G639" s="230"/>
      <c r="H639" s="230"/>
      <c r="I639" s="230"/>
      <c r="K639" s="231"/>
      <c r="L639" s="227"/>
      <c r="N639" s="98"/>
    </row>
    <row r="640">
      <c r="C640" s="142"/>
      <c r="E640" s="228"/>
      <c r="G640" s="230"/>
      <c r="H640" s="230"/>
      <c r="I640" s="230"/>
      <c r="K640" s="231"/>
      <c r="L640" s="227"/>
      <c r="N640" s="98"/>
    </row>
    <row r="641">
      <c r="C641" s="142"/>
      <c r="E641" s="228"/>
      <c r="G641" s="230"/>
      <c r="H641" s="230"/>
      <c r="I641" s="230"/>
      <c r="K641" s="231"/>
      <c r="L641" s="227"/>
      <c r="N641" s="98"/>
    </row>
    <row r="642">
      <c r="C642" s="142"/>
      <c r="E642" s="228"/>
      <c r="G642" s="230"/>
      <c r="H642" s="230"/>
      <c r="I642" s="230"/>
      <c r="K642" s="231"/>
      <c r="L642" s="227"/>
      <c r="N642" s="98"/>
    </row>
    <row r="643">
      <c r="C643" s="142"/>
      <c r="E643" s="228"/>
      <c r="G643" s="230"/>
      <c r="H643" s="230"/>
      <c r="I643" s="230"/>
      <c r="K643" s="231"/>
      <c r="L643" s="227"/>
      <c r="N643" s="98"/>
    </row>
    <row r="644">
      <c r="C644" s="142"/>
      <c r="E644" s="228"/>
      <c r="G644" s="230"/>
      <c r="H644" s="230"/>
      <c r="I644" s="230"/>
      <c r="K644" s="231"/>
      <c r="L644" s="227"/>
      <c r="N644" s="98"/>
    </row>
    <row r="645">
      <c r="C645" s="142"/>
      <c r="E645" s="228"/>
      <c r="G645" s="230"/>
      <c r="H645" s="230"/>
      <c r="I645" s="230"/>
      <c r="K645" s="231"/>
      <c r="L645" s="227"/>
      <c r="N645" s="98"/>
    </row>
    <row r="646">
      <c r="C646" s="142"/>
      <c r="E646" s="228"/>
      <c r="G646" s="230"/>
      <c r="H646" s="230"/>
      <c r="I646" s="230"/>
      <c r="K646" s="231"/>
      <c r="L646" s="227"/>
      <c r="N646" s="98"/>
    </row>
    <row r="647">
      <c r="C647" s="142"/>
      <c r="E647" s="228"/>
      <c r="G647" s="230"/>
      <c r="H647" s="230"/>
      <c r="I647" s="230"/>
      <c r="K647" s="231"/>
      <c r="L647" s="227"/>
      <c r="N647" s="98"/>
    </row>
    <row r="648">
      <c r="C648" s="142"/>
      <c r="E648" s="228"/>
      <c r="G648" s="230"/>
      <c r="H648" s="230"/>
      <c r="I648" s="230"/>
      <c r="K648" s="231"/>
      <c r="L648" s="227"/>
      <c r="N648" s="98"/>
    </row>
    <row r="649">
      <c r="C649" s="142"/>
      <c r="E649" s="228"/>
      <c r="G649" s="230"/>
      <c r="H649" s="230"/>
      <c r="I649" s="230"/>
      <c r="K649" s="231"/>
      <c r="L649" s="227"/>
      <c r="N649" s="98"/>
    </row>
    <row r="650">
      <c r="C650" s="142"/>
      <c r="E650" s="228"/>
      <c r="G650" s="230"/>
      <c r="H650" s="230"/>
      <c r="I650" s="230"/>
      <c r="K650" s="231"/>
      <c r="L650" s="227"/>
      <c r="N650" s="98"/>
    </row>
    <row r="651">
      <c r="C651" s="142"/>
      <c r="E651" s="228"/>
      <c r="G651" s="230"/>
      <c r="H651" s="230"/>
      <c r="I651" s="230"/>
      <c r="K651" s="231"/>
      <c r="L651" s="227"/>
      <c r="N651" s="98"/>
    </row>
    <row r="652">
      <c r="C652" s="142"/>
      <c r="E652" s="228"/>
      <c r="G652" s="230"/>
      <c r="H652" s="230"/>
      <c r="I652" s="230"/>
      <c r="K652" s="231"/>
      <c r="L652" s="227"/>
      <c r="N652" s="98"/>
    </row>
    <row r="653">
      <c r="C653" s="142"/>
      <c r="E653" s="228"/>
      <c r="G653" s="230"/>
      <c r="H653" s="230"/>
      <c r="I653" s="230"/>
      <c r="K653" s="231"/>
      <c r="L653" s="227"/>
      <c r="N653" s="98"/>
    </row>
    <row r="654">
      <c r="C654" s="142"/>
      <c r="E654" s="228"/>
      <c r="G654" s="230"/>
      <c r="H654" s="230"/>
      <c r="I654" s="230"/>
      <c r="K654" s="231"/>
      <c r="L654" s="227"/>
      <c r="N654" s="98"/>
    </row>
    <row r="655">
      <c r="C655" s="142"/>
      <c r="E655" s="228"/>
      <c r="G655" s="230"/>
      <c r="H655" s="230"/>
      <c r="I655" s="230"/>
      <c r="K655" s="231"/>
      <c r="L655" s="227"/>
      <c r="N655" s="98"/>
    </row>
    <row r="656">
      <c r="C656" s="142"/>
      <c r="E656" s="228"/>
      <c r="G656" s="230"/>
      <c r="H656" s="230"/>
      <c r="I656" s="230"/>
      <c r="K656" s="231"/>
      <c r="L656" s="227"/>
      <c r="N656" s="98"/>
    </row>
    <row r="657">
      <c r="C657" s="142"/>
      <c r="E657" s="228"/>
      <c r="G657" s="230"/>
      <c r="H657" s="230"/>
      <c r="I657" s="230"/>
      <c r="K657" s="231"/>
      <c r="L657" s="227"/>
      <c r="N657" s="98"/>
    </row>
    <row r="658">
      <c r="C658" s="142"/>
      <c r="E658" s="228"/>
      <c r="G658" s="230"/>
      <c r="H658" s="230"/>
      <c r="I658" s="230"/>
      <c r="K658" s="231"/>
      <c r="L658" s="227"/>
      <c r="N658" s="98"/>
    </row>
    <row r="659">
      <c r="C659" s="142"/>
      <c r="E659" s="228"/>
      <c r="G659" s="230"/>
      <c r="H659" s="230"/>
      <c r="I659" s="230"/>
      <c r="K659" s="231"/>
      <c r="L659" s="227"/>
      <c r="N659" s="98"/>
    </row>
    <row r="660">
      <c r="C660" s="142"/>
      <c r="E660" s="228"/>
      <c r="G660" s="230"/>
      <c r="H660" s="230"/>
      <c r="I660" s="230"/>
      <c r="K660" s="231"/>
      <c r="L660" s="227"/>
      <c r="N660" s="98"/>
    </row>
    <row r="661">
      <c r="C661" s="142"/>
      <c r="E661" s="228"/>
      <c r="G661" s="230"/>
      <c r="H661" s="230"/>
      <c r="I661" s="230"/>
      <c r="K661" s="231"/>
      <c r="L661" s="227"/>
      <c r="N661" s="98"/>
    </row>
    <row r="662">
      <c r="C662" s="142"/>
      <c r="E662" s="228"/>
      <c r="G662" s="230"/>
      <c r="H662" s="230"/>
      <c r="I662" s="230"/>
      <c r="K662" s="231"/>
      <c r="L662" s="227"/>
      <c r="N662" s="98"/>
    </row>
    <row r="663">
      <c r="C663" s="142"/>
      <c r="E663" s="228"/>
      <c r="G663" s="230"/>
      <c r="H663" s="230"/>
      <c r="I663" s="230"/>
      <c r="K663" s="231"/>
      <c r="L663" s="227"/>
      <c r="N663" s="98"/>
    </row>
    <row r="664">
      <c r="C664" s="142"/>
      <c r="E664" s="228"/>
      <c r="G664" s="230"/>
      <c r="H664" s="230"/>
      <c r="I664" s="230"/>
      <c r="K664" s="231"/>
      <c r="L664" s="227"/>
      <c r="N664" s="98"/>
    </row>
    <row r="665">
      <c r="C665" s="142"/>
      <c r="E665" s="228"/>
      <c r="G665" s="230"/>
      <c r="H665" s="230"/>
      <c r="I665" s="230"/>
      <c r="K665" s="231"/>
      <c r="L665" s="227"/>
      <c r="N665" s="98"/>
    </row>
    <row r="666">
      <c r="C666" s="142"/>
      <c r="E666" s="228"/>
      <c r="G666" s="230"/>
      <c r="H666" s="230"/>
      <c r="I666" s="230"/>
      <c r="K666" s="231"/>
      <c r="L666" s="227"/>
      <c r="N666" s="98"/>
    </row>
    <row r="667">
      <c r="C667" s="142"/>
      <c r="E667" s="228"/>
      <c r="G667" s="230"/>
      <c r="H667" s="230"/>
      <c r="I667" s="230"/>
      <c r="K667" s="231"/>
      <c r="L667" s="227"/>
      <c r="N667" s="98"/>
    </row>
    <row r="668">
      <c r="C668" s="142"/>
      <c r="E668" s="228"/>
      <c r="G668" s="230"/>
      <c r="H668" s="230"/>
      <c r="I668" s="230"/>
      <c r="K668" s="231"/>
      <c r="L668" s="227"/>
      <c r="N668" s="98"/>
    </row>
    <row r="669">
      <c r="C669" s="142"/>
      <c r="E669" s="228"/>
      <c r="G669" s="230"/>
      <c r="H669" s="230"/>
      <c r="I669" s="230"/>
      <c r="K669" s="231"/>
      <c r="L669" s="227"/>
      <c r="N669" s="98"/>
    </row>
    <row r="670">
      <c r="C670" s="142"/>
      <c r="E670" s="228"/>
      <c r="G670" s="230"/>
      <c r="H670" s="230"/>
      <c r="I670" s="230"/>
      <c r="K670" s="231"/>
      <c r="L670" s="227"/>
      <c r="N670" s="98"/>
    </row>
    <row r="671">
      <c r="C671" s="142"/>
      <c r="E671" s="228"/>
      <c r="G671" s="230"/>
      <c r="H671" s="230"/>
      <c r="I671" s="230"/>
      <c r="K671" s="231"/>
      <c r="L671" s="227"/>
      <c r="N671" s="98"/>
    </row>
    <row r="672">
      <c r="C672" s="142"/>
      <c r="E672" s="228"/>
      <c r="G672" s="230"/>
      <c r="H672" s="230"/>
      <c r="I672" s="230"/>
      <c r="K672" s="231"/>
      <c r="L672" s="227"/>
      <c r="N672" s="98"/>
    </row>
    <row r="673">
      <c r="C673" s="142"/>
      <c r="E673" s="228"/>
      <c r="G673" s="230"/>
      <c r="H673" s="230"/>
      <c r="I673" s="230"/>
      <c r="K673" s="231"/>
      <c r="L673" s="227"/>
      <c r="N673" s="98"/>
    </row>
    <row r="674">
      <c r="C674" s="142"/>
      <c r="E674" s="228"/>
      <c r="G674" s="230"/>
      <c r="H674" s="230"/>
      <c r="I674" s="230"/>
      <c r="K674" s="231"/>
      <c r="L674" s="227"/>
      <c r="N674" s="98"/>
    </row>
    <row r="675">
      <c r="C675" s="142"/>
      <c r="E675" s="228"/>
      <c r="G675" s="230"/>
      <c r="H675" s="230"/>
      <c r="I675" s="230"/>
      <c r="K675" s="231"/>
      <c r="L675" s="227"/>
      <c r="N675" s="98"/>
    </row>
    <row r="676">
      <c r="C676" s="142"/>
      <c r="E676" s="228"/>
      <c r="G676" s="230"/>
      <c r="H676" s="230"/>
      <c r="I676" s="230"/>
      <c r="K676" s="231"/>
      <c r="L676" s="227"/>
      <c r="N676" s="98"/>
    </row>
    <row r="677">
      <c r="C677" s="142"/>
      <c r="E677" s="228"/>
      <c r="G677" s="230"/>
      <c r="H677" s="230"/>
      <c r="I677" s="230"/>
      <c r="K677" s="231"/>
      <c r="L677" s="227"/>
      <c r="N677" s="98"/>
    </row>
    <row r="678">
      <c r="C678" s="142"/>
      <c r="E678" s="228"/>
      <c r="G678" s="230"/>
      <c r="H678" s="230"/>
      <c r="I678" s="230"/>
      <c r="K678" s="231"/>
      <c r="L678" s="227"/>
      <c r="N678" s="98"/>
    </row>
    <row r="679">
      <c r="C679" s="142"/>
      <c r="E679" s="228"/>
      <c r="G679" s="230"/>
      <c r="H679" s="230"/>
      <c r="I679" s="230"/>
      <c r="K679" s="231"/>
      <c r="L679" s="227"/>
      <c r="N679" s="98"/>
    </row>
    <row r="680">
      <c r="C680" s="142"/>
      <c r="E680" s="228"/>
      <c r="G680" s="230"/>
      <c r="H680" s="230"/>
      <c r="I680" s="230"/>
      <c r="K680" s="231"/>
      <c r="L680" s="227"/>
      <c r="N680" s="98"/>
    </row>
    <row r="681">
      <c r="C681" s="142"/>
      <c r="E681" s="228"/>
      <c r="G681" s="230"/>
      <c r="H681" s="230"/>
      <c r="I681" s="230"/>
      <c r="K681" s="231"/>
      <c r="L681" s="227"/>
      <c r="N681" s="98"/>
    </row>
    <row r="682">
      <c r="C682" s="142"/>
      <c r="E682" s="228"/>
      <c r="G682" s="230"/>
      <c r="H682" s="230"/>
      <c r="I682" s="230"/>
      <c r="K682" s="231"/>
      <c r="L682" s="227"/>
      <c r="N682" s="98"/>
    </row>
    <row r="683">
      <c r="C683" s="142"/>
      <c r="E683" s="228"/>
      <c r="G683" s="230"/>
      <c r="H683" s="230"/>
      <c r="I683" s="230"/>
      <c r="K683" s="231"/>
      <c r="L683" s="227"/>
      <c r="N683" s="98"/>
    </row>
    <row r="684">
      <c r="C684" s="142"/>
      <c r="E684" s="228"/>
      <c r="G684" s="230"/>
      <c r="H684" s="230"/>
      <c r="I684" s="230"/>
      <c r="K684" s="231"/>
      <c r="L684" s="227"/>
      <c r="N684" s="98"/>
    </row>
    <row r="685">
      <c r="C685" s="142"/>
      <c r="E685" s="228"/>
      <c r="G685" s="230"/>
      <c r="H685" s="230"/>
      <c r="I685" s="230"/>
      <c r="K685" s="231"/>
      <c r="L685" s="227"/>
      <c r="N685" s="98"/>
    </row>
    <row r="686">
      <c r="C686" s="142"/>
      <c r="E686" s="228"/>
      <c r="G686" s="230"/>
      <c r="H686" s="230"/>
      <c r="I686" s="230"/>
      <c r="K686" s="231"/>
      <c r="L686" s="227"/>
      <c r="N686" s="98"/>
    </row>
    <row r="687">
      <c r="C687" s="142"/>
      <c r="E687" s="228"/>
      <c r="G687" s="230"/>
      <c r="H687" s="230"/>
      <c r="I687" s="230"/>
      <c r="K687" s="231"/>
      <c r="L687" s="227"/>
      <c r="N687" s="98"/>
    </row>
    <row r="688">
      <c r="C688" s="142"/>
      <c r="E688" s="228"/>
      <c r="G688" s="230"/>
      <c r="H688" s="230"/>
      <c r="I688" s="230"/>
      <c r="K688" s="231"/>
      <c r="L688" s="227"/>
      <c r="N688" s="98"/>
    </row>
    <row r="689">
      <c r="C689" s="142"/>
      <c r="E689" s="228"/>
      <c r="G689" s="230"/>
      <c r="H689" s="230"/>
      <c r="I689" s="230"/>
      <c r="K689" s="231"/>
      <c r="L689" s="227"/>
      <c r="N689" s="98"/>
    </row>
    <row r="690">
      <c r="C690" s="142"/>
      <c r="E690" s="228"/>
      <c r="G690" s="230"/>
      <c r="H690" s="230"/>
      <c r="I690" s="230"/>
      <c r="K690" s="231"/>
      <c r="L690" s="227"/>
      <c r="N690" s="98"/>
    </row>
    <row r="691">
      <c r="C691" s="142"/>
      <c r="E691" s="228"/>
      <c r="G691" s="230"/>
      <c r="H691" s="230"/>
      <c r="I691" s="230"/>
      <c r="K691" s="231"/>
      <c r="L691" s="227"/>
      <c r="N691" s="98"/>
    </row>
    <row r="692">
      <c r="C692" s="142"/>
      <c r="E692" s="228"/>
      <c r="G692" s="230"/>
      <c r="H692" s="230"/>
      <c r="I692" s="230"/>
      <c r="K692" s="231"/>
      <c r="L692" s="227"/>
      <c r="N692" s="98"/>
    </row>
    <row r="693">
      <c r="C693" s="142"/>
      <c r="E693" s="228"/>
      <c r="G693" s="230"/>
      <c r="H693" s="230"/>
      <c r="I693" s="230"/>
      <c r="K693" s="231"/>
      <c r="L693" s="227"/>
      <c r="N693" s="98"/>
    </row>
    <row r="694">
      <c r="C694" s="142"/>
      <c r="E694" s="228"/>
      <c r="G694" s="230"/>
      <c r="H694" s="230"/>
      <c r="I694" s="230"/>
      <c r="K694" s="231"/>
      <c r="L694" s="227"/>
      <c r="N694" s="98"/>
    </row>
    <row r="695">
      <c r="C695" s="142"/>
      <c r="E695" s="228"/>
      <c r="G695" s="230"/>
      <c r="H695" s="230"/>
      <c r="I695" s="230"/>
      <c r="K695" s="231"/>
      <c r="L695" s="227"/>
      <c r="N695" s="98"/>
    </row>
    <row r="696">
      <c r="C696" s="142"/>
      <c r="E696" s="228"/>
      <c r="G696" s="230"/>
      <c r="H696" s="230"/>
      <c r="I696" s="230"/>
      <c r="K696" s="231"/>
      <c r="L696" s="227"/>
      <c r="N696" s="98"/>
    </row>
    <row r="697">
      <c r="C697" s="142"/>
      <c r="E697" s="228"/>
      <c r="G697" s="230"/>
      <c r="H697" s="230"/>
      <c r="I697" s="230"/>
      <c r="K697" s="231"/>
      <c r="L697" s="227"/>
      <c r="N697" s="98"/>
    </row>
    <row r="698">
      <c r="C698" s="142"/>
      <c r="E698" s="228"/>
      <c r="G698" s="230"/>
      <c r="H698" s="230"/>
      <c r="I698" s="230"/>
      <c r="K698" s="231"/>
      <c r="L698" s="227"/>
      <c r="N698" s="98"/>
    </row>
    <row r="699">
      <c r="C699" s="142"/>
      <c r="E699" s="228"/>
      <c r="G699" s="230"/>
      <c r="H699" s="230"/>
      <c r="I699" s="230"/>
      <c r="K699" s="231"/>
      <c r="L699" s="227"/>
      <c r="N699" s="98"/>
    </row>
    <row r="700">
      <c r="C700" s="142"/>
      <c r="E700" s="228"/>
      <c r="G700" s="230"/>
      <c r="H700" s="230"/>
      <c r="I700" s="230"/>
      <c r="K700" s="231"/>
      <c r="L700" s="227"/>
      <c r="N700" s="98"/>
    </row>
    <row r="701">
      <c r="C701" s="142"/>
      <c r="E701" s="228"/>
      <c r="G701" s="230"/>
      <c r="H701" s="230"/>
      <c r="I701" s="230"/>
      <c r="K701" s="231"/>
      <c r="L701" s="227"/>
      <c r="N701" s="98"/>
    </row>
    <row r="702">
      <c r="C702" s="142"/>
      <c r="E702" s="228"/>
      <c r="G702" s="230"/>
      <c r="H702" s="230"/>
      <c r="I702" s="230"/>
      <c r="K702" s="231"/>
      <c r="L702" s="227"/>
      <c r="N702" s="98"/>
    </row>
    <row r="703">
      <c r="C703" s="142"/>
      <c r="E703" s="228"/>
      <c r="G703" s="230"/>
      <c r="H703" s="230"/>
      <c r="I703" s="230"/>
      <c r="K703" s="231"/>
      <c r="L703" s="227"/>
      <c r="N703" s="98"/>
    </row>
    <row r="704">
      <c r="C704" s="142"/>
      <c r="E704" s="228"/>
      <c r="G704" s="230"/>
      <c r="H704" s="230"/>
      <c r="I704" s="230"/>
      <c r="K704" s="231"/>
      <c r="L704" s="227"/>
      <c r="N704" s="98"/>
    </row>
    <row r="705">
      <c r="C705" s="142"/>
      <c r="E705" s="228"/>
      <c r="G705" s="230"/>
      <c r="H705" s="230"/>
      <c r="I705" s="230"/>
      <c r="K705" s="231"/>
      <c r="L705" s="227"/>
      <c r="N705" s="98"/>
    </row>
    <row r="706">
      <c r="C706" s="142"/>
      <c r="E706" s="228"/>
      <c r="G706" s="230"/>
      <c r="H706" s="230"/>
      <c r="I706" s="230"/>
      <c r="K706" s="231"/>
      <c r="L706" s="227"/>
      <c r="N706" s="98"/>
    </row>
    <row r="707">
      <c r="C707" s="142"/>
      <c r="E707" s="228"/>
      <c r="G707" s="230"/>
      <c r="H707" s="230"/>
      <c r="I707" s="230"/>
      <c r="K707" s="231"/>
      <c r="L707" s="227"/>
      <c r="N707" s="98"/>
    </row>
    <row r="708">
      <c r="C708" s="142"/>
      <c r="E708" s="228"/>
      <c r="G708" s="230"/>
      <c r="H708" s="230"/>
      <c r="I708" s="230"/>
      <c r="K708" s="231"/>
      <c r="L708" s="227"/>
      <c r="N708" s="98"/>
    </row>
    <row r="709">
      <c r="C709" s="142"/>
      <c r="E709" s="228"/>
      <c r="G709" s="230"/>
      <c r="H709" s="230"/>
      <c r="I709" s="230"/>
      <c r="K709" s="231"/>
      <c r="L709" s="227"/>
      <c r="N709" s="98"/>
    </row>
    <row r="710">
      <c r="C710" s="142"/>
      <c r="E710" s="228"/>
      <c r="G710" s="230"/>
      <c r="H710" s="230"/>
      <c r="I710" s="230"/>
      <c r="K710" s="231"/>
      <c r="L710" s="227"/>
      <c r="N710" s="98"/>
    </row>
    <row r="711">
      <c r="C711" s="142"/>
      <c r="E711" s="228"/>
      <c r="G711" s="230"/>
      <c r="H711" s="230"/>
      <c r="I711" s="230"/>
      <c r="K711" s="231"/>
      <c r="L711" s="227"/>
      <c r="N711" s="98"/>
    </row>
    <row r="712">
      <c r="C712" s="142"/>
      <c r="E712" s="228"/>
      <c r="G712" s="230"/>
      <c r="H712" s="230"/>
      <c r="I712" s="230"/>
      <c r="K712" s="231"/>
      <c r="L712" s="227"/>
      <c r="N712" s="98"/>
    </row>
    <row r="713">
      <c r="C713" s="142"/>
      <c r="E713" s="228"/>
      <c r="G713" s="230"/>
      <c r="H713" s="230"/>
      <c r="I713" s="230"/>
      <c r="K713" s="231"/>
      <c r="L713" s="227"/>
      <c r="N713" s="98"/>
    </row>
    <row r="714">
      <c r="C714" s="142"/>
      <c r="E714" s="228"/>
      <c r="G714" s="230"/>
      <c r="H714" s="230"/>
      <c r="I714" s="230"/>
      <c r="K714" s="231"/>
      <c r="L714" s="227"/>
      <c r="N714" s="98"/>
    </row>
    <row r="715">
      <c r="C715" s="142"/>
      <c r="E715" s="228"/>
      <c r="G715" s="230"/>
      <c r="H715" s="230"/>
      <c r="I715" s="230"/>
      <c r="K715" s="231"/>
      <c r="L715" s="227"/>
      <c r="N715" s="98"/>
    </row>
    <row r="716">
      <c r="C716" s="142"/>
      <c r="E716" s="228"/>
      <c r="G716" s="230"/>
      <c r="H716" s="230"/>
      <c r="I716" s="230"/>
      <c r="K716" s="231"/>
      <c r="L716" s="227"/>
      <c r="N716" s="98"/>
    </row>
    <row r="717">
      <c r="C717" s="142"/>
      <c r="E717" s="228"/>
      <c r="G717" s="230"/>
      <c r="H717" s="230"/>
      <c r="I717" s="230"/>
      <c r="K717" s="231"/>
      <c r="L717" s="227"/>
      <c r="N717" s="98"/>
    </row>
    <row r="718">
      <c r="C718" s="142"/>
      <c r="E718" s="228"/>
      <c r="G718" s="230"/>
      <c r="H718" s="230"/>
      <c r="I718" s="230"/>
      <c r="K718" s="231"/>
      <c r="L718" s="227"/>
      <c r="N718" s="98"/>
    </row>
    <row r="719">
      <c r="C719" s="142"/>
      <c r="E719" s="228"/>
      <c r="G719" s="230"/>
      <c r="H719" s="230"/>
      <c r="I719" s="230"/>
      <c r="K719" s="231"/>
      <c r="L719" s="227"/>
      <c r="N719" s="98"/>
    </row>
    <row r="720">
      <c r="C720" s="142"/>
      <c r="E720" s="228"/>
      <c r="G720" s="230"/>
      <c r="H720" s="230"/>
      <c r="I720" s="230"/>
      <c r="K720" s="231"/>
      <c r="L720" s="227"/>
      <c r="N720" s="98"/>
    </row>
    <row r="721">
      <c r="C721" s="142"/>
      <c r="E721" s="228"/>
      <c r="G721" s="230"/>
      <c r="H721" s="230"/>
      <c r="I721" s="230"/>
      <c r="K721" s="231"/>
      <c r="L721" s="227"/>
      <c r="N721" s="98"/>
    </row>
    <row r="722">
      <c r="C722" s="142"/>
      <c r="E722" s="228"/>
      <c r="G722" s="230"/>
      <c r="H722" s="230"/>
      <c r="I722" s="230"/>
      <c r="K722" s="231"/>
      <c r="L722" s="227"/>
      <c r="N722" s="98"/>
    </row>
    <row r="723">
      <c r="C723" s="142"/>
      <c r="E723" s="228"/>
      <c r="G723" s="230"/>
      <c r="H723" s="230"/>
      <c r="I723" s="230"/>
      <c r="K723" s="231"/>
      <c r="L723" s="227"/>
      <c r="N723" s="98"/>
    </row>
    <row r="724">
      <c r="C724" s="142"/>
      <c r="E724" s="228"/>
      <c r="G724" s="230"/>
      <c r="H724" s="230"/>
      <c r="I724" s="230"/>
      <c r="K724" s="231"/>
      <c r="L724" s="227"/>
      <c r="N724" s="98"/>
    </row>
  </sheetData>
  <autoFilter ref="$A$3:$X$278">
    <sortState ref="A3:X278">
      <sortCondition ref="E3:E278"/>
      <sortCondition descending="1" ref="L3:L278"/>
      <sortCondition ref="A3:A278"/>
      <sortCondition descending="1" ref="N3:N278"/>
    </sortState>
  </autoFilter>
  <hyperlinks>
    <hyperlink r:id="rId1" ref="C2"/>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sheetData>
    <row r="1">
      <c r="A1" s="1" t="s">
        <v>1169</v>
      </c>
      <c r="B1" s="2">
        <f>sum(B3:B1008)</f>
        <v>273.3145397</v>
      </c>
    </row>
    <row r="2">
      <c r="A2" s="225" t="s">
        <v>1</v>
      </c>
      <c r="B2" s="226" t="s">
        <v>2</v>
      </c>
    </row>
    <row r="3">
      <c r="A3" s="98" t="s">
        <v>3</v>
      </c>
      <c r="B3" s="227">
        <v>43.082064708485184</v>
      </c>
    </row>
    <row r="4">
      <c r="A4" s="98" t="s">
        <v>4</v>
      </c>
      <c r="B4" s="227">
        <v>21.03811271344911</v>
      </c>
    </row>
    <row r="5">
      <c r="A5" s="98" t="s">
        <v>6</v>
      </c>
      <c r="B5" s="227">
        <v>20.434448088148116</v>
      </c>
    </row>
    <row r="6">
      <c r="A6" s="98" t="s">
        <v>12</v>
      </c>
      <c r="B6" s="227">
        <v>19.338290101476804</v>
      </c>
    </row>
    <row r="7">
      <c r="A7" s="98" t="s">
        <v>14</v>
      </c>
      <c r="B7" s="227">
        <v>19.114010659104743</v>
      </c>
    </row>
    <row r="8">
      <c r="A8" s="98" t="s">
        <v>7</v>
      </c>
      <c r="B8" s="227">
        <v>17.887744572542324</v>
      </c>
    </row>
    <row r="9">
      <c r="A9" s="98" t="s">
        <v>28</v>
      </c>
      <c r="B9" s="227">
        <v>14.364742900381845</v>
      </c>
    </row>
    <row r="10">
      <c r="A10" s="98" t="s">
        <v>32</v>
      </c>
      <c r="B10" s="227">
        <v>10.775729316832876</v>
      </c>
    </row>
    <row r="11">
      <c r="A11" s="98" t="s">
        <v>5</v>
      </c>
      <c r="B11" s="227">
        <v>10.086937934534268</v>
      </c>
    </row>
    <row r="12">
      <c r="A12" s="98" t="s">
        <v>27</v>
      </c>
      <c r="B12" s="227">
        <v>9.396408838998466</v>
      </c>
    </row>
    <row r="13">
      <c r="A13" s="98" t="s">
        <v>16</v>
      </c>
      <c r="B13" s="227">
        <v>8.43401238834133</v>
      </c>
    </row>
    <row r="14">
      <c r="A14" s="98" t="s">
        <v>26</v>
      </c>
      <c r="B14" s="227">
        <v>8.31570802348823</v>
      </c>
    </row>
    <row r="15">
      <c r="A15" s="96" t="s">
        <v>10</v>
      </c>
      <c r="B15" s="227">
        <v>7.6609631056637015</v>
      </c>
    </row>
    <row r="16">
      <c r="A16" s="98" t="s">
        <v>24</v>
      </c>
      <c r="B16" s="227">
        <v>6.634292456855265</v>
      </c>
    </row>
    <row r="17">
      <c r="A17" s="98" t="s">
        <v>30</v>
      </c>
      <c r="B17" s="227">
        <v>6.562198549136596</v>
      </c>
    </row>
    <row r="18">
      <c r="A18" s="98" t="s">
        <v>56</v>
      </c>
      <c r="B18" s="227">
        <v>4.999430651679196</v>
      </c>
    </row>
    <row r="19">
      <c r="A19" s="96" t="s">
        <v>8</v>
      </c>
      <c r="B19" s="227">
        <v>4.491480119147791</v>
      </c>
    </row>
    <row r="20">
      <c r="A20" s="98" t="s">
        <v>66</v>
      </c>
      <c r="B20" s="227">
        <v>4.007675323963433</v>
      </c>
    </row>
    <row r="21">
      <c r="A21" s="98" t="s">
        <v>44</v>
      </c>
      <c r="B21" s="227">
        <v>3.7297259725119196</v>
      </c>
    </row>
    <row r="22">
      <c r="A22" s="98" t="s">
        <v>58</v>
      </c>
      <c r="B22" s="227">
        <v>1.9628403445588665</v>
      </c>
    </row>
    <row r="23">
      <c r="A23" s="98" t="s">
        <v>84</v>
      </c>
      <c r="B23" s="227">
        <v>1.9334814675002416</v>
      </c>
    </row>
    <row r="24">
      <c r="A24" s="98" t="s">
        <v>18</v>
      </c>
      <c r="B24" s="227">
        <v>1.9282683277886623</v>
      </c>
    </row>
    <row r="25">
      <c r="A25" s="98" t="s">
        <v>9</v>
      </c>
      <c r="B25" s="227">
        <v>1.9188889146327885</v>
      </c>
    </row>
    <row r="26">
      <c r="A26" s="241" t="s">
        <v>21</v>
      </c>
      <c r="B26" s="242">
        <v>1.6572698292859214</v>
      </c>
      <c r="C26" s="241" t="s">
        <v>1170</v>
      </c>
    </row>
    <row r="27">
      <c r="A27" s="106" t="s">
        <v>37</v>
      </c>
      <c r="B27" s="242">
        <v>1.6572698292859214</v>
      </c>
    </row>
    <row r="28">
      <c r="A28" s="241" t="s">
        <v>23</v>
      </c>
      <c r="B28" s="242">
        <v>1.6572698292859214</v>
      </c>
      <c r="C28" s="241" t="s">
        <v>1170</v>
      </c>
    </row>
    <row r="29">
      <c r="A29" s="98" t="s">
        <v>29</v>
      </c>
      <c r="B29" s="227">
        <v>1.6572698292859214</v>
      </c>
    </row>
    <row r="30">
      <c r="A30" s="98" t="s">
        <v>117</v>
      </c>
      <c r="B30" s="227">
        <v>1.6572698292859214</v>
      </c>
    </row>
    <row r="31">
      <c r="A31" s="98" t="s">
        <v>34</v>
      </c>
      <c r="B31" s="227">
        <v>1.6572698292859214</v>
      </c>
    </row>
    <row r="32">
      <c r="A32" s="98" t="s">
        <v>22</v>
      </c>
      <c r="B32" s="227">
        <v>1.6572698292859214</v>
      </c>
    </row>
    <row r="33">
      <c r="A33" s="98" t="s">
        <v>83</v>
      </c>
      <c r="B33" s="227">
        <v>1.5165574403229718</v>
      </c>
    </row>
    <row r="34">
      <c r="A34" s="98" t="s">
        <v>17</v>
      </c>
      <c r="B34" s="227">
        <v>1.451414385553076</v>
      </c>
    </row>
    <row r="35">
      <c r="A35" s="98" t="s">
        <v>120</v>
      </c>
      <c r="B35" s="227">
        <v>1.451414385553076</v>
      </c>
    </row>
    <row r="36">
      <c r="A36" s="98" t="s">
        <v>45</v>
      </c>
      <c r="B36" s="227">
        <v>1.449676672315883</v>
      </c>
    </row>
    <row r="37">
      <c r="A37" s="98" t="s">
        <v>109</v>
      </c>
      <c r="B37" s="227">
        <v>1.135943143153099</v>
      </c>
    </row>
    <row r="38">
      <c r="A38" s="98" t="s">
        <v>70</v>
      </c>
      <c r="B38" s="227">
        <v>0.9676095903687173</v>
      </c>
    </row>
    <row r="39">
      <c r="A39" s="98" t="s">
        <v>146</v>
      </c>
      <c r="B39" s="227">
        <v>0.8303726278801538</v>
      </c>
    </row>
    <row r="40">
      <c r="A40" s="98" t="s">
        <v>63</v>
      </c>
      <c r="B40" s="227">
        <v>0.8303726278801538</v>
      </c>
    </row>
    <row r="41">
      <c r="A41" s="98" t="s">
        <v>79</v>
      </c>
      <c r="B41" s="227">
        <v>0.7617541466358719</v>
      </c>
    </row>
    <row r="42">
      <c r="A42" s="98" t="s">
        <v>48</v>
      </c>
      <c r="B42" s="227">
        <v>0.6210417576729222</v>
      </c>
    </row>
    <row r="43">
      <c r="A43" s="98" t="s">
        <v>69</v>
      </c>
      <c r="B43" s="227">
        <v>0.5541609896658335</v>
      </c>
    </row>
    <row r="44">
      <c r="A44" s="98" t="s">
        <v>60</v>
      </c>
      <c r="B44" s="227">
        <v>0.5524232764286404</v>
      </c>
    </row>
    <row r="45">
      <c r="A45" s="98" t="s">
        <v>36</v>
      </c>
      <c r="B45" s="227">
        <v>0.5114259590057907</v>
      </c>
    </row>
    <row r="46">
      <c r="A46" s="243" t="s">
        <v>173</v>
      </c>
      <c r="B46" s="227">
        <v>0.48380479518435865</v>
      </c>
    </row>
    <row r="47">
      <c r="A47" s="98" t="s">
        <v>181</v>
      </c>
      <c r="B47" s="227">
        <v>0.20759315697003844</v>
      </c>
    </row>
    <row r="48">
      <c r="A48" s="98" t="s">
        <v>103</v>
      </c>
      <c r="B48" s="227">
        <v>0.18014576447232572</v>
      </c>
    </row>
    <row r="49">
      <c r="A49" s="98" t="s">
        <v>92</v>
      </c>
      <c r="B49" s="227">
        <v>0.027621163821432024</v>
      </c>
    </row>
    <row r="50">
      <c r="A50" s="98" t="s">
        <v>42</v>
      </c>
      <c r="B50" s="227">
        <v>0.027621163821432024</v>
      </c>
    </row>
    <row r="51">
      <c r="A51" s="98" t="s">
        <v>198</v>
      </c>
      <c r="B51" s="227">
        <v>0.027621163821432024</v>
      </c>
    </row>
    <row r="52">
      <c r="A52" s="98" t="s">
        <v>129</v>
      </c>
      <c r="B52" s="227">
        <v>0.027621163821432024</v>
      </c>
    </row>
    <row r="53">
      <c r="B53" s="227"/>
    </row>
    <row r="54">
      <c r="B54" s="227"/>
    </row>
    <row r="55">
      <c r="B55" s="227"/>
    </row>
    <row r="56">
      <c r="B56" s="227"/>
    </row>
    <row r="57">
      <c r="B57" s="227"/>
    </row>
    <row r="58">
      <c r="B58" s="227"/>
    </row>
    <row r="59">
      <c r="B59" s="227"/>
    </row>
    <row r="60">
      <c r="A60" s="243"/>
      <c r="B60" s="227"/>
    </row>
    <row r="61">
      <c r="B61" s="227"/>
    </row>
    <row r="62">
      <c r="B62" s="227"/>
    </row>
    <row r="63">
      <c r="B63" s="227"/>
    </row>
    <row r="64">
      <c r="B64" s="227"/>
    </row>
    <row r="65">
      <c r="B65" s="227"/>
    </row>
    <row r="66">
      <c r="B66" s="227"/>
    </row>
    <row r="67">
      <c r="B67" s="227"/>
    </row>
    <row r="68">
      <c r="B68" s="227"/>
    </row>
    <row r="69">
      <c r="B69" s="227"/>
    </row>
    <row r="70">
      <c r="B70" s="227"/>
    </row>
    <row r="71">
      <c r="B71" s="227"/>
    </row>
    <row r="72">
      <c r="B72" s="227"/>
    </row>
    <row r="73">
      <c r="B73" s="227"/>
    </row>
    <row r="74">
      <c r="B74" s="227"/>
    </row>
    <row r="75">
      <c r="B75" s="227"/>
    </row>
    <row r="76">
      <c r="B76" s="227"/>
    </row>
    <row r="77">
      <c r="B77" s="227"/>
    </row>
    <row r="78">
      <c r="B78" s="227"/>
    </row>
    <row r="79">
      <c r="B79" s="227"/>
    </row>
    <row r="80">
      <c r="B80" s="227"/>
    </row>
    <row r="81">
      <c r="B81" s="227"/>
    </row>
    <row r="82">
      <c r="B82" s="227"/>
    </row>
    <row r="83">
      <c r="B83" s="227"/>
    </row>
    <row r="84">
      <c r="B84" s="227"/>
    </row>
    <row r="85">
      <c r="B85" s="227"/>
    </row>
    <row r="86">
      <c r="B86" s="227"/>
    </row>
    <row r="87">
      <c r="B87" s="227"/>
    </row>
    <row r="88">
      <c r="B88" s="227"/>
    </row>
    <row r="89">
      <c r="B89" s="227"/>
    </row>
    <row r="90">
      <c r="B90" s="227"/>
    </row>
    <row r="91">
      <c r="A91" s="231"/>
      <c r="B91" s="227"/>
    </row>
    <row r="92">
      <c r="A92" s="231"/>
      <c r="B92" s="227"/>
    </row>
    <row r="93">
      <c r="A93" s="231"/>
      <c r="B93" s="227"/>
    </row>
    <row r="94">
      <c r="A94" s="231"/>
      <c r="B94" s="227"/>
    </row>
    <row r="95">
      <c r="A95" s="231"/>
      <c r="B95" s="227"/>
    </row>
    <row r="96">
      <c r="A96" s="231"/>
      <c r="B96" s="227"/>
    </row>
    <row r="97">
      <c r="A97" s="231"/>
      <c r="B97" s="227"/>
    </row>
    <row r="98">
      <c r="A98" s="231"/>
      <c r="B98" s="227"/>
    </row>
    <row r="99">
      <c r="A99" s="231"/>
      <c r="B99" s="227"/>
    </row>
    <row r="100">
      <c r="A100" s="231"/>
      <c r="B100" s="227"/>
    </row>
    <row r="101">
      <c r="A101" s="231"/>
      <c r="B101" s="227"/>
    </row>
    <row r="102">
      <c r="A102" s="231"/>
      <c r="B102" s="227"/>
    </row>
    <row r="103">
      <c r="A103" s="231"/>
      <c r="B103" s="227"/>
    </row>
    <row r="104">
      <c r="A104" s="231"/>
      <c r="B104" s="227"/>
    </row>
    <row r="105">
      <c r="A105" s="231"/>
      <c r="B105" s="227"/>
    </row>
    <row r="106">
      <c r="A106" s="231"/>
      <c r="B106" s="227"/>
    </row>
    <row r="107">
      <c r="A107" s="231"/>
      <c r="B107" s="227"/>
    </row>
    <row r="108">
      <c r="A108" s="231"/>
      <c r="B108" s="227"/>
    </row>
    <row r="109">
      <c r="A109" s="231"/>
      <c r="B109" s="227"/>
    </row>
    <row r="110">
      <c r="A110" s="231"/>
      <c r="B110" s="227"/>
    </row>
    <row r="111">
      <c r="A111" s="231"/>
      <c r="B111" s="227"/>
    </row>
    <row r="112">
      <c r="A112" s="231"/>
      <c r="B112" s="227"/>
    </row>
    <row r="113">
      <c r="A113" s="231"/>
      <c r="B113" s="227"/>
    </row>
    <row r="114">
      <c r="A114" s="231"/>
      <c r="B114" s="227"/>
    </row>
    <row r="115">
      <c r="A115" s="231"/>
      <c r="B115" s="227"/>
    </row>
    <row r="116">
      <c r="A116" s="231"/>
      <c r="B116" s="227"/>
    </row>
    <row r="117">
      <c r="A117" s="231"/>
      <c r="B117" s="227"/>
    </row>
    <row r="118">
      <c r="A118" s="231"/>
      <c r="B118" s="227"/>
    </row>
    <row r="119">
      <c r="A119" s="231"/>
      <c r="B119" s="227"/>
    </row>
    <row r="120">
      <c r="A120" s="231"/>
      <c r="B120" s="227"/>
    </row>
    <row r="121">
      <c r="A121" s="231"/>
      <c r="B121" s="227"/>
    </row>
    <row r="122">
      <c r="A122" s="231"/>
      <c r="B122" s="227"/>
    </row>
    <row r="123">
      <c r="A123" s="231"/>
      <c r="B123" s="227"/>
    </row>
    <row r="124">
      <c r="A124" s="231"/>
      <c r="B124" s="227"/>
    </row>
    <row r="125">
      <c r="A125" s="231"/>
      <c r="B125" s="227"/>
    </row>
    <row r="126">
      <c r="A126" s="231"/>
      <c r="B126" s="227"/>
    </row>
    <row r="127">
      <c r="A127" s="231"/>
      <c r="B127" s="227"/>
    </row>
    <row r="128">
      <c r="A128" s="231"/>
      <c r="B128" s="227"/>
    </row>
    <row r="129">
      <c r="A129" s="231"/>
      <c r="B129" s="227"/>
    </row>
    <row r="130">
      <c r="A130" s="231"/>
      <c r="B130" s="227"/>
    </row>
    <row r="131">
      <c r="A131" s="231"/>
      <c r="B131" s="227"/>
    </row>
    <row r="132">
      <c r="A132" s="231"/>
      <c r="B132" s="227"/>
    </row>
    <row r="133">
      <c r="A133" s="231"/>
      <c r="B133" s="227"/>
    </row>
    <row r="134">
      <c r="A134" s="231"/>
      <c r="B134" s="227"/>
    </row>
    <row r="135">
      <c r="A135" s="231"/>
      <c r="B135" s="227"/>
    </row>
    <row r="136">
      <c r="A136" s="231"/>
      <c r="B136" s="227"/>
    </row>
    <row r="137">
      <c r="A137" s="231"/>
      <c r="B137" s="227"/>
    </row>
    <row r="138">
      <c r="A138" s="231"/>
      <c r="B138" s="227"/>
    </row>
    <row r="139">
      <c r="A139" s="231"/>
      <c r="B139" s="227"/>
    </row>
    <row r="140">
      <c r="A140" s="231"/>
      <c r="B140" s="227"/>
    </row>
    <row r="141">
      <c r="A141" s="231"/>
      <c r="B141" s="227"/>
    </row>
    <row r="142">
      <c r="A142" s="231"/>
      <c r="B142" s="227"/>
    </row>
    <row r="143">
      <c r="A143" s="231"/>
      <c r="B143" s="227"/>
    </row>
    <row r="144">
      <c r="A144" s="231"/>
      <c r="B144" s="227"/>
    </row>
    <row r="145">
      <c r="A145" s="231"/>
      <c r="B145" s="227"/>
    </row>
    <row r="146">
      <c r="A146" s="231"/>
      <c r="B146" s="227"/>
    </row>
    <row r="147">
      <c r="A147" s="231"/>
      <c r="B147" s="227"/>
    </row>
    <row r="148">
      <c r="A148" s="231"/>
      <c r="B148" s="227"/>
    </row>
    <row r="149">
      <c r="A149" s="231"/>
      <c r="B149" s="227"/>
    </row>
    <row r="150">
      <c r="A150" s="231"/>
      <c r="B150" s="227"/>
    </row>
    <row r="151">
      <c r="A151" s="231"/>
      <c r="B151" s="227"/>
    </row>
    <row r="152">
      <c r="A152" s="231"/>
      <c r="B152" s="227"/>
    </row>
    <row r="153">
      <c r="A153" s="231"/>
      <c r="B153" s="227"/>
    </row>
    <row r="154">
      <c r="A154" s="231"/>
      <c r="B154" s="227"/>
    </row>
    <row r="155">
      <c r="A155" s="231"/>
      <c r="B155" s="227"/>
    </row>
    <row r="156">
      <c r="A156" s="231"/>
      <c r="B156" s="227"/>
    </row>
    <row r="157">
      <c r="A157" s="231"/>
      <c r="B157" s="227"/>
    </row>
    <row r="158">
      <c r="A158" s="231"/>
      <c r="B158" s="227"/>
    </row>
    <row r="159">
      <c r="A159" s="231"/>
      <c r="B159" s="227"/>
    </row>
    <row r="160">
      <c r="A160" s="231"/>
      <c r="B160" s="227"/>
    </row>
    <row r="161">
      <c r="A161" s="231"/>
      <c r="B161" s="227"/>
    </row>
    <row r="162">
      <c r="A162" s="231"/>
      <c r="B162" s="227"/>
    </row>
    <row r="163">
      <c r="A163" s="231"/>
      <c r="B163" s="227"/>
    </row>
    <row r="164">
      <c r="A164" s="231"/>
      <c r="B164" s="227"/>
    </row>
    <row r="165">
      <c r="A165" s="231"/>
      <c r="B165" s="227"/>
    </row>
    <row r="166">
      <c r="A166" s="231"/>
      <c r="B166" s="227"/>
    </row>
    <row r="167">
      <c r="A167" s="231"/>
      <c r="B167" s="227"/>
    </row>
    <row r="168">
      <c r="A168" s="231"/>
      <c r="B168" s="227"/>
    </row>
    <row r="169">
      <c r="A169" s="231"/>
      <c r="B169" s="227"/>
    </row>
    <row r="170">
      <c r="A170" s="231"/>
      <c r="B170" s="227"/>
    </row>
    <row r="171">
      <c r="A171" s="231"/>
      <c r="B171" s="227"/>
    </row>
    <row r="172">
      <c r="A172" s="231"/>
      <c r="B172" s="227"/>
    </row>
    <row r="173">
      <c r="A173" s="231"/>
      <c r="B173" s="227"/>
    </row>
    <row r="174">
      <c r="A174" s="231"/>
      <c r="B174" s="227"/>
    </row>
    <row r="175">
      <c r="A175" s="231"/>
      <c r="B175" s="227"/>
    </row>
    <row r="176">
      <c r="A176" s="231"/>
      <c r="B176" s="227"/>
    </row>
    <row r="177">
      <c r="A177" s="231"/>
      <c r="B177" s="227"/>
    </row>
    <row r="178">
      <c r="A178" s="231"/>
      <c r="B178" s="227"/>
    </row>
    <row r="179">
      <c r="A179" s="231"/>
      <c r="B179" s="227"/>
    </row>
    <row r="180">
      <c r="A180" s="231"/>
      <c r="B180" s="227"/>
    </row>
    <row r="181">
      <c r="A181" s="231"/>
      <c r="B181" s="227"/>
    </row>
    <row r="182">
      <c r="A182" s="231"/>
      <c r="B182" s="227"/>
    </row>
    <row r="183">
      <c r="A183" s="231"/>
      <c r="B183" s="227"/>
    </row>
    <row r="184">
      <c r="A184" s="231"/>
      <c r="B184" s="227"/>
    </row>
    <row r="185">
      <c r="A185" s="231"/>
      <c r="B185" s="227"/>
    </row>
    <row r="186">
      <c r="A186" s="231"/>
      <c r="B186" s="227"/>
    </row>
    <row r="187">
      <c r="A187" s="231"/>
      <c r="B187" s="227"/>
    </row>
    <row r="188">
      <c r="A188" s="231"/>
      <c r="B188" s="227"/>
    </row>
    <row r="189">
      <c r="A189" s="231"/>
      <c r="B189" s="227"/>
    </row>
    <row r="190">
      <c r="A190" s="231"/>
      <c r="B190" s="227"/>
    </row>
    <row r="191">
      <c r="A191" s="231"/>
      <c r="B191" s="227"/>
    </row>
    <row r="192">
      <c r="A192" s="231"/>
      <c r="B192" s="227"/>
    </row>
    <row r="193">
      <c r="A193" s="231"/>
      <c r="B193" s="227"/>
    </row>
    <row r="194">
      <c r="A194" s="231"/>
      <c r="B194" s="227"/>
    </row>
    <row r="195">
      <c r="A195" s="231"/>
      <c r="B195" s="227"/>
    </row>
    <row r="196">
      <c r="A196" s="231"/>
      <c r="B196" s="227"/>
    </row>
    <row r="197">
      <c r="A197" s="231"/>
      <c r="B197" s="227"/>
    </row>
    <row r="198">
      <c r="A198" s="231"/>
      <c r="B198" s="227"/>
    </row>
    <row r="199">
      <c r="A199" s="231"/>
      <c r="B199" s="227"/>
    </row>
    <row r="200">
      <c r="A200" s="231"/>
      <c r="B200" s="227"/>
    </row>
    <row r="201">
      <c r="A201" s="231"/>
      <c r="B201" s="227"/>
    </row>
    <row r="202">
      <c r="A202" s="231"/>
      <c r="B202" s="227"/>
    </row>
    <row r="203">
      <c r="A203" s="231"/>
      <c r="B203" s="227"/>
    </row>
    <row r="204">
      <c r="A204" s="231"/>
      <c r="B204" s="227"/>
    </row>
    <row r="205">
      <c r="A205" s="231"/>
      <c r="B205" s="227"/>
    </row>
    <row r="206">
      <c r="A206" s="231"/>
      <c r="B206" s="227"/>
    </row>
    <row r="207">
      <c r="A207" s="231"/>
      <c r="B207" s="227"/>
    </row>
    <row r="208">
      <c r="A208" s="231"/>
      <c r="B208" s="227"/>
    </row>
    <row r="209">
      <c r="A209" s="231"/>
      <c r="B209" s="227"/>
    </row>
    <row r="210">
      <c r="A210" s="231"/>
      <c r="B210" s="227"/>
    </row>
    <row r="211">
      <c r="A211" s="231"/>
      <c r="B211" s="227"/>
    </row>
    <row r="212">
      <c r="A212" s="231"/>
      <c r="B212" s="227"/>
    </row>
    <row r="213">
      <c r="A213" s="231"/>
      <c r="B213" s="227"/>
    </row>
    <row r="214">
      <c r="A214" s="231"/>
      <c r="B214" s="227"/>
    </row>
    <row r="215">
      <c r="A215" s="231"/>
      <c r="B215" s="227"/>
    </row>
    <row r="216">
      <c r="A216" s="231"/>
      <c r="B216" s="227"/>
    </row>
    <row r="217">
      <c r="A217" s="231"/>
      <c r="B217" s="227"/>
    </row>
    <row r="218">
      <c r="A218" s="231"/>
      <c r="B218" s="227"/>
    </row>
    <row r="219">
      <c r="A219" s="231"/>
      <c r="B219" s="227"/>
    </row>
    <row r="220">
      <c r="A220" s="231"/>
      <c r="B220" s="227"/>
    </row>
    <row r="221">
      <c r="A221" s="231"/>
      <c r="B221" s="227"/>
    </row>
    <row r="222">
      <c r="A222" s="231"/>
      <c r="B222" s="227"/>
    </row>
    <row r="223">
      <c r="A223" s="231"/>
      <c r="B223" s="227"/>
    </row>
    <row r="224">
      <c r="A224" s="231"/>
      <c r="B224" s="227"/>
    </row>
    <row r="225">
      <c r="A225" s="231"/>
      <c r="B225" s="227"/>
    </row>
    <row r="226">
      <c r="A226" s="231"/>
      <c r="B226" s="227"/>
    </row>
    <row r="227">
      <c r="A227" s="231"/>
      <c r="B227" s="227"/>
    </row>
    <row r="228">
      <c r="A228" s="231"/>
      <c r="B228" s="227"/>
    </row>
    <row r="229">
      <c r="A229" s="231"/>
      <c r="B229" s="227"/>
    </row>
    <row r="230">
      <c r="A230" s="231"/>
      <c r="B230" s="227"/>
    </row>
    <row r="231">
      <c r="A231" s="231"/>
      <c r="B231" s="227"/>
    </row>
    <row r="232">
      <c r="A232" s="231"/>
      <c r="B232" s="227"/>
    </row>
    <row r="233">
      <c r="A233" s="231"/>
      <c r="B233" s="227"/>
    </row>
    <row r="234">
      <c r="A234" s="231"/>
      <c r="B234" s="227"/>
    </row>
    <row r="235">
      <c r="A235" s="231"/>
      <c r="B235" s="227"/>
    </row>
    <row r="236">
      <c r="A236" s="231"/>
      <c r="B236" s="227"/>
    </row>
    <row r="237">
      <c r="A237" s="231"/>
      <c r="B237" s="227"/>
    </row>
    <row r="238">
      <c r="A238" s="231"/>
      <c r="B238" s="227"/>
    </row>
    <row r="239">
      <c r="A239" s="231"/>
      <c r="B239" s="227"/>
    </row>
    <row r="240">
      <c r="A240" s="231"/>
      <c r="B240" s="227"/>
    </row>
    <row r="241">
      <c r="A241" s="231"/>
      <c r="B241" s="227"/>
    </row>
    <row r="242">
      <c r="A242" s="231"/>
      <c r="B242" s="227"/>
    </row>
    <row r="243">
      <c r="A243" s="231"/>
      <c r="B243" s="227"/>
    </row>
    <row r="244">
      <c r="A244" s="231"/>
      <c r="B244" s="227"/>
    </row>
    <row r="245">
      <c r="A245" s="231"/>
      <c r="B245" s="227"/>
    </row>
    <row r="246">
      <c r="A246" s="231"/>
      <c r="B246" s="227"/>
    </row>
    <row r="247">
      <c r="A247" s="231"/>
      <c r="B247" s="227"/>
    </row>
    <row r="248">
      <c r="A248" s="231"/>
      <c r="B248" s="227"/>
    </row>
    <row r="249">
      <c r="A249" s="231"/>
      <c r="B249" s="227"/>
    </row>
    <row r="250">
      <c r="A250" s="231"/>
      <c r="B250" s="227"/>
    </row>
    <row r="251">
      <c r="A251" s="231"/>
      <c r="B251" s="227"/>
    </row>
    <row r="252">
      <c r="A252" s="231"/>
      <c r="B252" s="227"/>
    </row>
    <row r="253">
      <c r="A253" s="231"/>
      <c r="B253" s="227"/>
    </row>
    <row r="254">
      <c r="A254" s="231"/>
      <c r="B254" s="227"/>
    </row>
    <row r="255">
      <c r="A255" s="231"/>
      <c r="B255" s="227"/>
    </row>
    <row r="256">
      <c r="A256" s="231"/>
      <c r="B256" s="227"/>
    </row>
    <row r="257">
      <c r="A257" s="231"/>
      <c r="B257" s="227"/>
    </row>
    <row r="258">
      <c r="A258" s="231"/>
      <c r="B258" s="227"/>
    </row>
    <row r="259">
      <c r="A259" s="231"/>
      <c r="B259" s="227"/>
    </row>
    <row r="260">
      <c r="A260" s="231"/>
      <c r="B260" s="227"/>
    </row>
    <row r="261">
      <c r="A261" s="231"/>
      <c r="B261" s="227"/>
    </row>
    <row r="262">
      <c r="A262" s="231"/>
      <c r="B262" s="227"/>
    </row>
    <row r="263">
      <c r="A263" s="231"/>
      <c r="B263" s="227"/>
    </row>
    <row r="264">
      <c r="A264" s="231"/>
      <c r="B264" s="227"/>
    </row>
    <row r="265">
      <c r="A265" s="231"/>
      <c r="B265" s="227"/>
    </row>
    <row r="266">
      <c r="A266" s="231"/>
      <c r="B266" s="227"/>
    </row>
    <row r="267">
      <c r="A267" s="231"/>
      <c r="B267" s="227"/>
    </row>
    <row r="268">
      <c r="A268" s="231"/>
      <c r="B268" s="227"/>
    </row>
    <row r="269">
      <c r="A269" s="231"/>
      <c r="B269" s="227"/>
    </row>
    <row r="270">
      <c r="A270" s="231"/>
      <c r="B270" s="227"/>
    </row>
    <row r="271">
      <c r="A271" s="231"/>
      <c r="B271" s="227"/>
    </row>
    <row r="272">
      <c r="A272" s="231"/>
      <c r="B272" s="227"/>
    </row>
    <row r="273">
      <c r="A273" s="231"/>
      <c r="B273" s="227"/>
    </row>
    <row r="274">
      <c r="A274" s="231"/>
      <c r="B274" s="227"/>
    </row>
    <row r="275">
      <c r="A275" s="231"/>
      <c r="B275" s="227"/>
    </row>
    <row r="276">
      <c r="A276" s="231"/>
      <c r="B276" s="227"/>
    </row>
    <row r="277">
      <c r="A277" s="231"/>
      <c r="B277" s="227"/>
    </row>
    <row r="278">
      <c r="A278" s="231"/>
      <c r="B278" s="227"/>
    </row>
    <row r="279">
      <c r="A279" s="231"/>
      <c r="B279" s="227"/>
    </row>
    <row r="280">
      <c r="A280" s="231"/>
      <c r="B280" s="227"/>
    </row>
    <row r="281">
      <c r="A281" s="231"/>
      <c r="B281" s="227"/>
    </row>
    <row r="282">
      <c r="A282" s="231"/>
      <c r="B282" s="227"/>
    </row>
    <row r="283">
      <c r="A283" s="231"/>
      <c r="B283" s="227"/>
    </row>
    <row r="284">
      <c r="A284" s="231"/>
      <c r="B284" s="227"/>
    </row>
    <row r="285">
      <c r="A285" s="231"/>
      <c r="B285" s="227"/>
    </row>
    <row r="286">
      <c r="A286" s="231"/>
      <c r="B286" s="227"/>
    </row>
    <row r="287">
      <c r="A287" s="231"/>
      <c r="B287" s="227"/>
    </row>
    <row r="288">
      <c r="A288" s="231"/>
      <c r="B288" s="227"/>
    </row>
    <row r="289">
      <c r="A289" s="231"/>
      <c r="B289" s="227"/>
    </row>
    <row r="290">
      <c r="A290" s="231"/>
      <c r="B290" s="227"/>
    </row>
    <row r="291">
      <c r="A291" s="231"/>
      <c r="B291" s="227"/>
    </row>
    <row r="292">
      <c r="A292" s="231"/>
      <c r="B292" s="227"/>
    </row>
    <row r="293">
      <c r="A293" s="231"/>
      <c r="B293" s="227"/>
    </row>
    <row r="294">
      <c r="A294" s="231"/>
      <c r="B294" s="227"/>
    </row>
    <row r="295">
      <c r="A295" s="231"/>
      <c r="B295" s="227"/>
    </row>
    <row r="296">
      <c r="A296" s="231"/>
      <c r="B296" s="227"/>
    </row>
    <row r="297">
      <c r="A297" s="231"/>
      <c r="B297" s="227"/>
    </row>
    <row r="298">
      <c r="A298" s="231"/>
      <c r="B298" s="227"/>
    </row>
    <row r="299">
      <c r="A299" s="231"/>
      <c r="B299" s="227"/>
    </row>
    <row r="300">
      <c r="A300" s="231"/>
      <c r="B300" s="227"/>
    </row>
    <row r="301">
      <c r="A301" s="231"/>
      <c r="B301" s="227"/>
    </row>
    <row r="302">
      <c r="A302" s="231"/>
      <c r="B302" s="227"/>
    </row>
    <row r="303">
      <c r="A303" s="231"/>
      <c r="B303" s="227"/>
    </row>
    <row r="304">
      <c r="A304" s="231"/>
      <c r="B304" s="227"/>
    </row>
    <row r="305">
      <c r="A305" s="231"/>
      <c r="B305" s="227"/>
    </row>
    <row r="306">
      <c r="A306" s="231"/>
      <c r="B306" s="227"/>
    </row>
    <row r="307">
      <c r="A307" s="231"/>
      <c r="B307" s="227"/>
    </row>
    <row r="308">
      <c r="A308" s="231"/>
      <c r="B308" s="227"/>
    </row>
    <row r="309">
      <c r="A309" s="231"/>
      <c r="B309" s="227"/>
    </row>
    <row r="310">
      <c r="A310" s="231"/>
      <c r="B310" s="227"/>
    </row>
    <row r="311">
      <c r="A311" s="231"/>
      <c r="B311" s="227"/>
    </row>
    <row r="312">
      <c r="A312" s="231"/>
      <c r="B312" s="227"/>
    </row>
    <row r="313">
      <c r="A313" s="231"/>
      <c r="B313" s="227"/>
    </row>
    <row r="314">
      <c r="A314" s="231"/>
      <c r="B314" s="227"/>
    </row>
    <row r="315">
      <c r="A315" s="231"/>
      <c r="B315" s="227"/>
    </row>
    <row r="316">
      <c r="A316" s="231"/>
      <c r="B316" s="227"/>
    </row>
    <row r="317">
      <c r="A317" s="231"/>
      <c r="B317" s="227"/>
    </row>
    <row r="318">
      <c r="A318" s="231"/>
      <c r="B318" s="227"/>
    </row>
    <row r="319">
      <c r="A319" s="231"/>
      <c r="B319" s="227"/>
    </row>
    <row r="320">
      <c r="A320" s="231"/>
      <c r="B320" s="227"/>
    </row>
    <row r="321">
      <c r="A321" s="231"/>
      <c r="B321" s="227"/>
    </row>
    <row r="322">
      <c r="A322" s="231"/>
      <c r="B322" s="227"/>
    </row>
    <row r="323">
      <c r="A323" s="231"/>
      <c r="B323" s="227"/>
    </row>
    <row r="324">
      <c r="A324" s="231"/>
      <c r="B324" s="227"/>
    </row>
    <row r="325">
      <c r="A325" s="231"/>
      <c r="B325" s="227"/>
    </row>
    <row r="326">
      <c r="A326" s="231"/>
      <c r="B326" s="227"/>
    </row>
    <row r="327">
      <c r="A327" s="231"/>
      <c r="B327" s="227"/>
    </row>
    <row r="328">
      <c r="A328" s="231"/>
      <c r="B328" s="227"/>
    </row>
    <row r="329">
      <c r="A329" s="231"/>
      <c r="B329" s="227"/>
    </row>
    <row r="330">
      <c r="A330" s="231"/>
      <c r="B330" s="227"/>
    </row>
    <row r="331">
      <c r="A331" s="231"/>
      <c r="B331" s="227"/>
    </row>
    <row r="332">
      <c r="A332" s="231"/>
      <c r="B332" s="227"/>
    </row>
    <row r="333">
      <c r="A333" s="231"/>
      <c r="B333" s="227"/>
    </row>
    <row r="334">
      <c r="A334" s="231"/>
      <c r="B334" s="227"/>
    </row>
    <row r="335">
      <c r="A335" s="231"/>
      <c r="B335" s="227"/>
    </row>
    <row r="336">
      <c r="A336" s="231"/>
      <c r="B336" s="227"/>
    </row>
    <row r="337">
      <c r="A337" s="231"/>
      <c r="B337" s="227"/>
    </row>
    <row r="338">
      <c r="A338" s="231"/>
      <c r="B338" s="227"/>
    </row>
    <row r="339">
      <c r="A339" s="231"/>
      <c r="B339" s="227"/>
    </row>
    <row r="340">
      <c r="A340" s="231"/>
      <c r="B340" s="227"/>
    </row>
    <row r="341">
      <c r="A341" s="231"/>
      <c r="B341" s="227"/>
    </row>
    <row r="342">
      <c r="A342" s="231"/>
      <c r="B342" s="227"/>
    </row>
    <row r="343">
      <c r="A343" s="231"/>
      <c r="B343" s="227"/>
    </row>
    <row r="344">
      <c r="A344" s="231"/>
      <c r="B344" s="227"/>
    </row>
    <row r="345">
      <c r="A345" s="231"/>
      <c r="B345" s="227"/>
    </row>
    <row r="346">
      <c r="A346" s="231"/>
      <c r="B346" s="227"/>
    </row>
    <row r="347">
      <c r="A347" s="231"/>
      <c r="B347" s="227"/>
    </row>
    <row r="348">
      <c r="A348" s="231"/>
      <c r="B348" s="227"/>
    </row>
    <row r="349">
      <c r="A349" s="231"/>
      <c r="B349" s="227"/>
    </row>
    <row r="350">
      <c r="A350" s="231"/>
      <c r="B350" s="227"/>
    </row>
    <row r="351">
      <c r="A351" s="231"/>
      <c r="B351" s="227"/>
    </row>
    <row r="352">
      <c r="A352" s="231"/>
      <c r="B352" s="227"/>
    </row>
    <row r="353">
      <c r="A353" s="231"/>
      <c r="B353" s="227"/>
    </row>
    <row r="354">
      <c r="A354" s="231"/>
      <c r="B354" s="227"/>
    </row>
    <row r="355">
      <c r="A355" s="231"/>
      <c r="B355" s="227"/>
    </row>
    <row r="356">
      <c r="A356" s="231"/>
      <c r="B356" s="227"/>
    </row>
    <row r="357">
      <c r="A357" s="231"/>
      <c r="B357" s="227"/>
    </row>
    <row r="358">
      <c r="A358" s="231"/>
      <c r="B358" s="227"/>
    </row>
    <row r="359">
      <c r="A359" s="231"/>
      <c r="B359" s="227"/>
    </row>
    <row r="360">
      <c r="A360" s="231"/>
      <c r="B360" s="227"/>
    </row>
    <row r="361">
      <c r="A361" s="231"/>
      <c r="B361" s="227"/>
    </row>
    <row r="362">
      <c r="A362" s="231"/>
      <c r="B362" s="227"/>
    </row>
    <row r="363">
      <c r="A363" s="231"/>
      <c r="B363" s="227"/>
    </row>
    <row r="364">
      <c r="A364" s="231"/>
      <c r="B364" s="227"/>
    </row>
    <row r="365">
      <c r="A365" s="231"/>
      <c r="B365" s="227"/>
    </row>
    <row r="366">
      <c r="A366" s="231"/>
      <c r="B366" s="227"/>
    </row>
    <row r="367">
      <c r="A367" s="231"/>
      <c r="B367" s="227"/>
    </row>
    <row r="368">
      <c r="A368" s="231"/>
      <c r="B368" s="227"/>
    </row>
    <row r="369">
      <c r="A369" s="231"/>
      <c r="B369" s="227"/>
    </row>
    <row r="370">
      <c r="A370" s="231"/>
      <c r="B370" s="227"/>
    </row>
    <row r="371">
      <c r="A371" s="231"/>
      <c r="B371" s="227"/>
    </row>
    <row r="372">
      <c r="A372" s="231"/>
      <c r="B372" s="227"/>
    </row>
    <row r="373">
      <c r="A373" s="231"/>
      <c r="B373" s="227"/>
    </row>
    <row r="374">
      <c r="A374" s="231"/>
      <c r="B374" s="227"/>
    </row>
    <row r="375">
      <c r="A375" s="231"/>
      <c r="B375" s="227"/>
    </row>
    <row r="376">
      <c r="A376" s="231"/>
      <c r="B376" s="227"/>
    </row>
    <row r="377">
      <c r="A377" s="231"/>
      <c r="B377" s="227"/>
    </row>
    <row r="378">
      <c r="A378" s="231"/>
      <c r="B378" s="227"/>
    </row>
    <row r="379">
      <c r="A379" s="231"/>
      <c r="B379" s="227"/>
    </row>
    <row r="380">
      <c r="A380" s="231"/>
      <c r="B380" s="227"/>
    </row>
    <row r="381">
      <c r="A381" s="231"/>
      <c r="B381" s="227"/>
    </row>
    <row r="382">
      <c r="A382" s="231"/>
      <c r="B382" s="227"/>
    </row>
    <row r="383">
      <c r="A383" s="231"/>
      <c r="B383" s="227"/>
    </row>
    <row r="384">
      <c r="A384" s="231"/>
      <c r="B384" s="227"/>
    </row>
    <row r="385">
      <c r="A385" s="231"/>
      <c r="B385" s="227"/>
    </row>
    <row r="386">
      <c r="A386" s="231"/>
      <c r="B386" s="227"/>
    </row>
    <row r="387">
      <c r="A387" s="231"/>
      <c r="B387" s="227"/>
    </row>
    <row r="388">
      <c r="A388" s="231"/>
      <c r="B388" s="227"/>
    </row>
    <row r="389">
      <c r="A389" s="231"/>
      <c r="B389" s="227"/>
    </row>
    <row r="390">
      <c r="A390" s="231"/>
      <c r="B390" s="227"/>
    </row>
    <row r="391">
      <c r="A391" s="231"/>
      <c r="B391" s="227"/>
    </row>
    <row r="392">
      <c r="A392" s="231"/>
      <c r="B392" s="227"/>
    </row>
    <row r="393">
      <c r="A393" s="231"/>
      <c r="B393" s="227"/>
    </row>
    <row r="394">
      <c r="A394" s="231"/>
      <c r="B394" s="227"/>
    </row>
    <row r="395">
      <c r="A395" s="231"/>
      <c r="B395" s="227"/>
    </row>
    <row r="396">
      <c r="A396" s="231"/>
      <c r="B396" s="227"/>
    </row>
    <row r="397">
      <c r="A397" s="231"/>
      <c r="B397" s="227"/>
    </row>
    <row r="398">
      <c r="A398" s="231"/>
      <c r="B398" s="227"/>
    </row>
    <row r="399">
      <c r="A399" s="231"/>
      <c r="B399" s="227"/>
    </row>
    <row r="400">
      <c r="A400" s="231"/>
      <c r="B400" s="227"/>
    </row>
    <row r="401">
      <c r="A401" s="231"/>
      <c r="B401" s="227"/>
    </row>
    <row r="402">
      <c r="A402" s="231"/>
      <c r="B402" s="227"/>
    </row>
    <row r="403">
      <c r="A403" s="231"/>
      <c r="B403" s="227"/>
    </row>
    <row r="404">
      <c r="A404" s="231"/>
      <c r="B404" s="227"/>
    </row>
    <row r="405">
      <c r="A405" s="231"/>
      <c r="B405" s="227"/>
    </row>
    <row r="406">
      <c r="A406" s="231"/>
      <c r="B406" s="227"/>
    </row>
    <row r="407">
      <c r="A407" s="231"/>
      <c r="B407" s="227"/>
    </row>
    <row r="408">
      <c r="A408" s="231"/>
      <c r="B408" s="227"/>
    </row>
    <row r="409">
      <c r="A409" s="231"/>
      <c r="B409" s="227"/>
    </row>
    <row r="410">
      <c r="A410" s="231"/>
      <c r="B410" s="227"/>
    </row>
    <row r="411">
      <c r="A411" s="231"/>
      <c r="B411" s="227"/>
    </row>
    <row r="412">
      <c r="A412" s="231"/>
      <c r="B412" s="227"/>
    </row>
    <row r="413">
      <c r="A413" s="231"/>
      <c r="B413" s="227"/>
    </row>
    <row r="414">
      <c r="A414" s="231"/>
      <c r="B414" s="227"/>
    </row>
    <row r="415">
      <c r="A415" s="231"/>
      <c r="B415" s="227"/>
    </row>
    <row r="416">
      <c r="A416" s="231"/>
      <c r="B416" s="227"/>
    </row>
    <row r="417">
      <c r="A417" s="231"/>
      <c r="B417" s="227"/>
    </row>
    <row r="418">
      <c r="A418" s="231"/>
      <c r="B418" s="227"/>
    </row>
    <row r="419">
      <c r="A419" s="231"/>
      <c r="B419" s="227"/>
    </row>
    <row r="420">
      <c r="A420" s="231"/>
      <c r="B420" s="227"/>
    </row>
    <row r="421">
      <c r="A421" s="231"/>
      <c r="B421" s="227"/>
    </row>
    <row r="422">
      <c r="A422" s="231"/>
      <c r="B422" s="227"/>
    </row>
    <row r="423">
      <c r="A423" s="231"/>
      <c r="B423" s="227"/>
    </row>
    <row r="424">
      <c r="A424" s="231"/>
      <c r="B424" s="227"/>
    </row>
    <row r="425">
      <c r="A425" s="231"/>
      <c r="B425" s="227"/>
    </row>
    <row r="426">
      <c r="A426" s="231"/>
      <c r="B426" s="227"/>
    </row>
    <row r="427">
      <c r="A427" s="231"/>
      <c r="B427" s="227"/>
    </row>
    <row r="428">
      <c r="A428" s="231"/>
      <c r="B428" s="227"/>
    </row>
    <row r="429">
      <c r="A429" s="231"/>
      <c r="B429" s="227"/>
    </row>
    <row r="430">
      <c r="A430" s="231"/>
      <c r="B430" s="227"/>
    </row>
    <row r="431">
      <c r="A431" s="231"/>
      <c r="B431" s="227"/>
    </row>
    <row r="432">
      <c r="A432" s="231"/>
      <c r="B432" s="227"/>
    </row>
    <row r="433">
      <c r="A433" s="231"/>
      <c r="B433" s="227"/>
    </row>
    <row r="434">
      <c r="A434" s="231"/>
      <c r="B434" s="227"/>
    </row>
    <row r="435">
      <c r="A435" s="231"/>
      <c r="B435" s="227"/>
    </row>
    <row r="436">
      <c r="A436" s="231"/>
      <c r="B436" s="227"/>
    </row>
    <row r="437">
      <c r="A437" s="231"/>
      <c r="B437" s="227"/>
    </row>
    <row r="438">
      <c r="A438" s="231"/>
      <c r="B438" s="227"/>
    </row>
    <row r="439">
      <c r="A439" s="231"/>
      <c r="B439" s="227"/>
    </row>
    <row r="440">
      <c r="A440" s="231"/>
      <c r="B440" s="227"/>
    </row>
    <row r="441">
      <c r="A441" s="231"/>
      <c r="B441" s="227"/>
    </row>
    <row r="442">
      <c r="A442" s="231"/>
      <c r="B442" s="227"/>
    </row>
    <row r="443">
      <c r="A443" s="231"/>
      <c r="B443" s="227"/>
    </row>
    <row r="444">
      <c r="A444" s="231"/>
      <c r="B444" s="227"/>
    </row>
    <row r="445">
      <c r="A445" s="231"/>
      <c r="B445" s="227"/>
    </row>
    <row r="446">
      <c r="A446" s="231"/>
      <c r="B446" s="227"/>
    </row>
    <row r="447">
      <c r="A447" s="231"/>
      <c r="B447" s="227"/>
    </row>
    <row r="448">
      <c r="A448" s="231"/>
      <c r="B448" s="227"/>
    </row>
    <row r="449">
      <c r="A449" s="231"/>
      <c r="B449" s="227"/>
    </row>
    <row r="450">
      <c r="A450" s="231"/>
      <c r="B450" s="227"/>
    </row>
    <row r="451">
      <c r="A451" s="231"/>
      <c r="B451" s="227"/>
    </row>
    <row r="452">
      <c r="A452" s="231"/>
      <c r="B452" s="227"/>
    </row>
    <row r="453">
      <c r="A453" s="231"/>
      <c r="B453" s="227"/>
    </row>
    <row r="454">
      <c r="A454" s="231"/>
      <c r="B454" s="227"/>
    </row>
    <row r="455">
      <c r="A455" s="231"/>
      <c r="B455" s="227"/>
    </row>
    <row r="456">
      <c r="A456" s="231"/>
      <c r="B456" s="227"/>
    </row>
    <row r="457">
      <c r="A457" s="231"/>
      <c r="B457" s="227"/>
    </row>
    <row r="458">
      <c r="A458" s="231"/>
      <c r="B458" s="227"/>
    </row>
    <row r="459">
      <c r="A459" s="231"/>
      <c r="B459" s="227"/>
    </row>
    <row r="460">
      <c r="A460" s="231"/>
      <c r="B460" s="227"/>
    </row>
    <row r="461">
      <c r="A461" s="231"/>
      <c r="B461" s="227"/>
    </row>
    <row r="462">
      <c r="A462" s="231"/>
      <c r="B462" s="227"/>
    </row>
    <row r="463">
      <c r="A463" s="231"/>
      <c r="B463" s="227"/>
    </row>
    <row r="464">
      <c r="A464" s="231"/>
      <c r="B464" s="227"/>
    </row>
    <row r="465">
      <c r="A465" s="231"/>
      <c r="B465" s="227"/>
    </row>
    <row r="466">
      <c r="A466" s="231"/>
      <c r="B466" s="227"/>
    </row>
    <row r="467">
      <c r="A467" s="231"/>
      <c r="B467" s="227"/>
    </row>
    <row r="468">
      <c r="A468" s="231"/>
      <c r="B468" s="227"/>
    </row>
    <row r="469">
      <c r="A469" s="231"/>
      <c r="B469" s="227"/>
    </row>
    <row r="470">
      <c r="A470" s="231"/>
      <c r="B470" s="227"/>
    </row>
    <row r="471">
      <c r="A471" s="231"/>
      <c r="B471" s="227"/>
    </row>
    <row r="472">
      <c r="A472" s="231"/>
      <c r="B472" s="227"/>
    </row>
    <row r="473">
      <c r="A473" s="231"/>
      <c r="B473" s="227"/>
    </row>
    <row r="474">
      <c r="A474" s="231"/>
      <c r="B474" s="227"/>
    </row>
    <row r="475">
      <c r="A475" s="231"/>
      <c r="B475" s="227"/>
    </row>
    <row r="476">
      <c r="A476" s="231"/>
      <c r="B476" s="227"/>
    </row>
    <row r="477">
      <c r="A477" s="231"/>
      <c r="B477" s="227"/>
    </row>
    <row r="478">
      <c r="A478" s="231"/>
      <c r="B478" s="227"/>
    </row>
    <row r="479">
      <c r="A479" s="231"/>
      <c r="B479" s="227"/>
    </row>
    <row r="480">
      <c r="A480" s="231"/>
      <c r="B480" s="227"/>
    </row>
    <row r="481">
      <c r="A481" s="231"/>
      <c r="B481" s="227"/>
    </row>
    <row r="482">
      <c r="A482" s="231"/>
      <c r="B482" s="227"/>
    </row>
    <row r="483">
      <c r="A483" s="231"/>
      <c r="B483" s="227"/>
    </row>
    <row r="484">
      <c r="A484" s="231"/>
      <c r="B484" s="227"/>
    </row>
    <row r="485">
      <c r="A485" s="231"/>
      <c r="B485" s="227"/>
    </row>
    <row r="486">
      <c r="A486" s="231"/>
      <c r="B486" s="227"/>
    </row>
    <row r="487">
      <c r="A487" s="231"/>
      <c r="B487" s="227"/>
    </row>
    <row r="488">
      <c r="A488" s="231"/>
      <c r="B488" s="227"/>
    </row>
    <row r="489">
      <c r="A489" s="231"/>
      <c r="B489" s="227"/>
    </row>
    <row r="490">
      <c r="A490" s="231"/>
      <c r="B490" s="227"/>
    </row>
    <row r="491">
      <c r="A491" s="231"/>
      <c r="B491" s="227"/>
    </row>
    <row r="492">
      <c r="A492" s="231"/>
      <c r="B492" s="227"/>
    </row>
    <row r="493">
      <c r="A493" s="231"/>
      <c r="B493" s="227"/>
    </row>
    <row r="494">
      <c r="A494" s="231"/>
      <c r="B494" s="227"/>
    </row>
    <row r="495">
      <c r="A495" s="231"/>
      <c r="B495" s="227"/>
    </row>
    <row r="496">
      <c r="A496" s="231"/>
      <c r="B496" s="227"/>
    </row>
    <row r="497">
      <c r="A497" s="231"/>
      <c r="B497" s="227"/>
    </row>
    <row r="498">
      <c r="A498" s="231"/>
      <c r="B498" s="227"/>
    </row>
    <row r="499">
      <c r="A499" s="231"/>
      <c r="B499" s="227"/>
    </row>
    <row r="500">
      <c r="A500" s="231"/>
      <c r="B500" s="227"/>
    </row>
    <row r="501">
      <c r="A501" s="231"/>
      <c r="B501" s="227"/>
    </row>
    <row r="502">
      <c r="A502" s="231"/>
      <c r="B502" s="227"/>
    </row>
    <row r="503">
      <c r="A503" s="231"/>
      <c r="B503" s="227"/>
    </row>
    <row r="504">
      <c r="A504" s="231"/>
      <c r="B504" s="227"/>
    </row>
    <row r="505">
      <c r="A505" s="231"/>
      <c r="B505" s="227"/>
    </row>
    <row r="506">
      <c r="A506" s="231"/>
      <c r="B506" s="227"/>
    </row>
    <row r="507">
      <c r="A507" s="231"/>
      <c r="B507" s="227"/>
    </row>
    <row r="508">
      <c r="A508" s="231"/>
      <c r="B508" s="227"/>
    </row>
    <row r="509">
      <c r="A509" s="231"/>
      <c r="B509" s="227"/>
    </row>
    <row r="510">
      <c r="A510" s="231"/>
      <c r="B510" s="227"/>
    </row>
    <row r="511">
      <c r="A511" s="231"/>
      <c r="B511" s="227"/>
    </row>
    <row r="512">
      <c r="A512" s="231"/>
      <c r="B512" s="227"/>
    </row>
    <row r="513">
      <c r="A513" s="231"/>
      <c r="B513" s="227"/>
    </row>
    <row r="514">
      <c r="A514" s="231"/>
      <c r="B514" s="227"/>
    </row>
    <row r="515">
      <c r="A515" s="231"/>
      <c r="B515" s="227"/>
    </row>
    <row r="516">
      <c r="A516" s="231"/>
      <c r="B516" s="227"/>
    </row>
    <row r="517">
      <c r="A517" s="231"/>
      <c r="B517" s="227"/>
    </row>
    <row r="518">
      <c r="A518" s="231"/>
      <c r="B518" s="227"/>
    </row>
    <row r="519">
      <c r="A519" s="231"/>
      <c r="B519" s="227"/>
    </row>
    <row r="520">
      <c r="A520" s="231"/>
      <c r="B520" s="227"/>
    </row>
    <row r="521">
      <c r="A521" s="231"/>
      <c r="B521" s="227"/>
    </row>
    <row r="522">
      <c r="A522" s="231"/>
      <c r="B522" s="227"/>
    </row>
    <row r="523">
      <c r="A523" s="231"/>
      <c r="B523" s="227"/>
    </row>
    <row r="524">
      <c r="A524" s="231"/>
      <c r="B524" s="227"/>
    </row>
    <row r="525">
      <c r="A525" s="231"/>
      <c r="B525" s="227"/>
    </row>
    <row r="526">
      <c r="A526" s="231"/>
      <c r="B526" s="227"/>
    </row>
    <row r="527">
      <c r="A527" s="231"/>
      <c r="B527" s="227"/>
    </row>
    <row r="528">
      <c r="A528" s="231"/>
      <c r="B528" s="227"/>
    </row>
    <row r="529">
      <c r="A529" s="231"/>
      <c r="B529" s="227"/>
    </row>
    <row r="530">
      <c r="A530" s="231"/>
      <c r="B530" s="227"/>
    </row>
    <row r="531">
      <c r="A531" s="231"/>
      <c r="B531" s="227"/>
    </row>
    <row r="532">
      <c r="A532" s="231"/>
      <c r="B532" s="227"/>
    </row>
    <row r="533">
      <c r="A533" s="231"/>
      <c r="B533" s="227"/>
    </row>
    <row r="534">
      <c r="A534" s="231"/>
      <c r="B534" s="227"/>
    </row>
    <row r="535">
      <c r="A535" s="231"/>
      <c r="B535" s="227"/>
    </row>
    <row r="536">
      <c r="A536" s="231"/>
      <c r="B536" s="227"/>
    </row>
    <row r="537">
      <c r="A537" s="231"/>
      <c r="B537" s="227"/>
    </row>
    <row r="538">
      <c r="A538" s="231"/>
      <c r="B538" s="227"/>
    </row>
    <row r="539">
      <c r="A539" s="231"/>
      <c r="B539" s="227"/>
    </row>
    <row r="540">
      <c r="A540" s="231"/>
      <c r="B540" s="227"/>
    </row>
    <row r="541">
      <c r="A541" s="231"/>
      <c r="B541" s="227"/>
    </row>
    <row r="542">
      <c r="A542" s="231"/>
      <c r="B542" s="227"/>
    </row>
    <row r="543">
      <c r="A543" s="231"/>
      <c r="B543" s="227"/>
    </row>
    <row r="544">
      <c r="A544" s="231"/>
      <c r="B544" s="227"/>
    </row>
    <row r="545">
      <c r="A545" s="231"/>
      <c r="B545" s="227"/>
    </row>
    <row r="546">
      <c r="A546" s="231"/>
      <c r="B546" s="227"/>
    </row>
    <row r="547">
      <c r="A547" s="231"/>
      <c r="B547" s="227"/>
    </row>
    <row r="548">
      <c r="A548" s="231"/>
      <c r="B548" s="227"/>
    </row>
    <row r="549">
      <c r="A549" s="231"/>
      <c r="B549" s="227"/>
    </row>
    <row r="550">
      <c r="A550" s="231"/>
      <c r="B550" s="227"/>
    </row>
    <row r="551">
      <c r="A551" s="231"/>
      <c r="B551" s="227"/>
    </row>
    <row r="552">
      <c r="A552" s="231"/>
      <c r="B552" s="227"/>
    </row>
    <row r="553">
      <c r="A553" s="231"/>
      <c r="B553" s="227"/>
    </row>
    <row r="554">
      <c r="A554" s="231"/>
      <c r="B554" s="227"/>
    </row>
    <row r="555">
      <c r="A555" s="231"/>
      <c r="B555" s="227"/>
    </row>
    <row r="556">
      <c r="A556" s="231"/>
      <c r="B556" s="227"/>
    </row>
    <row r="557">
      <c r="A557" s="231"/>
      <c r="B557" s="227"/>
    </row>
    <row r="558">
      <c r="A558" s="231"/>
      <c r="B558" s="227"/>
    </row>
    <row r="559">
      <c r="A559" s="231"/>
      <c r="B559" s="227"/>
    </row>
    <row r="560">
      <c r="A560" s="231"/>
      <c r="B560" s="227"/>
    </row>
    <row r="561">
      <c r="A561" s="231"/>
      <c r="B561" s="227"/>
    </row>
    <row r="562">
      <c r="A562" s="231"/>
      <c r="B562" s="227"/>
    </row>
    <row r="563">
      <c r="A563" s="231"/>
      <c r="B563" s="227"/>
    </row>
    <row r="564">
      <c r="A564" s="231"/>
      <c r="B564" s="227"/>
    </row>
    <row r="565">
      <c r="A565" s="231"/>
      <c r="B565" s="227"/>
    </row>
    <row r="566">
      <c r="A566" s="231"/>
      <c r="B566" s="227"/>
    </row>
    <row r="567">
      <c r="A567" s="231"/>
      <c r="B567" s="227"/>
    </row>
    <row r="568">
      <c r="A568" s="231"/>
      <c r="B568" s="227"/>
    </row>
    <row r="569">
      <c r="A569" s="231"/>
      <c r="B569" s="227"/>
    </row>
    <row r="570">
      <c r="A570" s="231"/>
      <c r="B570" s="227"/>
    </row>
    <row r="571">
      <c r="A571" s="231"/>
      <c r="B571" s="227"/>
    </row>
    <row r="572">
      <c r="A572" s="231"/>
      <c r="B572" s="227"/>
    </row>
    <row r="573">
      <c r="A573" s="231"/>
      <c r="B573" s="227"/>
    </row>
    <row r="574">
      <c r="A574" s="231"/>
      <c r="B574" s="227"/>
    </row>
    <row r="575">
      <c r="A575" s="231"/>
      <c r="B575" s="227"/>
    </row>
    <row r="576">
      <c r="A576" s="231"/>
      <c r="B576" s="227"/>
    </row>
    <row r="577">
      <c r="A577" s="231"/>
      <c r="B577" s="227"/>
    </row>
    <row r="578">
      <c r="A578" s="231"/>
      <c r="B578" s="227"/>
    </row>
    <row r="579">
      <c r="A579" s="231"/>
      <c r="B579" s="227"/>
    </row>
    <row r="580">
      <c r="A580" s="231"/>
      <c r="B580" s="227"/>
    </row>
    <row r="581">
      <c r="A581" s="231"/>
      <c r="B581" s="227"/>
    </row>
    <row r="582">
      <c r="A582" s="231"/>
      <c r="B582" s="227"/>
    </row>
    <row r="583">
      <c r="A583" s="231"/>
      <c r="B583" s="227"/>
    </row>
    <row r="584">
      <c r="A584" s="231"/>
      <c r="B584" s="227"/>
    </row>
    <row r="585">
      <c r="A585" s="231"/>
      <c r="B585" s="227"/>
    </row>
    <row r="586">
      <c r="A586" s="231"/>
      <c r="B586" s="227"/>
    </row>
    <row r="587">
      <c r="A587" s="231"/>
      <c r="B587" s="227"/>
    </row>
    <row r="588">
      <c r="A588" s="231"/>
      <c r="B588" s="227"/>
    </row>
    <row r="589">
      <c r="A589" s="231"/>
      <c r="B589" s="227"/>
    </row>
    <row r="590">
      <c r="A590" s="231"/>
      <c r="B590" s="227"/>
    </row>
    <row r="591">
      <c r="A591" s="231"/>
      <c r="B591" s="227"/>
    </row>
    <row r="592">
      <c r="A592" s="231"/>
      <c r="B592" s="227"/>
    </row>
    <row r="593">
      <c r="A593" s="231"/>
      <c r="B593" s="227"/>
    </row>
    <row r="594">
      <c r="A594" s="231"/>
      <c r="B594" s="227"/>
    </row>
    <row r="595">
      <c r="A595" s="231"/>
      <c r="B595" s="227"/>
    </row>
    <row r="596">
      <c r="A596" s="231"/>
      <c r="B596" s="227"/>
    </row>
    <row r="597">
      <c r="A597" s="231"/>
      <c r="B597" s="227"/>
    </row>
    <row r="598">
      <c r="A598" s="231"/>
      <c r="B598" s="227"/>
    </row>
    <row r="599">
      <c r="A599" s="231"/>
      <c r="B599" s="227"/>
    </row>
    <row r="600">
      <c r="A600" s="231"/>
      <c r="B600" s="227"/>
    </row>
    <row r="601">
      <c r="A601" s="231"/>
      <c r="B601" s="227"/>
    </row>
    <row r="602">
      <c r="A602" s="231"/>
      <c r="B602" s="227"/>
    </row>
    <row r="603">
      <c r="A603" s="231"/>
      <c r="B603" s="227"/>
    </row>
    <row r="604">
      <c r="A604" s="231"/>
      <c r="B604" s="227"/>
    </row>
    <row r="605">
      <c r="A605" s="231"/>
      <c r="B605" s="227"/>
    </row>
    <row r="606">
      <c r="A606" s="231"/>
      <c r="B606" s="227"/>
    </row>
    <row r="607">
      <c r="A607" s="231"/>
      <c r="B607" s="227"/>
    </row>
    <row r="608">
      <c r="A608" s="231"/>
      <c r="B608" s="227"/>
    </row>
    <row r="609">
      <c r="A609" s="231"/>
      <c r="B609" s="227"/>
    </row>
    <row r="610">
      <c r="A610" s="231"/>
      <c r="B610" s="227"/>
    </row>
    <row r="611">
      <c r="A611" s="231"/>
      <c r="B611" s="227"/>
    </row>
    <row r="612">
      <c r="A612" s="231"/>
      <c r="B612" s="227"/>
    </row>
    <row r="613">
      <c r="A613" s="231"/>
      <c r="B613" s="227"/>
    </row>
    <row r="614">
      <c r="A614" s="231"/>
      <c r="B614" s="227"/>
    </row>
    <row r="615">
      <c r="A615" s="231"/>
      <c r="B615" s="227"/>
    </row>
    <row r="616">
      <c r="A616" s="231"/>
      <c r="B616" s="227"/>
    </row>
    <row r="617">
      <c r="A617" s="231"/>
      <c r="B617" s="227"/>
    </row>
    <row r="618">
      <c r="A618" s="231"/>
      <c r="B618" s="227"/>
    </row>
    <row r="619">
      <c r="A619" s="231"/>
      <c r="B619" s="227"/>
    </row>
    <row r="620">
      <c r="A620" s="231"/>
      <c r="B620" s="227"/>
    </row>
    <row r="621">
      <c r="A621" s="231"/>
      <c r="B621" s="227"/>
    </row>
    <row r="622">
      <c r="A622" s="231"/>
      <c r="B622" s="227"/>
    </row>
    <row r="623">
      <c r="A623" s="231"/>
      <c r="B623" s="227"/>
    </row>
    <row r="624">
      <c r="A624" s="231"/>
      <c r="B624" s="227"/>
    </row>
    <row r="625">
      <c r="A625" s="231"/>
      <c r="B625" s="227"/>
    </row>
    <row r="626">
      <c r="A626" s="231"/>
      <c r="B626" s="227"/>
    </row>
    <row r="627">
      <c r="A627" s="231"/>
      <c r="B627" s="227"/>
    </row>
    <row r="628">
      <c r="A628" s="231"/>
      <c r="B628" s="227"/>
    </row>
    <row r="629">
      <c r="A629" s="231"/>
      <c r="B629" s="227"/>
    </row>
    <row r="630">
      <c r="A630" s="231"/>
      <c r="B630" s="227"/>
    </row>
    <row r="631">
      <c r="A631" s="231"/>
      <c r="B631" s="227"/>
    </row>
    <row r="632">
      <c r="A632" s="231"/>
      <c r="B632" s="227"/>
    </row>
    <row r="633">
      <c r="A633" s="231"/>
      <c r="B633" s="227"/>
    </row>
    <row r="634">
      <c r="A634" s="231"/>
      <c r="B634" s="227"/>
    </row>
    <row r="635">
      <c r="A635" s="231"/>
      <c r="B635" s="227"/>
    </row>
    <row r="636">
      <c r="A636" s="231"/>
      <c r="B636" s="227"/>
    </row>
    <row r="637">
      <c r="A637" s="231"/>
      <c r="B637" s="227"/>
    </row>
    <row r="638">
      <c r="A638" s="231"/>
      <c r="B638" s="227"/>
    </row>
    <row r="639">
      <c r="A639" s="231"/>
      <c r="B639" s="227"/>
    </row>
    <row r="640">
      <c r="A640" s="231"/>
      <c r="B640" s="227"/>
    </row>
    <row r="641">
      <c r="A641" s="231"/>
      <c r="B641" s="227"/>
    </row>
    <row r="642">
      <c r="A642" s="231"/>
      <c r="B642" s="227"/>
    </row>
    <row r="643">
      <c r="A643" s="231"/>
      <c r="B643" s="227"/>
    </row>
    <row r="644">
      <c r="A644" s="231"/>
      <c r="B644" s="227"/>
    </row>
    <row r="645">
      <c r="A645" s="231"/>
      <c r="B645" s="227"/>
    </row>
    <row r="646">
      <c r="A646" s="231"/>
      <c r="B646" s="227"/>
    </row>
    <row r="647">
      <c r="A647" s="231"/>
      <c r="B647" s="227"/>
    </row>
    <row r="648">
      <c r="A648" s="231"/>
      <c r="B648" s="227"/>
    </row>
    <row r="649">
      <c r="A649" s="231"/>
      <c r="B649" s="227"/>
    </row>
    <row r="650">
      <c r="A650" s="231"/>
      <c r="B650" s="227"/>
    </row>
    <row r="651">
      <c r="A651" s="231"/>
      <c r="B651" s="227"/>
    </row>
    <row r="652">
      <c r="A652" s="231"/>
      <c r="B652" s="227"/>
    </row>
    <row r="653">
      <c r="A653" s="231"/>
      <c r="B653" s="227"/>
    </row>
    <row r="654">
      <c r="A654" s="231"/>
      <c r="B654" s="227"/>
    </row>
    <row r="655">
      <c r="A655" s="231"/>
      <c r="B655" s="227"/>
    </row>
    <row r="656">
      <c r="A656" s="231"/>
      <c r="B656" s="227"/>
    </row>
    <row r="657">
      <c r="A657" s="231"/>
      <c r="B657" s="227"/>
    </row>
    <row r="658">
      <c r="A658" s="231"/>
      <c r="B658" s="227"/>
    </row>
    <row r="659">
      <c r="A659" s="231"/>
      <c r="B659" s="227"/>
    </row>
    <row r="660">
      <c r="A660" s="231"/>
      <c r="B660" s="227"/>
    </row>
    <row r="661">
      <c r="A661" s="231"/>
      <c r="B661" s="227"/>
    </row>
    <row r="662">
      <c r="A662" s="231"/>
      <c r="B662" s="227"/>
    </row>
    <row r="663">
      <c r="A663" s="231"/>
      <c r="B663" s="227"/>
    </row>
    <row r="664">
      <c r="A664" s="231"/>
      <c r="B664" s="227"/>
    </row>
    <row r="665">
      <c r="A665" s="231"/>
      <c r="B665" s="227"/>
    </row>
    <row r="666">
      <c r="A666" s="231"/>
      <c r="B666" s="227"/>
    </row>
    <row r="667">
      <c r="A667" s="231"/>
      <c r="B667" s="227"/>
    </row>
    <row r="668">
      <c r="A668" s="231"/>
      <c r="B668" s="227"/>
    </row>
    <row r="669">
      <c r="A669" s="231"/>
      <c r="B669" s="227"/>
    </row>
    <row r="670">
      <c r="A670" s="231"/>
      <c r="B670" s="227"/>
    </row>
    <row r="671">
      <c r="A671" s="231"/>
      <c r="B671" s="227"/>
    </row>
    <row r="672">
      <c r="A672" s="231"/>
      <c r="B672" s="227"/>
    </row>
    <row r="673">
      <c r="A673" s="231"/>
      <c r="B673" s="227"/>
    </row>
    <row r="674">
      <c r="A674" s="231"/>
      <c r="B674" s="227"/>
    </row>
    <row r="675">
      <c r="A675" s="231"/>
      <c r="B675" s="227"/>
    </row>
    <row r="676">
      <c r="A676" s="231"/>
      <c r="B676" s="227"/>
    </row>
    <row r="677">
      <c r="A677" s="231"/>
      <c r="B677" s="227"/>
    </row>
    <row r="678">
      <c r="A678" s="231"/>
      <c r="B678" s="227"/>
    </row>
    <row r="679">
      <c r="A679" s="231"/>
      <c r="B679" s="227"/>
    </row>
    <row r="680">
      <c r="A680" s="231"/>
      <c r="B680" s="227"/>
    </row>
    <row r="681">
      <c r="A681" s="231"/>
      <c r="B681" s="227"/>
    </row>
    <row r="682">
      <c r="A682" s="231"/>
      <c r="B682" s="227"/>
    </row>
    <row r="683">
      <c r="A683" s="231"/>
      <c r="B683" s="227"/>
    </row>
    <row r="684">
      <c r="A684" s="231"/>
      <c r="B684" s="227"/>
    </row>
    <row r="685">
      <c r="A685" s="231"/>
      <c r="B685" s="227"/>
    </row>
    <row r="686">
      <c r="A686" s="231"/>
      <c r="B686" s="227"/>
    </row>
    <row r="687">
      <c r="A687" s="231"/>
      <c r="B687" s="227"/>
    </row>
    <row r="688">
      <c r="A688" s="231"/>
      <c r="B688" s="227"/>
    </row>
    <row r="689">
      <c r="A689" s="231"/>
      <c r="B689" s="227"/>
    </row>
    <row r="690">
      <c r="A690" s="231"/>
      <c r="B690" s="227"/>
    </row>
    <row r="691">
      <c r="A691" s="231"/>
      <c r="B691" s="227"/>
    </row>
    <row r="692">
      <c r="A692" s="231"/>
      <c r="B692" s="227"/>
    </row>
    <row r="693">
      <c r="A693" s="231"/>
      <c r="B693" s="227"/>
    </row>
    <row r="694">
      <c r="A694" s="231"/>
      <c r="B694" s="227"/>
    </row>
    <row r="695">
      <c r="A695" s="231"/>
      <c r="B695" s="227"/>
    </row>
    <row r="696">
      <c r="A696" s="231"/>
      <c r="B696" s="227"/>
    </row>
    <row r="697">
      <c r="A697" s="231"/>
      <c r="B697" s="227"/>
    </row>
    <row r="698">
      <c r="A698" s="231"/>
      <c r="B698" s="227"/>
    </row>
    <row r="699">
      <c r="A699" s="231"/>
      <c r="B699" s="227"/>
    </row>
    <row r="700">
      <c r="A700" s="231"/>
      <c r="B700" s="227"/>
    </row>
    <row r="701">
      <c r="A701" s="231"/>
      <c r="B701" s="227"/>
    </row>
    <row r="702">
      <c r="A702" s="231"/>
      <c r="B702" s="227"/>
    </row>
    <row r="703">
      <c r="A703" s="231"/>
      <c r="B703" s="227"/>
    </row>
    <row r="704">
      <c r="A704" s="231"/>
      <c r="B704" s="227"/>
    </row>
    <row r="705">
      <c r="A705" s="231"/>
      <c r="B705" s="227"/>
    </row>
    <row r="706">
      <c r="A706" s="231"/>
      <c r="B706" s="227"/>
    </row>
    <row r="707">
      <c r="A707" s="231"/>
      <c r="B707" s="227"/>
    </row>
    <row r="708">
      <c r="A708" s="231"/>
      <c r="B708" s="227"/>
    </row>
    <row r="709">
      <c r="A709" s="231"/>
      <c r="B709" s="227"/>
    </row>
    <row r="710">
      <c r="A710" s="231"/>
      <c r="B710" s="227"/>
    </row>
    <row r="711">
      <c r="A711" s="231"/>
      <c r="B711" s="227"/>
    </row>
    <row r="712">
      <c r="A712" s="231"/>
      <c r="B712" s="227"/>
    </row>
    <row r="713">
      <c r="A713" s="231"/>
      <c r="B713" s="227"/>
    </row>
    <row r="714">
      <c r="A714" s="231"/>
      <c r="B714" s="227"/>
    </row>
    <row r="715">
      <c r="A715" s="231"/>
      <c r="B715" s="227"/>
    </row>
    <row r="716">
      <c r="A716" s="231"/>
      <c r="B716" s="227"/>
    </row>
    <row r="717">
      <c r="A717" s="231"/>
      <c r="B717" s="227"/>
    </row>
    <row r="718">
      <c r="A718" s="231"/>
      <c r="B718" s="227"/>
    </row>
    <row r="719">
      <c r="A719" s="231"/>
      <c r="B719" s="227"/>
    </row>
    <row r="720">
      <c r="A720" s="231"/>
      <c r="B720" s="227"/>
    </row>
    <row r="721">
      <c r="A721" s="231"/>
      <c r="B721" s="227"/>
    </row>
    <row r="722">
      <c r="A722" s="231"/>
      <c r="B722" s="227"/>
    </row>
    <row r="723">
      <c r="A723" s="231"/>
      <c r="B723" s="227"/>
    </row>
    <row r="724">
      <c r="A724" s="231"/>
      <c r="B724" s="227"/>
    </row>
    <row r="725">
      <c r="A725" s="231"/>
      <c r="B725" s="227"/>
    </row>
    <row r="726">
      <c r="A726" s="231"/>
      <c r="B726" s="227"/>
    </row>
    <row r="727">
      <c r="A727" s="231"/>
      <c r="B727" s="227"/>
    </row>
    <row r="728">
      <c r="A728" s="231"/>
      <c r="B728" s="227"/>
    </row>
    <row r="729">
      <c r="A729" s="231"/>
      <c r="B729" s="227"/>
    </row>
    <row r="730">
      <c r="A730" s="231"/>
      <c r="B730" s="227"/>
    </row>
    <row r="731">
      <c r="A731" s="231"/>
      <c r="B731" s="227"/>
    </row>
    <row r="732">
      <c r="A732" s="231"/>
      <c r="B732" s="227"/>
    </row>
    <row r="733">
      <c r="A733" s="231"/>
      <c r="B733" s="227"/>
    </row>
    <row r="734">
      <c r="A734" s="231"/>
      <c r="B734" s="227"/>
    </row>
    <row r="735">
      <c r="A735" s="231"/>
      <c r="B735" s="227"/>
    </row>
    <row r="736">
      <c r="A736" s="231"/>
      <c r="B736" s="227"/>
    </row>
    <row r="737">
      <c r="A737" s="231"/>
      <c r="B737" s="227"/>
    </row>
    <row r="738">
      <c r="A738" s="231"/>
      <c r="B738" s="227"/>
    </row>
    <row r="739">
      <c r="A739" s="231"/>
      <c r="B739" s="227"/>
    </row>
    <row r="740">
      <c r="A740" s="231"/>
      <c r="B740" s="227"/>
    </row>
    <row r="741">
      <c r="A741" s="231"/>
      <c r="B741" s="227"/>
    </row>
    <row r="742">
      <c r="A742" s="231"/>
      <c r="B742" s="227"/>
    </row>
    <row r="743">
      <c r="A743" s="231"/>
      <c r="B743" s="227"/>
    </row>
    <row r="744">
      <c r="A744" s="231"/>
      <c r="B744" s="227"/>
    </row>
    <row r="745">
      <c r="A745" s="231"/>
      <c r="B745" s="227"/>
    </row>
    <row r="746">
      <c r="A746" s="231"/>
      <c r="B746" s="227"/>
    </row>
    <row r="747">
      <c r="A747" s="231"/>
      <c r="B747" s="227"/>
    </row>
    <row r="748">
      <c r="A748" s="231"/>
      <c r="B748" s="227"/>
    </row>
    <row r="749">
      <c r="A749" s="231"/>
      <c r="B749" s="227"/>
    </row>
    <row r="750">
      <c r="A750" s="231"/>
      <c r="B750" s="227"/>
    </row>
    <row r="751">
      <c r="A751" s="231"/>
      <c r="B751" s="227"/>
    </row>
    <row r="752">
      <c r="A752" s="231"/>
      <c r="B752" s="227"/>
    </row>
    <row r="753">
      <c r="A753" s="231"/>
      <c r="B753" s="227"/>
    </row>
    <row r="754">
      <c r="A754" s="231"/>
      <c r="B754" s="227"/>
    </row>
    <row r="755">
      <c r="A755" s="231"/>
      <c r="B755" s="227"/>
    </row>
    <row r="756">
      <c r="A756" s="231"/>
      <c r="B756" s="227"/>
    </row>
    <row r="757">
      <c r="A757" s="231"/>
      <c r="B757" s="227"/>
    </row>
    <row r="758">
      <c r="A758" s="231"/>
      <c r="B758" s="227"/>
    </row>
    <row r="759">
      <c r="A759" s="231"/>
      <c r="B759" s="227"/>
    </row>
    <row r="760">
      <c r="A760" s="231"/>
      <c r="B760" s="227"/>
    </row>
    <row r="761">
      <c r="A761" s="231"/>
      <c r="B761" s="227"/>
    </row>
    <row r="762">
      <c r="A762" s="231"/>
      <c r="B762" s="227"/>
    </row>
    <row r="763">
      <c r="A763" s="231"/>
      <c r="B763" s="227"/>
    </row>
    <row r="764">
      <c r="A764" s="231"/>
      <c r="B764" s="227"/>
    </row>
    <row r="765">
      <c r="A765" s="231"/>
      <c r="B765" s="227"/>
    </row>
    <row r="766">
      <c r="A766" s="231"/>
      <c r="B766" s="227"/>
    </row>
    <row r="767">
      <c r="A767" s="231"/>
      <c r="B767" s="227"/>
    </row>
    <row r="768">
      <c r="A768" s="231"/>
      <c r="B768" s="227"/>
    </row>
    <row r="769">
      <c r="A769" s="231"/>
      <c r="B769" s="227"/>
    </row>
    <row r="770">
      <c r="A770" s="231"/>
      <c r="B770" s="227"/>
    </row>
    <row r="771">
      <c r="A771" s="231"/>
      <c r="B771" s="227"/>
    </row>
    <row r="772">
      <c r="A772" s="231"/>
      <c r="B772" s="227"/>
    </row>
    <row r="773">
      <c r="A773" s="231"/>
      <c r="B773" s="227"/>
    </row>
    <row r="774">
      <c r="A774" s="231"/>
      <c r="B774" s="227"/>
    </row>
    <row r="775">
      <c r="A775" s="231"/>
      <c r="B775" s="227"/>
    </row>
    <row r="776">
      <c r="A776" s="231"/>
      <c r="B776" s="227"/>
    </row>
    <row r="777">
      <c r="A777" s="231"/>
      <c r="B777" s="227"/>
    </row>
    <row r="778">
      <c r="A778" s="231"/>
      <c r="B778" s="227"/>
    </row>
    <row r="779">
      <c r="A779" s="231"/>
      <c r="B779" s="227"/>
    </row>
    <row r="780">
      <c r="A780" s="231"/>
      <c r="B780" s="227"/>
    </row>
    <row r="781">
      <c r="A781" s="231"/>
      <c r="B781" s="227"/>
    </row>
    <row r="782">
      <c r="A782" s="231"/>
      <c r="B782" s="227"/>
    </row>
    <row r="783">
      <c r="A783" s="231"/>
      <c r="B783" s="227"/>
    </row>
    <row r="784">
      <c r="A784" s="231"/>
      <c r="B784" s="227"/>
    </row>
    <row r="785">
      <c r="A785" s="231"/>
      <c r="B785" s="227"/>
    </row>
    <row r="786">
      <c r="A786" s="231"/>
      <c r="B786" s="227"/>
    </row>
    <row r="787">
      <c r="A787" s="231"/>
      <c r="B787" s="227"/>
    </row>
    <row r="788">
      <c r="A788" s="231"/>
      <c r="B788" s="227"/>
    </row>
    <row r="789">
      <c r="A789" s="231"/>
      <c r="B789" s="227"/>
    </row>
    <row r="790">
      <c r="A790" s="231"/>
      <c r="B790" s="227"/>
    </row>
    <row r="791">
      <c r="A791" s="231"/>
      <c r="B791" s="227"/>
    </row>
    <row r="792">
      <c r="A792" s="231"/>
      <c r="B792" s="227"/>
    </row>
    <row r="793">
      <c r="A793" s="231"/>
      <c r="B793" s="227"/>
    </row>
    <row r="794">
      <c r="A794" s="231"/>
      <c r="B794" s="227"/>
    </row>
    <row r="795">
      <c r="A795" s="231"/>
      <c r="B795" s="227"/>
    </row>
    <row r="796">
      <c r="A796" s="231"/>
      <c r="B796" s="227"/>
    </row>
    <row r="797">
      <c r="A797" s="231"/>
      <c r="B797" s="227"/>
    </row>
    <row r="798">
      <c r="A798" s="231"/>
      <c r="B798" s="227"/>
    </row>
    <row r="799">
      <c r="A799" s="231"/>
      <c r="B799" s="227"/>
    </row>
    <row r="800">
      <c r="A800" s="231"/>
      <c r="B800" s="227"/>
    </row>
    <row r="801">
      <c r="A801" s="231"/>
      <c r="B801" s="227"/>
    </row>
    <row r="802">
      <c r="A802" s="231"/>
      <c r="B802" s="227"/>
    </row>
    <row r="803">
      <c r="A803" s="231"/>
      <c r="B803" s="227"/>
    </row>
    <row r="804">
      <c r="A804" s="231"/>
      <c r="B804" s="227"/>
    </row>
    <row r="805">
      <c r="A805" s="231"/>
      <c r="B805" s="227"/>
    </row>
    <row r="806">
      <c r="A806" s="231"/>
      <c r="B806" s="227"/>
    </row>
    <row r="807">
      <c r="A807" s="231"/>
      <c r="B807" s="227"/>
    </row>
    <row r="808">
      <c r="A808" s="231"/>
      <c r="B808" s="227"/>
    </row>
    <row r="809">
      <c r="A809" s="231"/>
      <c r="B809" s="227"/>
    </row>
    <row r="810">
      <c r="A810" s="231"/>
      <c r="B810" s="227"/>
    </row>
    <row r="811">
      <c r="A811" s="231"/>
      <c r="B811" s="227"/>
    </row>
    <row r="812">
      <c r="A812" s="231"/>
      <c r="B812" s="227"/>
    </row>
    <row r="813">
      <c r="A813" s="231"/>
      <c r="B813" s="227"/>
    </row>
    <row r="814">
      <c r="A814" s="231"/>
      <c r="B814" s="227"/>
    </row>
    <row r="815">
      <c r="A815" s="231"/>
      <c r="B815" s="227"/>
    </row>
    <row r="816">
      <c r="A816" s="231"/>
      <c r="B816" s="227"/>
    </row>
    <row r="817">
      <c r="A817" s="231"/>
      <c r="B817" s="227"/>
    </row>
    <row r="818">
      <c r="A818" s="231"/>
      <c r="B818" s="227"/>
    </row>
    <row r="819">
      <c r="A819" s="231"/>
      <c r="B819" s="227"/>
    </row>
    <row r="820">
      <c r="A820" s="231"/>
      <c r="B820" s="227"/>
    </row>
    <row r="821">
      <c r="A821" s="231"/>
      <c r="B821" s="227"/>
    </row>
    <row r="822">
      <c r="A822" s="231"/>
      <c r="B822" s="227"/>
    </row>
    <row r="823">
      <c r="A823" s="231"/>
      <c r="B823" s="227"/>
    </row>
    <row r="824">
      <c r="A824" s="231"/>
      <c r="B824" s="227"/>
    </row>
    <row r="825">
      <c r="A825" s="231"/>
      <c r="B825" s="227"/>
    </row>
    <row r="826">
      <c r="A826" s="231"/>
      <c r="B826" s="227"/>
    </row>
    <row r="827">
      <c r="A827" s="231"/>
      <c r="B827" s="227"/>
    </row>
    <row r="828">
      <c r="A828" s="231"/>
      <c r="B828" s="227"/>
    </row>
    <row r="829">
      <c r="A829" s="231"/>
      <c r="B829" s="227"/>
    </row>
    <row r="830">
      <c r="A830" s="231"/>
      <c r="B830" s="227"/>
    </row>
    <row r="831">
      <c r="A831" s="231"/>
      <c r="B831" s="227"/>
    </row>
    <row r="832">
      <c r="A832" s="231"/>
      <c r="B832" s="227"/>
    </row>
    <row r="833">
      <c r="A833" s="231"/>
      <c r="B833" s="227"/>
    </row>
    <row r="834">
      <c r="A834" s="231"/>
      <c r="B834" s="227"/>
    </row>
    <row r="835">
      <c r="A835" s="231"/>
      <c r="B835" s="227"/>
    </row>
    <row r="836">
      <c r="A836" s="231"/>
      <c r="B836" s="227"/>
    </row>
    <row r="837">
      <c r="A837" s="231"/>
      <c r="B837" s="227"/>
    </row>
    <row r="838">
      <c r="A838" s="231"/>
      <c r="B838" s="227"/>
    </row>
    <row r="839">
      <c r="A839" s="231"/>
      <c r="B839" s="227"/>
    </row>
    <row r="840">
      <c r="A840" s="231"/>
      <c r="B840" s="227"/>
    </row>
    <row r="841">
      <c r="A841" s="231"/>
      <c r="B841" s="227"/>
    </row>
    <row r="842">
      <c r="A842" s="231"/>
      <c r="B842" s="227"/>
    </row>
    <row r="843">
      <c r="A843" s="231"/>
      <c r="B843" s="227"/>
    </row>
    <row r="844">
      <c r="A844" s="231"/>
      <c r="B844" s="227"/>
    </row>
    <row r="845">
      <c r="A845" s="231"/>
      <c r="B845" s="227"/>
    </row>
    <row r="846">
      <c r="A846" s="231"/>
      <c r="B846" s="227"/>
    </row>
    <row r="847">
      <c r="A847" s="231"/>
      <c r="B847" s="227"/>
    </row>
    <row r="848">
      <c r="A848" s="231"/>
      <c r="B848" s="227"/>
    </row>
    <row r="849">
      <c r="A849" s="231"/>
      <c r="B849" s="227"/>
    </row>
    <row r="850">
      <c r="A850" s="231"/>
      <c r="B850" s="227"/>
    </row>
    <row r="851">
      <c r="A851" s="231"/>
      <c r="B851" s="227"/>
    </row>
    <row r="852">
      <c r="A852" s="231"/>
      <c r="B852" s="227"/>
    </row>
    <row r="853">
      <c r="A853" s="231"/>
      <c r="B853" s="227"/>
    </row>
    <row r="854">
      <c r="A854" s="231"/>
      <c r="B854" s="227"/>
    </row>
    <row r="855">
      <c r="A855" s="231"/>
      <c r="B855" s="227"/>
    </row>
    <row r="856">
      <c r="A856" s="231"/>
      <c r="B856" s="227"/>
    </row>
    <row r="857">
      <c r="A857" s="231"/>
      <c r="B857" s="227"/>
    </row>
    <row r="858">
      <c r="A858" s="231"/>
      <c r="B858" s="227"/>
    </row>
    <row r="859">
      <c r="A859" s="231"/>
      <c r="B859" s="227"/>
    </row>
    <row r="860">
      <c r="A860" s="231"/>
      <c r="B860" s="227"/>
    </row>
    <row r="861">
      <c r="A861" s="231"/>
      <c r="B861" s="227"/>
    </row>
    <row r="862">
      <c r="A862" s="231"/>
      <c r="B862" s="227"/>
    </row>
    <row r="863">
      <c r="A863" s="231"/>
      <c r="B863" s="227"/>
    </row>
    <row r="864">
      <c r="A864" s="231"/>
      <c r="B864" s="227"/>
    </row>
    <row r="865">
      <c r="A865" s="231"/>
      <c r="B865" s="227"/>
    </row>
    <row r="866">
      <c r="A866" s="231"/>
      <c r="B866" s="227"/>
    </row>
    <row r="867">
      <c r="A867" s="231"/>
      <c r="B867" s="227"/>
    </row>
    <row r="868">
      <c r="A868" s="231"/>
      <c r="B868" s="227"/>
    </row>
    <row r="869">
      <c r="A869" s="231"/>
      <c r="B869" s="227"/>
    </row>
    <row r="870">
      <c r="A870" s="231"/>
      <c r="B870" s="227"/>
    </row>
    <row r="871">
      <c r="A871" s="231"/>
      <c r="B871" s="227"/>
    </row>
    <row r="872">
      <c r="A872" s="231"/>
      <c r="B872" s="227"/>
    </row>
    <row r="873">
      <c r="A873" s="231"/>
      <c r="B873" s="227"/>
    </row>
    <row r="874">
      <c r="A874" s="231"/>
      <c r="B874" s="227"/>
    </row>
    <row r="875">
      <c r="A875" s="231"/>
      <c r="B875" s="227"/>
    </row>
    <row r="876">
      <c r="A876" s="231"/>
      <c r="B876" s="227"/>
    </row>
    <row r="877">
      <c r="A877" s="231"/>
      <c r="B877" s="227"/>
    </row>
    <row r="878">
      <c r="A878" s="231"/>
      <c r="B878" s="227"/>
    </row>
    <row r="879">
      <c r="A879" s="231"/>
      <c r="B879" s="227"/>
    </row>
    <row r="880">
      <c r="A880" s="231"/>
      <c r="B880" s="227"/>
    </row>
    <row r="881">
      <c r="A881" s="231"/>
      <c r="B881" s="227"/>
    </row>
    <row r="882">
      <c r="A882" s="231"/>
      <c r="B882" s="227"/>
    </row>
    <row r="883">
      <c r="A883" s="231"/>
      <c r="B883" s="227"/>
    </row>
    <row r="884">
      <c r="A884" s="231"/>
      <c r="B884" s="227"/>
    </row>
    <row r="885">
      <c r="A885" s="231"/>
      <c r="B885" s="227"/>
    </row>
    <row r="886">
      <c r="A886" s="231"/>
      <c r="B886" s="227"/>
    </row>
    <row r="887">
      <c r="A887" s="231"/>
      <c r="B887" s="227"/>
    </row>
    <row r="888">
      <c r="A888" s="231"/>
      <c r="B888" s="227"/>
    </row>
    <row r="889">
      <c r="A889" s="231"/>
      <c r="B889" s="227"/>
    </row>
    <row r="890">
      <c r="A890" s="231"/>
      <c r="B890" s="227"/>
    </row>
    <row r="891">
      <c r="A891" s="231"/>
      <c r="B891" s="227"/>
    </row>
    <row r="892">
      <c r="A892" s="231"/>
      <c r="B892" s="227"/>
    </row>
    <row r="893">
      <c r="A893" s="231"/>
      <c r="B893" s="227"/>
    </row>
    <row r="894">
      <c r="A894" s="231"/>
      <c r="B894" s="227"/>
    </row>
    <row r="895">
      <c r="A895" s="231"/>
      <c r="B895" s="227"/>
    </row>
    <row r="896">
      <c r="A896" s="231"/>
      <c r="B896" s="227"/>
    </row>
    <row r="897">
      <c r="A897" s="231"/>
      <c r="B897" s="227"/>
    </row>
    <row r="898">
      <c r="A898" s="231"/>
      <c r="B898" s="227"/>
    </row>
    <row r="899">
      <c r="A899" s="231"/>
      <c r="B899" s="227"/>
    </row>
    <row r="900">
      <c r="A900" s="231"/>
      <c r="B900" s="227"/>
    </row>
    <row r="901">
      <c r="A901" s="231"/>
      <c r="B901" s="227"/>
    </row>
    <row r="902">
      <c r="A902" s="231"/>
      <c r="B902" s="227"/>
    </row>
    <row r="903">
      <c r="A903" s="231"/>
      <c r="B903" s="227"/>
    </row>
    <row r="904">
      <c r="A904" s="231"/>
      <c r="B904" s="227"/>
    </row>
    <row r="905">
      <c r="A905" s="231"/>
      <c r="B905" s="227"/>
    </row>
    <row r="906">
      <c r="A906" s="231"/>
      <c r="B906" s="227"/>
    </row>
    <row r="907">
      <c r="A907" s="231"/>
      <c r="B907" s="227"/>
    </row>
    <row r="908">
      <c r="A908" s="231"/>
      <c r="B908" s="227"/>
    </row>
    <row r="909">
      <c r="A909" s="231"/>
      <c r="B909" s="227"/>
    </row>
    <row r="910">
      <c r="A910" s="231"/>
      <c r="B910" s="227"/>
    </row>
    <row r="911">
      <c r="A911" s="231"/>
      <c r="B911" s="227"/>
    </row>
    <row r="912">
      <c r="A912" s="231"/>
      <c r="B912" s="227"/>
    </row>
    <row r="913">
      <c r="A913" s="231"/>
      <c r="B913" s="227"/>
    </row>
    <row r="914">
      <c r="A914" s="231"/>
      <c r="B914" s="227"/>
    </row>
    <row r="915">
      <c r="A915" s="231"/>
      <c r="B915" s="227"/>
    </row>
    <row r="916">
      <c r="A916" s="231"/>
      <c r="B916" s="227"/>
    </row>
    <row r="917">
      <c r="A917" s="231"/>
      <c r="B917" s="227"/>
    </row>
    <row r="918">
      <c r="A918" s="231"/>
      <c r="B918" s="227"/>
    </row>
    <row r="919">
      <c r="A919" s="231"/>
      <c r="B919" s="227"/>
    </row>
    <row r="920">
      <c r="A920" s="231"/>
      <c r="B920" s="227"/>
    </row>
    <row r="921">
      <c r="A921" s="231"/>
      <c r="B921" s="227"/>
    </row>
    <row r="922">
      <c r="A922" s="231"/>
      <c r="B922" s="227"/>
    </row>
    <row r="923">
      <c r="A923" s="231"/>
      <c r="B923" s="227"/>
    </row>
    <row r="924">
      <c r="A924" s="231"/>
      <c r="B924" s="227"/>
    </row>
    <row r="925">
      <c r="A925" s="231"/>
      <c r="B925" s="227"/>
    </row>
    <row r="926">
      <c r="A926" s="231"/>
      <c r="B926" s="227"/>
    </row>
    <row r="927">
      <c r="A927" s="231"/>
      <c r="B927" s="227"/>
    </row>
    <row r="928">
      <c r="A928" s="231"/>
      <c r="B928" s="227"/>
    </row>
    <row r="929">
      <c r="A929" s="231"/>
      <c r="B929" s="227"/>
    </row>
    <row r="930">
      <c r="A930" s="231"/>
      <c r="B930" s="227"/>
    </row>
    <row r="931">
      <c r="A931" s="231"/>
      <c r="B931" s="227"/>
    </row>
    <row r="932">
      <c r="A932" s="231"/>
      <c r="B932" s="227"/>
    </row>
    <row r="933">
      <c r="A933" s="231"/>
      <c r="B933" s="227"/>
    </row>
    <row r="934">
      <c r="A934" s="231"/>
      <c r="B934" s="227"/>
    </row>
    <row r="935">
      <c r="A935" s="231"/>
      <c r="B935" s="227"/>
    </row>
    <row r="936">
      <c r="A936" s="231"/>
      <c r="B936" s="227"/>
    </row>
    <row r="937">
      <c r="A937" s="231"/>
      <c r="B937" s="227"/>
    </row>
    <row r="938">
      <c r="A938" s="231"/>
      <c r="B938" s="227"/>
    </row>
    <row r="939">
      <c r="A939" s="231"/>
      <c r="B939" s="227"/>
    </row>
    <row r="940">
      <c r="A940" s="231"/>
      <c r="B940" s="227"/>
    </row>
    <row r="941">
      <c r="A941" s="231"/>
      <c r="B941" s="227"/>
    </row>
    <row r="942">
      <c r="A942" s="231"/>
      <c r="B942" s="227"/>
    </row>
    <row r="943">
      <c r="A943" s="231"/>
      <c r="B943" s="227"/>
    </row>
    <row r="944">
      <c r="A944" s="231"/>
      <c r="B944" s="227"/>
    </row>
    <row r="945">
      <c r="A945" s="231"/>
      <c r="B945" s="227"/>
    </row>
    <row r="946">
      <c r="A946" s="231"/>
      <c r="B946" s="227"/>
    </row>
    <row r="947">
      <c r="A947" s="231"/>
      <c r="B947" s="227"/>
    </row>
    <row r="948">
      <c r="A948" s="231"/>
      <c r="B948" s="227"/>
    </row>
    <row r="949">
      <c r="A949" s="231"/>
      <c r="B949" s="227"/>
    </row>
    <row r="950">
      <c r="A950" s="231"/>
      <c r="B950" s="227"/>
    </row>
    <row r="951">
      <c r="A951" s="231"/>
      <c r="B951" s="227"/>
    </row>
    <row r="952">
      <c r="A952" s="231"/>
      <c r="B952" s="227"/>
    </row>
    <row r="953">
      <c r="A953" s="231"/>
      <c r="B953" s="227"/>
    </row>
    <row r="954">
      <c r="A954" s="231"/>
      <c r="B954" s="227"/>
    </row>
    <row r="955">
      <c r="A955" s="231"/>
      <c r="B955" s="227"/>
    </row>
    <row r="956">
      <c r="A956" s="231"/>
      <c r="B956" s="227"/>
    </row>
    <row r="957">
      <c r="A957" s="231"/>
      <c r="B957" s="227"/>
    </row>
    <row r="958">
      <c r="A958" s="231"/>
      <c r="B958" s="227"/>
    </row>
    <row r="959">
      <c r="A959" s="231"/>
      <c r="B959" s="227"/>
    </row>
    <row r="960">
      <c r="A960" s="231"/>
      <c r="B960" s="227"/>
    </row>
    <row r="961">
      <c r="A961" s="231"/>
      <c r="B961" s="227"/>
    </row>
    <row r="962">
      <c r="A962" s="231"/>
      <c r="B962" s="227"/>
    </row>
    <row r="963">
      <c r="A963" s="231"/>
      <c r="B963" s="227"/>
    </row>
    <row r="964">
      <c r="A964" s="231"/>
      <c r="B964" s="227"/>
    </row>
    <row r="965">
      <c r="A965" s="231"/>
      <c r="B965" s="227"/>
    </row>
    <row r="966">
      <c r="A966" s="231"/>
      <c r="B966" s="227"/>
    </row>
    <row r="967">
      <c r="A967" s="231"/>
      <c r="B967" s="227"/>
    </row>
    <row r="968">
      <c r="A968" s="231"/>
      <c r="B968" s="227"/>
    </row>
    <row r="969">
      <c r="A969" s="231"/>
      <c r="B969" s="227"/>
    </row>
    <row r="970">
      <c r="A970" s="231"/>
      <c r="B970" s="227"/>
    </row>
    <row r="971">
      <c r="A971" s="231"/>
      <c r="B971" s="227"/>
    </row>
    <row r="972">
      <c r="A972" s="231"/>
      <c r="B972" s="227"/>
    </row>
    <row r="973">
      <c r="A973" s="231"/>
      <c r="B973" s="227"/>
    </row>
    <row r="974">
      <c r="A974" s="231"/>
      <c r="B974" s="227"/>
    </row>
    <row r="975">
      <c r="A975" s="231"/>
      <c r="B975" s="227"/>
    </row>
    <row r="976">
      <c r="A976" s="231"/>
      <c r="B976" s="227"/>
    </row>
    <row r="977">
      <c r="A977" s="231"/>
      <c r="B977" s="227"/>
    </row>
    <row r="978">
      <c r="A978" s="231"/>
      <c r="B978" s="227"/>
    </row>
    <row r="979">
      <c r="A979" s="231"/>
      <c r="B979" s="227"/>
    </row>
    <row r="980">
      <c r="A980" s="231"/>
      <c r="B980" s="227"/>
    </row>
    <row r="981">
      <c r="A981" s="231"/>
      <c r="B981" s="227"/>
    </row>
    <row r="982">
      <c r="A982" s="231"/>
      <c r="B982" s="227"/>
    </row>
    <row r="983">
      <c r="A983" s="231"/>
      <c r="B983" s="227"/>
    </row>
    <row r="984">
      <c r="A984" s="231"/>
      <c r="B984" s="227"/>
    </row>
    <row r="985">
      <c r="A985" s="231"/>
      <c r="B985" s="227"/>
    </row>
    <row r="986">
      <c r="A986" s="231"/>
      <c r="B986" s="227"/>
    </row>
    <row r="987">
      <c r="A987" s="231"/>
      <c r="B987" s="227"/>
    </row>
    <row r="988">
      <c r="A988" s="231"/>
      <c r="B988" s="227"/>
    </row>
    <row r="989">
      <c r="A989" s="231"/>
      <c r="B989" s="227"/>
    </row>
    <row r="990">
      <c r="A990" s="231"/>
      <c r="B990" s="227"/>
    </row>
    <row r="991">
      <c r="A991" s="231"/>
      <c r="B991" s="227"/>
    </row>
    <row r="992">
      <c r="A992" s="231"/>
      <c r="B992" s="227"/>
    </row>
    <row r="993">
      <c r="A993" s="231"/>
      <c r="B993" s="227"/>
    </row>
    <row r="994">
      <c r="A994" s="231"/>
      <c r="B994" s="227"/>
    </row>
    <row r="995">
      <c r="A995" s="231"/>
      <c r="B995" s="227"/>
    </row>
    <row r="996">
      <c r="A996" s="231"/>
      <c r="B996" s="227"/>
    </row>
    <row r="997">
      <c r="A997" s="231"/>
      <c r="B997" s="227"/>
    </row>
    <row r="998">
      <c r="A998" s="231"/>
      <c r="B998" s="227"/>
    </row>
    <row r="999">
      <c r="A999" s="231"/>
      <c r="B999" s="227"/>
    </row>
    <row r="1000">
      <c r="A1000" s="231"/>
      <c r="B1000" s="227"/>
    </row>
    <row r="1001">
      <c r="A1001" s="231"/>
      <c r="B1001" s="227"/>
    </row>
    <row r="1002">
      <c r="A1002" s="231"/>
      <c r="B1002" s="227"/>
    </row>
    <row r="1003">
      <c r="A1003" s="231"/>
      <c r="B1003" s="227"/>
    </row>
    <row r="1004">
      <c r="A1004" s="231"/>
      <c r="B1004" s="227"/>
    </row>
    <row r="1005">
      <c r="A1005" s="231"/>
      <c r="B1005" s="227"/>
    </row>
    <row r="1006">
      <c r="A1006" s="231"/>
      <c r="B1006" s="227"/>
    </row>
    <row r="1007">
      <c r="A1007" s="231"/>
      <c r="B1007" s="227"/>
    </row>
    <row r="1008">
      <c r="A1008" s="231"/>
      <c r="B1008" s="227"/>
    </row>
  </sheetData>
  <autoFilter ref="$A$2:$Y$90">
    <sortState ref="A2:Y90">
      <sortCondition descending="1" ref="B2:B90"/>
    </sortState>
  </autoFilter>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0"/>
    <col customWidth="1" min="2" max="2" width="13.57"/>
    <col customWidth="1" min="3" max="3" width="50.57"/>
    <col customWidth="1" min="4" max="4" width="3.57"/>
    <col customWidth="1" min="5" max="5" width="6.57"/>
    <col customWidth="1" min="6" max="6" width="10.14"/>
    <col customWidth="1" min="7" max="7" width="11.0"/>
    <col customWidth="1" min="8" max="8" width="8.71"/>
    <col customWidth="1" min="9" max="9" width="8.86"/>
    <col customWidth="1" min="13" max="13" width="16.0"/>
  </cols>
  <sheetData>
    <row r="1">
      <c r="A1" s="110"/>
      <c r="B1" s="111"/>
      <c r="C1" s="112"/>
      <c r="D1" s="113"/>
      <c r="E1" s="114"/>
      <c r="F1" s="186"/>
      <c r="G1" s="232" t="s">
        <v>222</v>
      </c>
      <c r="H1" s="116">
        <v>150.0</v>
      </c>
      <c r="I1" s="116">
        <v>160.0</v>
      </c>
      <c r="J1" s="117">
        <f>AVERAGE(H1:I1)</f>
        <v>155</v>
      </c>
      <c r="K1" s="233" t="s">
        <v>222</v>
      </c>
      <c r="L1" s="202"/>
      <c r="M1" s="110"/>
      <c r="N1" s="122"/>
      <c r="O1" s="122"/>
      <c r="P1" s="122"/>
      <c r="Q1" s="122"/>
      <c r="R1" s="122"/>
      <c r="S1" s="122"/>
      <c r="T1" s="122"/>
      <c r="U1" s="122"/>
      <c r="V1" s="122"/>
    </row>
    <row r="2">
      <c r="A2" s="123"/>
      <c r="B2" s="124" t="s">
        <v>226</v>
      </c>
      <c r="C2" s="125" t="s">
        <v>227</v>
      </c>
      <c r="D2" s="126"/>
      <c r="E2" s="114"/>
      <c r="F2" s="186"/>
      <c r="G2" s="234" t="s">
        <v>228</v>
      </c>
      <c r="H2" s="116">
        <f t="shared" ref="H2:I2" si="1">sum(H4:H382)</f>
        <v>3161</v>
      </c>
      <c r="I2" s="116">
        <f t="shared" si="1"/>
        <v>3470</v>
      </c>
      <c r="J2" s="235">
        <f>sum(J4:J432)</f>
        <v>1</v>
      </c>
      <c r="K2" s="204">
        <f>sum(K4:K1195)</f>
        <v>155</v>
      </c>
      <c r="L2" s="205" t="s">
        <v>222</v>
      </c>
      <c r="M2" s="123"/>
      <c r="N2" s="131" t="s">
        <v>229</v>
      </c>
      <c r="O2" s="122"/>
      <c r="P2" s="122"/>
      <c r="Q2" s="122"/>
      <c r="R2" s="122"/>
      <c r="S2" s="122"/>
      <c r="T2" s="122"/>
      <c r="U2" s="122"/>
      <c r="V2" s="122"/>
    </row>
    <row r="3">
      <c r="A3" s="207" t="s">
        <v>230</v>
      </c>
      <c r="B3" s="207" t="s">
        <v>231</v>
      </c>
      <c r="C3" s="133" t="s">
        <v>232</v>
      </c>
      <c r="D3" s="208"/>
      <c r="E3" s="209" t="s">
        <v>233</v>
      </c>
      <c r="F3" s="210" t="s">
        <v>234</v>
      </c>
      <c r="G3" s="236" t="s">
        <v>781</v>
      </c>
      <c r="H3" s="237" t="s">
        <v>235</v>
      </c>
      <c r="I3" s="236" t="s">
        <v>782</v>
      </c>
      <c r="J3" s="213" t="s">
        <v>238</v>
      </c>
      <c r="K3" s="214" t="s">
        <v>554</v>
      </c>
      <c r="L3" s="215" t="s">
        <v>555</v>
      </c>
      <c r="M3" s="207" t="s">
        <v>230</v>
      </c>
      <c r="N3" s="216" t="s">
        <v>783</v>
      </c>
      <c r="O3" s="213"/>
    </row>
    <row r="4">
      <c r="A4" s="175" t="s">
        <v>7</v>
      </c>
      <c r="B4" s="175" t="s">
        <v>255</v>
      </c>
      <c r="C4" s="147" t="s">
        <v>1171</v>
      </c>
      <c r="D4" s="145" t="s">
        <v>242</v>
      </c>
      <c r="E4" s="244">
        <v>44099.0</v>
      </c>
      <c r="F4" s="147" t="s">
        <v>249</v>
      </c>
      <c r="G4" s="229">
        <v>1.0</v>
      </c>
      <c r="H4" s="229">
        <v>100.0</v>
      </c>
      <c r="I4" s="229">
        <v>100.0</v>
      </c>
      <c r="J4" s="217">
        <f t="shared" ref="J4:J127" si="2">(H4/$H$2+I4/$I$2)/2</f>
        <v>0.03022700109</v>
      </c>
      <c r="K4" s="218">
        <f t="shared" ref="K4:K127" si="3">J4*$J$1</f>
        <v>4.685185168</v>
      </c>
      <c r="L4" s="151">
        <f t="shared" ref="L4:L127" si="4">dsum($A$3:$K$161,"Cred per Praise",{$A$3;A4})</f>
        <v>18.46532442</v>
      </c>
      <c r="M4" s="152" t="str">
        <f t="shared" ref="M4:M160" si="5">A4</f>
        <v>akrtws</v>
      </c>
      <c r="N4" s="152">
        <v>1.0</v>
      </c>
    </row>
    <row r="5">
      <c r="A5" s="175" t="s">
        <v>7</v>
      </c>
      <c r="B5" s="175" t="s">
        <v>21</v>
      </c>
      <c r="C5" s="147" t="s">
        <v>1172</v>
      </c>
      <c r="D5" s="145" t="s">
        <v>242</v>
      </c>
      <c r="E5" s="244">
        <v>44102.0</v>
      </c>
      <c r="F5" s="147" t="s">
        <v>249</v>
      </c>
      <c r="G5" s="229">
        <v>2.0</v>
      </c>
      <c r="H5" s="229">
        <v>5.0</v>
      </c>
      <c r="I5" s="229">
        <v>40.0</v>
      </c>
      <c r="J5" s="217">
        <f t="shared" si="2"/>
        <v>0.00655457772</v>
      </c>
      <c r="K5" s="218">
        <f t="shared" si="3"/>
        <v>1.015959547</v>
      </c>
      <c r="L5" s="151">
        <f t="shared" si="4"/>
        <v>18.46532442</v>
      </c>
      <c r="M5" s="152" t="str">
        <f t="shared" si="5"/>
        <v>akrtws</v>
      </c>
      <c r="N5" s="98">
        <v>2.0</v>
      </c>
    </row>
    <row r="6">
      <c r="A6" s="175" t="s">
        <v>7</v>
      </c>
      <c r="B6" s="175" t="s">
        <v>21</v>
      </c>
      <c r="C6" s="147" t="s">
        <v>1173</v>
      </c>
      <c r="D6" s="145" t="s">
        <v>242</v>
      </c>
      <c r="E6" s="244">
        <v>44103.0</v>
      </c>
      <c r="F6" s="147" t="s">
        <v>249</v>
      </c>
      <c r="G6" s="229">
        <v>2.0</v>
      </c>
      <c r="H6" s="229">
        <v>10.0</v>
      </c>
      <c r="I6" s="229">
        <v>30.0</v>
      </c>
      <c r="J6" s="217">
        <f t="shared" si="2"/>
        <v>0.005904544489</v>
      </c>
      <c r="K6" s="218">
        <f t="shared" si="3"/>
        <v>0.9152043958</v>
      </c>
      <c r="L6" s="151">
        <f t="shared" si="4"/>
        <v>18.46532442</v>
      </c>
      <c r="M6" s="152" t="str">
        <f t="shared" si="5"/>
        <v>akrtws</v>
      </c>
      <c r="N6" s="98">
        <v>3.0</v>
      </c>
    </row>
    <row r="7">
      <c r="A7" s="175" t="s">
        <v>7</v>
      </c>
      <c r="B7" s="175" t="s">
        <v>7</v>
      </c>
      <c r="C7" s="147" t="s">
        <v>1174</v>
      </c>
      <c r="D7" s="145" t="s">
        <v>242</v>
      </c>
      <c r="E7" s="244">
        <v>44103.0</v>
      </c>
      <c r="F7" s="147" t="s">
        <v>249</v>
      </c>
      <c r="G7" s="229">
        <v>1.0</v>
      </c>
      <c r="H7" s="229">
        <v>25.0</v>
      </c>
      <c r="I7" s="229">
        <v>60.0</v>
      </c>
      <c r="J7" s="217">
        <f t="shared" si="2"/>
        <v>0.01259997794</v>
      </c>
      <c r="K7" s="218">
        <f t="shared" si="3"/>
        <v>1.95299658</v>
      </c>
      <c r="L7" s="151">
        <f t="shared" si="4"/>
        <v>18.46532442</v>
      </c>
      <c r="M7" s="152" t="str">
        <f t="shared" si="5"/>
        <v>akrtws</v>
      </c>
      <c r="N7" s="98">
        <v>4.0</v>
      </c>
    </row>
    <row r="8">
      <c r="A8" s="175" t="s">
        <v>7</v>
      </c>
      <c r="B8" s="175" t="s">
        <v>265</v>
      </c>
      <c r="C8" s="147" t="s">
        <v>1174</v>
      </c>
      <c r="D8" s="145" t="s">
        <v>242</v>
      </c>
      <c r="E8" s="244">
        <v>44103.0</v>
      </c>
      <c r="F8" s="147" t="s">
        <v>260</v>
      </c>
      <c r="G8" s="229">
        <v>1.0</v>
      </c>
      <c r="H8" s="229">
        <v>5.0</v>
      </c>
      <c r="I8" s="229">
        <v>5.0</v>
      </c>
      <c r="J8" s="217">
        <f t="shared" si="2"/>
        <v>0.001511350054</v>
      </c>
      <c r="K8" s="218">
        <f t="shared" si="3"/>
        <v>0.2342592584</v>
      </c>
      <c r="L8" s="151">
        <f t="shared" si="4"/>
        <v>18.46532442</v>
      </c>
      <c r="M8" s="152" t="str">
        <f t="shared" si="5"/>
        <v>akrtws</v>
      </c>
      <c r="N8" s="98">
        <v>5.0</v>
      </c>
    </row>
    <row r="9">
      <c r="A9" s="175" t="s">
        <v>7</v>
      </c>
      <c r="B9" s="175" t="s">
        <v>265</v>
      </c>
      <c r="C9" s="147" t="s">
        <v>1175</v>
      </c>
      <c r="D9" s="145" t="s">
        <v>242</v>
      </c>
      <c r="E9" s="244">
        <v>44103.0</v>
      </c>
      <c r="F9" s="147" t="s">
        <v>249</v>
      </c>
      <c r="G9" s="229">
        <v>1.0</v>
      </c>
      <c r="H9" s="229">
        <v>10.0</v>
      </c>
      <c r="I9" s="229">
        <v>30.0</v>
      </c>
      <c r="J9" s="217">
        <f t="shared" si="2"/>
        <v>0.005904544489</v>
      </c>
      <c r="K9" s="218">
        <f t="shared" si="3"/>
        <v>0.9152043958</v>
      </c>
      <c r="L9" s="151">
        <f t="shared" si="4"/>
        <v>18.46532442</v>
      </c>
      <c r="M9" s="152" t="str">
        <f t="shared" si="5"/>
        <v>akrtws</v>
      </c>
      <c r="N9" s="98">
        <v>6.0</v>
      </c>
    </row>
    <row r="10">
      <c r="A10" s="175" t="s">
        <v>7</v>
      </c>
      <c r="B10" s="175" t="s">
        <v>6</v>
      </c>
      <c r="C10" s="147" t="s">
        <v>1176</v>
      </c>
      <c r="D10" s="145" t="s">
        <v>242</v>
      </c>
      <c r="E10" s="244">
        <v>44106.0</v>
      </c>
      <c r="F10" s="147" t="s">
        <v>249</v>
      </c>
      <c r="G10" s="229">
        <v>1.0</v>
      </c>
      <c r="H10" s="229">
        <v>10.0</v>
      </c>
      <c r="I10" s="229">
        <v>40.0</v>
      </c>
      <c r="J10" s="217">
        <f t="shared" si="2"/>
        <v>0.007345466679</v>
      </c>
      <c r="K10" s="218">
        <f t="shared" si="3"/>
        <v>1.138547335</v>
      </c>
      <c r="L10" s="151">
        <f t="shared" si="4"/>
        <v>18.46532442</v>
      </c>
      <c r="M10" s="152" t="str">
        <f t="shared" si="5"/>
        <v>akrtws</v>
      </c>
      <c r="N10" s="98">
        <v>7.0</v>
      </c>
    </row>
    <row r="11">
      <c r="A11" s="175" t="s">
        <v>7</v>
      </c>
      <c r="B11" s="175" t="s">
        <v>6</v>
      </c>
      <c r="C11" s="147" t="s">
        <v>1177</v>
      </c>
      <c r="D11" s="145" t="s">
        <v>242</v>
      </c>
      <c r="E11" s="244">
        <v>44106.0</v>
      </c>
      <c r="F11" s="147" t="s">
        <v>287</v>
      </c>
      <c r="G11" s="229">
        <v>3.0</v>
      </c>
      <c r="H11" s="229">
        <v>5.0</v>
      </c>
      <c r="I11" s="229">
        <v>5.0</v>
      </c>
      <c r="J11" s="217">
        <f t="shared" si="2"/>
        <v>0.001511350054</v>
      </c>
      <c r="K11" s="218">
        <f t="shared" si="3"/>
        <v>0.2342592584</v>
      </c>
      <c r="L11" s="151">
        <f t="shared" si="4"/>
        <v>18.46532442</v>
      </c>
      <c r="M11" s="152" t="str">
        <f t="shared" si="5"/>
        <v>akrtws</v>
      </c>
      <c r="N11" s="98">
        <v>8.0</v>
      </c>
    </row>
    <row r="12">
      <c r="A12" s="175" t="s">
        <v>7</v>
      </c>
      <c r="B12" s="175" t="s">
        <v>255</v>
      </c>
      <c r="C12" s="147" t="s">
        <v>1178</v>
      </c>
      <c r="D12" s="145" t="s">
        <v>242</v>
      </c>
      <c r="E12" s="244">
        <v>44106.0</v>
      </c>
      <c r="F12" s="147" t="s">
        <v>249</v>
      </c>
      <c r="G12" s="229">
        <v>1.0</v>
      </c>
      <c r="H12" s="229">
        <v>10.0</v>
      </c>
      <c r="I12" s="229">
        <v>10.0</v>
      </c>
      <c r="J12" s="217">
        <f t="shared" si="2"/>
        <v>0.003022700109</v>
      </c>
      <c r="K12" s="218">
        <f t="shared" si="3"/>
        <v>0.4685185168</v>
      </c>
      <c r="L12" s="151">
        <f t="shared" si="4"/>
        <v>18.46532442</v>
      </c>
      <c r="M12" s="152" t="str">
        <f t="shared" si="5"/>
        <v>akrtws</v>
      </c>
      <c r="N12" s="98">
        <v>9.0</v>
      </c>
    </row>
    <row r="13">
      <c r="A13" s="175" t="s">
        <v>7</v>
      </c>
      <c r="B13" s="175" t="s">
        <v>255</v>
      </c>
      <c r="C13" s="147" t="s">
        <v>1179</v>
      </c>
      <c r="D13" s="145" t="s">
        <v>242</v>
      </c>
      <c r="E13" s="244">
        <v>44110.0</v>
      </c>
      <c r="F13" s="147" t="s">
        <v>249</v>
      </c>
      <c r="G13" s="229">
        <v>1.0</v>
      </c>
      <c r="H13" s="229">
        <v>40.0</v>
      </c>
      <c r="I13" s="229">
        <v>40.0</v>
      </c>
      <c r="J13" s="217">
        <f t="shared" si="2"/>
        <v>0.01209080043</v>
      </c>
      <c r="K13" s="218">
        <f t="shared" si="3"/>
        <v>1.874074067</v>
      </c>
      <c r="L13" s="151">
        <f t="shared" si="4"/>
        <v>18.46532442</v>
      </c>
      <c r="M13" s="152" t="str">
        <f t="shared" si="5"/>
        <v>akrtws</v>
      </c>
      <c r="N13" s="98">
        <v>10.0</v>
      </c>
    </row>
    <row r="14">
      <c r="A14" s="175" t="s">
        <v>7</v>
      </c>
      <c r="B14" s="175" t="s">
        <v>21</v>
      </c>
      <c r="C14" s="147" t="s">
        <v>1180</v>
      </c>
      <c r="D14" s="145" t="s">
        <v>242</v>
      </c>
      <c r="E14" s="244">
        <v>44111.0</v>
      </c>
      <c r="F14" s="147" t="s">
        <v>249</v>
      </c>
      <c r="G14" s="229">
        <v>1.0</v>
      </c>
      <c r="H14" s="229">
        <v>40.0</v>
      </c>
      <c r="I14" s="229">
        <v>0.0</v>
      </c>
      <c r="J14" s="217">
        <f t="shared" si="2"/>
        <v>0.006327111674</v>
      </c>
      <c r="K14" s="218">
        <f t="shared" si="3"/>
        <v>0.9807023094</v>
      </c>
      <c r="L14" s="151">
        <f t="shared" si="4"/>
        <v>18.46532442</v>
      </c>
      <c r="M14" s="152" t="str">
        <f t="shared" si="5"/>
        <v>akrtws</v>
      </c>
      <c r="N14" s="98">
        <v>11.0</v>
      </c>
    </row>
    <row r="15">
      <c r="A15" s="175" t="s">
        <v>7</v>
      </c>
      <c r="B15" s="175" t="s">
        <v>21</v>
      </c>
      <c r="C15" s="147" t="s">
        <v>1181</v>
      </c>
      <c r="D15" s="145" t="s">
        <v>242</v>
      </c>
      <c r="E15" s="244">
        <v>44111.0</v>
      </c>
      <c r="F15" s="147" t="s">
        <v>249</v>
      </c>
      <c r="G15" s="229">
        <v>1.0</v>
      </c>
      <c r="H15" s="229">
        <v>5.0</v>
      </c>
      <c r="I15" s="229">
        <v>30.0</v>
      </c>
      <c r="J15" s="217">
        <f t="shared" si="2"/>
        <v>0.00511365553</v>
      </c>
      <c r="K15" s="218">
        <f t="shared" si="3"/>
        <v>0.7926166071</v>
      </c>
      <c r="L15" s="151">
        <f t="shared" si="4"/>
        <v>18.46532442</v>
      </c>
      <c r="M15" s="152" t="str">
        <f t="shared" si="5"/>
        <v>akrtws</v>
      </c>
      <c r="N15" s="98">
        <v>12.0</v>
      </c>
    </row>
    <row r="16">
      <c r="A16" s="175" t="s">
        <v>7</v>
      </c>
      <c r="B16" s="175" t="s">
        <v>21</v>
      </c>
      <c r="C16" s="147" t="s">
        <v>1182</v>
      </c>
      <c r="D16" s="145" t="s">
        <v>242</v>
      </c>
      <c r="E16" s="244">
        <v>44111.0</v>
      </c>
      <c r="F16" s="147" t="s">
        <v>249</v>
      </c>
      <c r="G16" s="229">
        <v>1.0</v>
      </c>
      <c r="H16" s="229">
        <v>30.0</v>
      </c>
      <c r="I16" s="229">
        <v>40.0</v>
      </c>
      <c r="J16" s="217">
        <f t="shared" si="2"/>
        <v>0.01050902252</v>
      </c>
      <c r="K16" s="218">
        <f t="shared" si="3"/>
        <v>1.62889849</v>
      </c>
      <c r="L16" s="151">
        <f t="shared" si="4"/>
        <v>18.46532442</v>
      </c>
      <c r="M16" s="152" t="str">
        <f t="shared" si="5"/>
        <v>akrtws</v>
      </c>
      <c r="N16" s="98">
        <v>13.0</v>
      </c>
    </row>
    <row r="17">
      <c r="A17" s="175" t="s">
        <v>7</v>
      </c>
      <c r="B17" s="175" t="s">
        <v>6</v>
      </c>
      <c r="C17" s="147" t="s">
        <v>1183</v>
      </c>
      <c r="D17" s="145" t="s">
        <v>242</v>
      </c>
      <c r="E17" s="244">
        <v>44111.0</v>
      </c>
      <c r="F17" s="147" t="s">
        <v>287</v>
      </c>
      <c r="G17" s="229">
        <v>1.0</v>
      </c>
      <c r="H17" s="229">
        <v>10.0</v>
      </c>
      <c r="I17" s="229">
        <v>10.0</v>
      </c>
      <c r="J17" s="217">
        <f t="shared" si="2"/>
        <v>0.003022700109</v>
      </c>
      <c r="K17" s="218">
        <f t="shared" si="3"/>
        <v>0.4685185168</v>
      </c>
      <c r="L17" s="151">
        <f t="shared" si="4"/>
        <v>18.46532442</v>
      </c>
      <c r="M17" s="152" t="str">
        <f t="shared" si="5"/>
        <v>akrtws</v>
      </c>
      <c r="N17" s="98">
        <v>14.0</v>
      </c>
    </row>
    <row r="18">
      <c r="A18" s="175" t="s">
        <v>7</v>
      </c>
      <c r="B18" s="175" t="s">
        <v>265</v>
      </c>
      <c r="C18" s="147" t="s">
        <v>1184</v>
      </c>
      <c r="D18" s="145" t="s">
        <v>242</v>
      </c>
      <c r="E18" s="244">
        <v>44111.0</v>
      </c>
      <c r="F18" s="147" t="s">
        <v>249</v>
      </c>
      <c r="G18" s="229">
        <v>1.0</v>
      </c>
      <c r="H18" s="229">
        <v>20.0</v>
      </c>
      <c r="I18" s="229">
        <v>30.0</v>
      </c>
      <c r="J18" s="217">
        <f t="shared" si="2"/>
        <v>0.007486322407</v>
      </c>
      <c r="K18" s="218">
        <f t="shared" si="3"/>
        <v>1.160379973</v>
      </c>
      <c r="L18" s="151">
        <f t="shared" si="4"/>
        <v>18.46532442</v>
      </c>
      <c r="M18" s="152" t="str">
        <f t="shared" si="5"/>
        <v>akrtws</v>
      </c>
      <c r="N18" s="98">
        <v>15.0</v>
      </c>
    </row>
    <row r="19">
      <c r="A19" s="175" t="s">
        <v>42</v>
      </c>
      <c r="B19" s="175" t="s">
        <v>255</v>
      </c>
      <c r="C19" s="147" t="s">
        <v>1185</v>
      </c>
      <c r="D19" s="145" t="s">
        <v>242</v>
      </c>
      <c r="E19" s="244">
        <v>44105.0</v>
      </c>
      <c r="F19" s="147" t="s">
        <v>260</v>
      </c>
      <c r="G19" s="229">
        <v>4.0</v>
      </c>
      <c r="H19" s="229">
        <v>0.0</v>
      </c>
      <c r="I19" s="229">
        <v>0.0</v>
      </c>
      <c r="J19" s="217">
        <f t="shared" si="2"/>
        <v>0</v>
      </c>
      <c r="K19" s="218">
        <f t="shared" si="3"/>
        <v>0</v>
      </c>
      <c r="L19" s="151">
        <f t="shared" si="4"/>
        <v>0.3459307282</v>
      </c>
      <c r="M19" s="152" t="str">
        <f t="shared" si="5"/>
        <v>aminlatifi</v>
      </c>
      <c r="N19" s="98">
        <v>1.0</v>
      </c>
    </row>
    <row r="20">
      <c r="A20" s="175" t="s">
        <v>42</v>
      </c>
      <c r="B20" s="175" t="s">
        <v>255</v>
      </c>
      <c r="C20" s="147" t="s">
        <v>1186</v>
      </c>
      <c r="D20" s="145" t="s">
        <v>242</v>
      </c>
      <c r="E20" s="244">
        <v>44110.0</v>
      </c>
      <c r="F20" s="147" t="s">
        <v>257</v>
      </c>
      <c r="G20" s="229">
        <v>3.0</v>
      </c>
      <c r="H20" s="229">
        <v>5.0</v>
      </c>
      <c r="I20" s="229">
        <v>10.0</v>
      </c>
      <c r="J20" s="217">
        <f t="shared" si="2"/>
        <v>0.002231811149</v>
      </c>
      <c r="K20" s="218">
        <f t="shared" si="3"/>
        <v>0.3459307282</v>
      </c>
      <c r="L20" s="151">
        <f t="shared" si="4"/>
        <v>0.3459307282</v>
      </c>
      <c r="M20" s="152" t="str">
        <f t="shared" si="5"/>
        <v>aminlatifi</v>
      </c>
      <c r="N20" s="98">
        <v>2.0</v>
      </c>
    </row>
    <row r="21">
      <c r="A21" s="175" t="s">
        <v>28</v>
      </c>
      <c r="B21" s="175" t="s">
        <v>265</v>
      </c>
      <c r="C21" s="147" t="s">
        <v>1187</v>
      </c>
      <c r="D21" s="145" t="s">
        <v>242</v>
      </c>
      <c r="E21" s="244">
        <v>44105.0</v>
      </c>
      <c r="F21" s="147" t="s">
        <v>249</v>
      </c>
      <c r="G21" s="229">
        <v>1.0</v>
      </c>
      <c r="H21" s="229">
        <v>40.0</v>
      </c>
      <c r="I21" s="229">
        <v>40.0</v>
      </c>
      <c r="J21" s="217">
        <f t="shared" si="2"/>
        <v>0.01209080043</v>
      </c>
      <c r="K21" s="218">
        <f t="shared" si="3"/>
        <v>1.874074067</v>
      </c>
      <c r="L21" s="151">
        <f t="shared" si="4"/>
        <v>3.03445404</v>
      </c>
      <c r="M21" s="152" t="str">
        <f t="shared" si="5"/>
        <v>blairv</v>
      </c>
      <c r="N21" s="98">
        <v>1.0</v>
      </c>
    </row>
    <row r="22">
      <c r="A22" s="175" t="s">
        <v>28</v>
      </c>
      <c r="B22" s="175" t="s">
        <v>265</v>
      </c>
      <c r="C22" s="147" t="s">
        <v>1184</v>
      </c>
      <c r="D22" s="145" t="s">
        <v>242</v>
      </c>
      <c r="E22" s="244">
        <v>44111.0</v>
      </c>
      <c r="F22" s="147" t="s">
        <v>249</v>
      </c>
      <c r="G22" s="229">
        <v>1.0</v>
      </c>
      <c r="H22" s="229">
        <v>20.0</v>
      </c>
      <c r="I22" s="229">
        <v>30.0</v>
      </c>
      <c r="J22" s="217">
        <f t="shared" si="2"/>
        <v>0.007486322407</v>
      </c>
      <c r="K22" s="218">
        <f t="shared" si="3"/>
        <v>1.160379973</v>
      </c>
      <c r="L22" s="151">
        <f t="shared" si="4"/>
        <v>3.03445404</v>
      </c>
      <c r="M22" s="152" t="str">
        <f t="shared" si="5"/>
        <v>blairv</v>
      </c>
      <c r="N22" s="98">
        <v>2.0</v>
      </c>
    </row>
    <row r="23">
      <c r="A23" s="175" t="s">
        <v>179</v>
      </c>
      <c r="B23" s="175" t="s">
        <v>65</v>
      </c>
      <c r="C23" s="147" t="s">
        <v>1188</v>
      </c>
      <c r="D23" s="145" t="s">
        <v>242</v>
      </c>
      <c r="E23" s="244">
        <v>44102.0</v>
      </c>
      <c r="F23" s="147" t="s">
        <v>260</v>
      </c>
      <c r="G23" s="229">
        <v>3.0</v>
      </c>
      <c r="H23" s="229">
        <v>1.0</v>
      </c>
      <c r="I23" s="229">
        <v>4.0</v>
      </c>
      <c r="J23" s="217">
        <f t="shared" si="2"/>
        <v>0.0007345466679</v>
      </c>
      <c r="K23" s="218">
        <f t="shared" si="3"/>
        <v>0.1138547335</v>
      </c>
      <c r="L23" s="151">
        <f t="shared" si="4"/>
        <v>0.2990788765</v>
      </c>
      <c r="M23" s="152" t="str">
        <f t="shared" si="5"/>
        <v>codersinblack</v>
      </c>
      <c r="N23" s="98">
        <v>1.0</v>
      </c>
    </row>
    <row r="24">
      <c r="A24" s="175" t="s">
        <v>179</v>
      </c>
      <c r="B24" s="175" t="s">
        <v>255</v>
      </c>
      <c r="C24" s="147" t="s">
        <v>1189</v>
      </c>
      <c r="D24" s="145" t="s">
        <v>242</v>
      </c>
      <c r="E24" s="244">
        <v>44104.0</v>
      </c>
      <c r="F24" s="147" t="s">
        <v>257</v>
      </c>
      <c r="G24" s="229">
        <v>3.0</v>
      </c>
      <c r="H24" s="229">
        <v>3.0</v>
      </c>
      <c r="I24" s="229">
        <v>5.0</v>
      </c>
      <c r="J24" s="217">
        <f t="shared" si="2"/>
        <v>0.001194994471</v>
      </c>
      <c r="K24" s="218">
        <f t="shared" si="3"/>
        <v>0.1852241429</v>
      </c>
      <c r="L24" s="151">
        <f t="shared" si="4"/>
        <v>0.2990788765</v>
      </c>
      <c r="M24" s="152" t="str">
        <f t="shared" si="5"/>
        <v>codersinblack</v>
      </c>
      <c r="N24" s="98">
        <v>2.0</v>
      </c>
    </row>
    <row r="25">
      <c r="A25" s="175" t="s">
        <v>6</v>
      </c>
      <c r="B25" s="175" t="s">
        <v>7</v>
      </c>
      <c r="C25" s="147" t="s">
        <v>1190</v>
      </c>
      <c r="D25" s="145" t="s">
        <v>242</v>
      </c>
      <c r="E25" s="244">
        <v>44099.0</v>
      </c>
      <c r="F25" s="147" t="s">
        <v>249</v>
      </c>
      <c r="G25" s="229">
        <v>1.0</v>
      </c>
      <c r="H25" s="229">
        <v>10.0</v>
      </c>
      <c r="I25" s="229">
        <v>10.0</v>
      </c>
      <c r="J25" s="217">
        <f t="shared" si="2"/>
        <v>0.003022700109</v>
      </c>
      <c r="K25" s="218">
        <f t="shared" si="3"/>
        <v>0.4685185168</v>
      </c>
      <c r="L25" s="151">
        <f t="shared" si="4"/>
        <v>5.823732504</v>
      </c>
      <c r="M25" s="152" t="str">
        <f t="shared" si="5"/>
        <v>cranders71</v>
      </c>
      <c r="N25" s="98">
        <v>1.0</v>
      </c>
    </row>
    <row r="26">
      <c r="A26" s="175" t="s">
        <v>6</v>
      </c>
      <c r="B26" s="175" t="s">
        <v>21</v>
      </c>
      <c r="C26" s="147" t="s">
        <v>1191</v>
      </c>
      <c r="D26" s="145" t="s">
        <v>242</v>
      </c>
      <c r="E26" s="244">
        <v>44103.0</v>
      </c>
      <c r="F26" s="147" t="s">
        <v>249</v>
      </c>
      <c r="G26" s="229">
        <v>1.0</v>
      </c>
      <c r="H26" s="229">
        <v>20.0</v>
      </c>
      <c r="I26" s="229">
        <v>50.0</v>
      </c>
      <c r="J26" s="217">
        <f t="shared" si="2"/>
        <v>0.01036816679</v>
      </c>
      <c r="K26" s="218">
        <f t="shared" si="3"/>
        <v>1.607065852</v>
      </c>
      <c r="L26" s="151">
        <f t="shared" si="4"/>
        <v>5.823732504</v>
      </c>
      <c r="M26" s="152" t="str">
        <f t="shared" si="5"/>
        <v>cranders71</v>
      </c>
      <c r="N26" s="98">
        <v>2.0</v>
      </c>
    </row>
    <row r="27">
      <c r="A27" s="175" t="s">
        <v>6</v>
      </c>
      <c r="B27" s="175" t="s">
        <v>265</v>
      </c>
      <c r="C27" s="147" t="s">
        <v>1187</v>
      </c>
      <c r="D27" s="145" t="s">
        <v>242</v>
      </c>
      <c r="E27" s="244">
        <v>44105.0</v>
      </c>
      <c r="F27" s="147" t="s">
        <v>249</v>
      </c>
      <c r="G27" s="229">
        <v>1.0</v>
      </c>
      <c r="H27" s="229">
        <v>40.0</v>
      </c>
      <c r="I27" s="229">
        <v>40.0</v>
      </c>
      <c r="J27" s="217">
        <f t="shared" si="2"/>
        <v>0.01209080043</v>
      </c>
      <c r="K27" s="218">
        <f t="shared" si="3"/>
        <v>1.874074067</v>
      </c>
      <c r="L27" s="151">
        <f t="shared" si="4"/>
        <v>5.823732504</v>
      </c>
      <c r="M27" s="152" t="str">
        <f t="shared" si="5"/>
        <v>cranders71</v>
      </c>
      <c r="N27" s="98">
        <v>3.0</v>
      </c>
    </row>
    <row r="28">
      <c r="A28" s="175" t="s">
        <v>6</v>
      </c>
      <c r="B28" s="175" t="s">
        <v>255</v>
      </c>
      <c r="C28" s="147" t="s">
        <v>1179</v>
      </c>
      <c r="D28" s="145" t="s">
        <v>242</v>
      </c>
      <c r="E28" s="244">
        <v>44110.0</v>
      </c>
      <c r="F28" s="147" t="s">
        <v>249</v>
      </c>
      <c r="G28" s="229">
        <v>1.0</v>
      </c>
      <c r="H28" s="229">
        <v>40.0</v>
      </c>
      <c r="I28" s="229">
        <v>40.0</v>
      </c>
      <c r="J28" s="217">
        <f t="shared" si="2"/>
        <v>0.01209080043</v>
      </c>
      <c r="K28" s="218">
        <f t="shared" si="3"/>
        <v>1.874074067</v>
      </c>
      <c r="L28" s="151">
        <f t="shared" si="4"/>
        <v>5.823732504</v>
      </c>
      <c r="M28" s="152" t="str">
        <f t="shared" si="5"/>
        <v>cranders71</v>
      </c>
      <c r="N28" s="98">
        <v>4.0</v>
      </c>
    </row>
    <row r="29">
      <c r="A29" s="175" t="s">
        <v>86</v>
      </c>
      <c r="B29" s="175" t="s">
        <v>255</v>
      </c>
      <c r="C29" s="147" t="s">
        <v>1192</v>
      </c>
      <c r="D29" s="145" t="s">
        <v>242</v>
      </c>
      <c r="E29" s="244">
        <v>44103.0</v>
      </c>
      <c r="F29" s="147" t="s">
        <v>257</v>
      </c>
      <c r="G29" s="229">
        <v>4.0</v>
      </c>
      <c r="H29" s="229">
        <v>0.0</v>
      </c>
      <c r="I29" s="229">
        <v>0.0</v>
      </c>
      <c r="J29" s="217">
        <f t="shared" si="2"/>
        <v>0</v>
      </c>
      <c r="K29" s="218">
        <f t="shared" si="3"/>
        <v>0</v>
      </c>
      <c r="L29" s="151">
        <f t="shared" si="4"/>
        <v>0</v>
      </c>
      <c r="M29" s="152" t="str">
        <f t="shared" si="5"/>
        <v>crypt0dawg</v>
      </c>
      <c r="N29" s="98">
        <v>1.0</v>
      </c>
    </row>
    <row r="30">
      <c r="A30" s="175" t="s">
        <v>62</v>
      </c>
      <c r="B30" s="175" t="s">
        <v>255</v>
      </c>
      <c r="C30" s="147" t="s">
        <v>1185</v>
      </c>
      <c r="D30" s="145" t="s">
        <v>242</v>
      </c>
      <c r="E30" s="244">
        <v>44105.0</v>
      </c>
      <c r="F30" s="147" t="s">
        <v>260</v>
      </c>
      <c r="G30" s="229">
        <v>4.0</v>
      </c>
      <c r="H30" s="229">
        <v>0.0</v>
      </c>
      <c r="I30" s="229">
        <v>0.0</v>
      </c>
      <c r="J30" s="217">
        <f t="shared" si="2"/>
        <v>0</v>
      </c>
      <c r="K30" s="218">
        <f t="shared" si="3"/>
        <v>0</v>
      </c>
      <c r="L30" s="151">
        <f t="shared" si="4"/>
        <v>0</v>
      </c>
      <c r="M30" s="152" t="str">
        <f t="shared" si="5"/>
        <v>danibelle</v>
      </c>
      <c r="N30" s="98">
        <v>1.0</v>
      </c>
    </row>
    <row r="31">
      <c r="A31" s="175" t="s">
        <v>36</v>
      </c>
      <c r="B31" s="175" t="s">
        <v>21</v>
      </c>
      <c r="C31" s="147" t="s">
        <v>1193</v>
      </c>
      <c r="D31" s="145" t="s">
        <v>242</v>
      </c>
      <c r="E31" s="244">
        <v>44103.0</v>
      </c>
      <c r="F31" s="147" t="s">
        <v>260</v>
      </c>
      <c r="G31" s="229">
        <v>3.0</v>
      </c>
      <c r="H31" s="229">
        <v>5.0</v>
      </c>
      <c r="I31" s="229">
        <v>30.0</v>
      </c>
      <c r="J31" s="217">
        <f t="shared" si="2"/>
        <v>0.00511365553</v>
      </c>
      <c r="K31" s="218">
        <f t="shared" si="3"/>
        <v>0.7926166071</v>
      </c>
      <c r="L31" s="151">
        <f t="shared" si="4"/>
        <v>0.7926166071</v>
      </c>
      <c r="M31" s="152" t="str">
        <f t="shared" si="5"/>
        <v>danlessa</v>
      </c>
      <c r="N31" s="98">
        <v>1.0</v>
      </c>
    </row>
    <row r="32">
      <c r="A32" s="175" t="s">
        <v>191</v>
      </c>
      <c r="B32" s="175" t="s">
        <v>65</v>
      </c>
      <c r="C32" s="147" t="s">
        <v>1194</v>
      </c>
      <c r="D32" s="145" t="s">
        <v>242</v>
      </c>
      <c r="E32" s="244">
        <v>44102.0</v>
      </c>
      <c r="F32" s="147" t="s">
        <v>260</v>
      </c>
      <c r="G32" s="229">
        <v>4.0</v>
      </c>
      <c r="H32" s="229">
        <v>0.0</v>
      </c>
      <c r="I32" s="229">
        <v>4.0</v>
      </c>
      <c r="J32" s="217">
        <f t="shared" si="2"/>
        <v>0.0005763688761</v>
      </c>
      <c r="K32" s="218">
        <f t="shared" si="3"/>
        <v>0.08933717579</v>
      </c>
      <c r="L32" s="151">
        <f t="shared" si="4"/>
        <v>0.08933717579</v>
      </c>
      <c r="M32" s="152" t="str">
        <f t="shared" si="5"/>
        <v>denissrgn</v>
      </c>
      <c r="N32" s="98">
        <v>1.0</v>
      </c>
    </row>
    <row r="33">
      <c r="A33" s="175" t="s">
        <v>123</v>
      </c>
      <c r="B33" s="175" t="s">
        <v>65</v>
      </c>
      <c r="C33" s="147" t="s">
        <v>1188</v>
      </c>
      <c r="D33" s="145" t="s">
        <v>242</v>
      </c>
      <c r="E33" s="244">
        <v>44102.0</v>
      </c>
      <c r="F33" s="147" t="s">
        <v>260</v>
      </c>
      <c r="G33" s="229">
        <v>3.0</v>
      </c>
      <c r="H33" s="229">
        <v>1.0</v>
      </c>
      <c r="I33" s="229">
        <v>4.0</v>
      </c>
      <c r="J33" s="217">
        <f t="shared" si="2"/>
        <v>0.0007345466679</v>
      </c>
      <c r="K33" s="218">
        <f t="shared" si="3"/>
        <v>0.1138547335</v>
      </c>
      <c r="L33" s="151">
        <f t="shared" si="4"/>
        <v>0.4597854617</v>
      </c>
      <c r="M33" s="152" t="str">
        <f t="shared" si="5"/>
        <v>existenialstoic</v>
      </c>
      <c r="N33" s="98">
        <v>1.0</v>
      </c>
    </row>
    <row r="34">
      <c r="A34" s="175" t="s">
        <v>123</v>
      </c>
      <c r="B34" s="175" t="s">
        <v>65</v>
      </c>
      <c r="C34" s="147" t="s">
        <v>1195</v>
      </c>
      <c r="D34" s="145" t="s">
        <v>242</v>
      </c>
      <c r="E34" s="244">
        <v>44108.0</v>
      </c>
      <c r="F34" s="147" t="s">
        <v>260</v>
      </c>
      <c r="G34" s="229">
        <v>2.0</v>
      </c>
      <c r="H34" s="229">
        <v>5.0</v>
      </c>
      <c r="I34" s="229">
        <v>10.0</v>
      </c>
      <c r="J34" s="217">
        <f t="shared" si="2"/>
        <v>0.002231811149</v>
      </c>
      <c r="K34" s="218">
        <f t="shared" si="3"/>
        <v>0.3459307282</v>
      </c>
      <c r="L34" s="151">
        <f t="shared" si="4"/>
        <v>0.4597854617</v>
      </c>
      <c r="M34" s="152" t="str">
        <f t="shared" si="5"/>
        <v>existenialstoic</v>
      </c>
      <c r="N34" s="98">
        <v>2.0</v>
      </c>
    </row>
    <row r="35">
      <c r="A35" s="175" t="s">
        <v>32</v>
      </c>
      <c r="B35" s="175" t="s">
        <v>21</v>
      </c>
      <c r="C35" s="147" t="s">
        <v>1196</v>
      </c>
      <c r="D35" s="145" t="s">
        <v>242</v>
      </c>
      <c r="E35" s="244">
        <v>44112.0</v>
      </c>
      <c r="F35" s="147" t="s">
        <v>249</v>
      </c>
      <c r="G35" s="229">
        <v>2.0</v>
      </c>
      <c r="H35" s="229">
        <v>10.0</v>
      </c>
      <c r="I35" s="229">
        <v>20.0</v>
      </c>
      <c r="J35" s="217">
        <f t="shared" si="2"/>
        <v>0.004463622299</v>
      </c>
      <c r="K35" s="218">
        <f t="shared" si="3"/>
        <v>0.6918614563</v>
      </c>
      <c r="L35" s="151">
        <f t="shared" si="4"/>
        <v>2.342592584</v>
      </c>
      <c r="M35" s="152" t="str">
        <f t="shared" si="5"/>
        <v>fabianvb</v>
      </c>
      <c r="N35" s="98">
        <v>1.0</v>
      </c>
    </row>
    <row r="36">
      <c r="A36" s="175" t="s">
        <v>32</v>
      </c>
      <c r="B36" s="175" t="s">
        <v>265</v>
      </c>
      <c r="C36" s="147" t="s">
        <v>1197</v>
      </c>
      <c r="D36" s="145" t="s">
        <v>242</v>
      </c>
      <c r="E36" s="244">
        <v>44112.0</v>
      </c>
      <c r="F36" s="147" t="s">
        <v>249</v>
      </c>
      <c r="G36" s="229">
        <v>1.0</v>
      </c>
      <c r="H36" s="229">
        <v>40.0</v>
      </c>
      <c r="I36" s="229">
        <v>30.0</v>
      </c>
      <c r="J36" s="217">
        <f t="shared" si="2"/>
        <v>0.01064987824</v>
      </c>
      <c r="K36" s="218">
        <f t="shared" si="3"/>
        <v>1.650731128</v>
      </c>
      <c r="L36" s="151">
        <f t="shared" si="4"/>
        <v>2.342592584</v>
      </c>
      <c r="M36" s="152" t="str">
        <f t="shared" si="5"/>
        <v>fabianvb</v>
      </c>
      <c r="N36" s="98">
        <v>2.0</v>
      </c>
    </row>
    <row r="37">
      <c r="A37" s="175" t="s">
        <v>155</v>
      </c>
      <c r="B37" s="175" t="s">
        <v>255</v>
      </c>
      <c r="C37" s="147" t="s">
        <v>1185</v>
      </c>
      <c r="D37" s="145" t="s">
        <v>242</v>
      </c>
      <c r="E37" s="244">
        <v>44105.0</v>
      </c>
      <c r="F37" s="147" t="s">
        <v>260</v>
      </c>
      <c r="G37" s="229">
        <v>4.0</v>
      </c>
      <c r="H37" s="229">
        <v>0.0</v>
      </c>
      <c r="I37" s="229">
        <v>0.0</v>
      </c>
      <c r="J37" s="217">
        <f t="shared" si="2"/>
        <v>0</v>
      </c>
      <c r="K37" s="218">
        <f t="shared" si="3"/>
        <v>0</v>
      </c>
      <c r="L37" s="151">
        <f t="shared" si="4"/>
        <v>0</v>
      </c>
      <c r="M37" s="152" t="str">
        <f t="shared" si="5"/>
        <v>fenjamin</v>
      </c>
      <c r="N37" s="98">
        <v>1.0</v>
      </c>
    </row>
    <row r="38">
      <c r="A38" s="175" t="s">
        <v>171</v>
      </c>
      <c r="B38" s="175" t="s">
        <v>255</v>
      </c>
      <c r="C38" s="147" t="s">
        <v>1198</v>
      </c>
      <c r="D38" s="145" t="s">
        <v>242</v>
      </c>
      <c r="E38" s="244">
        <v>44105.0</v>
      </c>
      <c r="F38" s="147" t="s">
        <v>260</v>
      </c>
      <c r="G38" s="229">
        <v>3.0</v>
      </c>
      <c r="H38" s="229">
        <v>5.0</v>
      </c>
      <c r="I38" s="229">
        <v>5.0</v>
      </c>
      <c r="J38" s="217">
        <f t="shared" si="2"/>
        <v>0.001511350054</v>
      </c>
      <c r="K38" s="218">
        <f t="shared" si="3"/>
        <v>0.2342592584</v>
      </c>
      <c r="L38" s="151">
        <f t="shared" si="4"/>
        <v>0.5801899866</v>
      </c>
      <c r="M38" s="152" t="str">
        <f t="shared" si="5"/>
        <v>freedumbs</v>
      </c>
      <c r="N38" s="98">
        <v>1.0</v>
      </c>
    </row>
    <row r="39">
      <c r="A39" s="175" t="s">
        <v>171</v>
      </c>
      <c r="B39" s="175" t="s">
        <v>255</v>
      </c>
      <c r="C39" s="147" t="s">
        <v>1186</v>
      </c>
      <c r="D39" s="145" t="s">
        <v>242</v>
      </c>
      <c r="E39" s="244">
        <v>44110.0</v>
      </c>
      <c r="F39" s="147" t="s">
        <v>257</v>
      </c>
      <c r="G39" s="229">
        <v>3.0</v>
      </c>
      <c r="H39" s="229">
        <v>5.0</v>
      </c>
      <c r="I39" s="229">
        <v>10.0</v>
      </c>
      <c r="J39" s="217">
        <f t="shared" si="2"/>
        <v>0.002231811149</v>
      </c>
      <c r="K39" s="218">
        <f t="shared" si="3"/>
        <v>0.3459307282</v>
      </c>
      <c r="L39" s="151">
        <f t="shared" si="4"/>
        <v>0.5801899866</v>
      </c>
      <c r="M39" s="152" t="str">
        <f t="shared" si="5"/>
        <v>freedumbs</v>
      </c>
      <c r="N39" s="98">
        <v>2.0</v>
      </c>
    </row>
    <row r="40">
      <c r="A40" s="175" t="s">
        <v>69</v>
      </c>
      <c r="B40" s="175" t="s">
        <v>255</v>
      </c>
      <c r="C40" s="147" t="s">
        <v>1189</v>
      </c>
      <c r="D40" s="145" t="s">
        <v>242</v>
      </c>
      <c r="E40" s="244">
        <v>44104.0</v>
      </c>
      <c r="F40" s="147" t="s">
        <v>257</v>
      </c>
      <c r="G40" s="229">
        <v>3.0</v>
      </c>
      <c r="H40" s="229">
        <v>1.0</v>
      </c>
      <c r="I40" s="229">
        <v>5.0</v>
      </c>
      <c r="J40" s="217">
        <f t="shared" si="2"/>
        <v>0.0008786388869</v>
      </c>
      <c r="K40" s="218">
        <f t="shared" si="3"/>
        <v>0.1361890275</v>
      </c>
      <c r="L40" s="151">
        <f t="shared" si="4"/>
        <v>3.573840311</v>
      </c>
      <c r="M40" s="152" t="str">
        <f t="shared" si="5"/>
        <v>geleeroyale</v>
      </c>
      <c r="N40" s="98">
        <v>2.0</v>
      </c>
    </row>
    <row r="41">
      <c r="A41" s="175" t="s">
        <v>69</v>
      </c>
      <c r="B41" s="175" t="s">
        <v>255</v>
      </c>
      <c r="C41" s="147" t="s">
        <v>1185</v>
      </c>
      <c r="D41" s="145" t="s">
        <v>242</v>
      </c>
      <c r="E41" s="244">
        <v>44105.0</v>
      </c>
      <c r="F41" s="147" t="s">
        <v>260</v>
      </c>
      <c r="G41" s="229">
        <v>4.0</v>
      </c>
      <c r="H41" s="229">
        <v>0.0</v>
      </c>
      <c r="I41" s="229">
        <v>0.0</v>
      </c>
      <c r="J41" s="217">
        <f t="shared" si="2"/>
        <v>0</v>
      </c>
      <c r="K41" s="218">
        <f t="shared" si="3"/>
        <v>0</v>
      </c>
      <c r="L41" s="151">
        <f t="shared" si="4"/>
        <v>3.573840311</v>
      </c>
      <c r="M41" s="152" t="str">
        <f t="shared" si="5"/>
        <v>geleeroyale</v>
      </c>
      <c r="N41" s="98">
        <v>3.0</v>
      </c>
    </row>
    <row r="42">
      <c r="A42" s="175" t="s">
        <v>69</v>
      </c>
      <c r="B42" s="175" t="s">
        <v>255</v>
      </c>
      <c r="C42" s="147" t="s">
        <v>1199</v>
      </c>
      <c r="D42" s="145" t="s">
        <v>242</v>
      </c>
      <c r="E42" s="244">
        <v>44105.0</v>
      </c>
      <c r="F42" s="147" t="s">
        <v>260</v>
      </c>
      <c r="G42" s="229">
        <v>1.0</v>
      </c>
      <c r="H42" s="229">
        <v>50.0</v>
      </c>
      <c r="I42" s="229">
        <v>50.0</v>
      </c>
      <c r="J42" s="217">
        <f t="shared" si="2"/>
        <v>0.01511350054</v>
      </c>
      <c r="K42" s="218">
        <f t="shared" si="3"/>
        <v>2.342592584</v>
      </c>
      <c r="L42" s="151">
        <f t="shared" si="4"/>
        <v>3.573840311</v>
      </c>
      <c r="M42" s="152" t="str">
        <f t="shared" si="5"/>
        <v>geleeroyale</v>
      </c>
      <c r="N42" s="98">
        <v>4.0</v>
      </c>
    </row>
    <row r="43">
      <c r="A43" s="175" t="s">
        <v>69</v>
      </c>
      <c r="B43" s="175" t="s">
        <v>255</v>
      </c>
      <c r="C43" s="147" t="s">
        <v>1200</v>
      </c>
      <c r="D43" s="145" t="s">
        <v>242</v>
      </c>
      <c r="E43" s="244">
        <v>44106.0</v>
      </c>
      <c r="F43" s="147" t="s">
        <v>249</v>
      </c>
      <c r="G43" s="229">
        <v>1.0</v>
      </c>
      <c r="H43" s="229">
        <v>30.0</v>
      </c>
      <c r="I43" s="229">
        <v>5.0</v>
      </c>
      <c r="J43" s="217">
        <f t="shared" si="2"/>
        <v>0.00546579485</v>
      </c>
      <c r="K43" s="218">
        <f t="shared" si="3"/>
        <v>0.8471982018</v>
      </c>
      <c r="L43" s="151">
        <f t="shared" si="4"/>
        <v>3.573840311</v>
      </c>
      <c r="M43" s="152" t="str">
        <f t="shared" si="5"/>
        <v>geleeroyale</v>
      </c>
      <c r="N43" s="98">
        <v>5.0</v>
      </c>
    </row>
    <row r="44">
      <c r="A44" s="175" t="s">
        <v>69</v>
      </c>
      <c r="B44" s="175" t="s">
        <v>21</v>
      </c>
      <c r="C44" s="147" t="s">
        <v>1201</v>
      </c>
      <c r="D44" s="145" t="s">
        <v>242</v>
      </c>
      <c r="E44" s="244">
        <v>44111.0</v>
      </c>
      <c r="F44" s="147" t="s">
        <v>249</v>
      </c>
      <c r="G44" s="229">
        <v>1.0</v>
      </c>
      <c r="H44" s="229">
        <v>0.0</v>
      </c>
      <c r="I44" s="230"/>
      <c r="J44" s="217">
        <f t="shared" si="2"/>
        <v>0</v>
      </c>
      <c r="K44" s="218">
        <f t="shared" si="3"/>
        <v>0</v>
      </c>
      <c r="L44" s="151">
        <f t="shared" si="4"/>
        <v>3.573840311</v>
      </c>
      <c r="M44" s="152" t="str">
        <f t="shared" si="5"/>
        <v>geleeroyale</v>
      </c>
      <c r="N44" s="98">
        <v>6.0</v>
      </c>
    </row>
    <row r="45">
      <c r="A45" s="175" t="s">
        <v>69</v>
      </c>
      <c r="B45" s="175" t="s">
        <v>265</v>
      </c>
      <c r="C45" s="147" t="s">
        <v>1202</v>
      </c>
      <c r="D45" s="145" t="s">
        <v>242</v>
      </c>
      <c r="E45" s="244">
        <v>44099.0</v>
      </c>
      <c r="F45" s="147" t="s">
        <v>260</v>
      </c>
      <c r="G45" s="229">
        <v>3.0</v>
      </c>
      <c r="H45" s="229">
        <v>1.0</v>
      </c>
      <c r="I45" s="229">
        <v>10.0</v>
      </c>
      <c r="J45" s="217">
        <f t="shared" si="2"/>
        <v>0.001599099982</v>
      </c>
      <c r="K45" s="218">
        <f t="shared" si="3"/>
        <v>0.2478604972</v>
      </c>
      <c r="L45" s="151">
        <f t="shared" si="4"/>
        <v>3.573840311</v>
      </c>
      <c r="M45" s="152" t="str">
        <f t="shared" si="5"/>
        <v>geleeroyale</v>
      </c>
      <c r="N45" s="98">
        <v>1.0</v>
      </c>
    </row>
    <row r="46">
      <c r="A46" s="175" t="s">
        <v>83</v>
      </c>
      <c r="B46" s="175" t="s">
        <v>255</v>
      </c>
      <c r="C46" s="147" t="s">
        <v>1203</v>
      </c>
      <c r="D46" s="145" t="s">
        <v>242</v>
      </c>
      <c r="E46" s="244">
        <v>44104.0</v>
      </c>
      <c r="F46" s="147" t="s">
        <v>260</v>
      </c>
      <c r="G46" s="229">
        <v>3.0</v>
      </c>
      <c r="H46" s="229">
        <v>5.0</v>
      </c>
      <c r="I46" s="229">
        <v>5.0</v>
      </c>
      <c r="J46" s="217">
        <f t="shared" si="2"/>
        <v>0.001511350054</v>
      </c>
      <c r="K46" s="218">
        <f t="shared" si="3"/>
        <v>0.2342592584</v>
      </c>
      <c r="L46" s="151">
        <f t="shared" si="4"/>
        <v>0.2342592584</v>
      </c>
      <c r="M46" s="152" t="str">
        <f t="shared" si="5"/>
        <v>gfriis</v>
      </c>
      <c r="N46" s="98">
        <v>1.0</v>
      </c>
    </row>
    <row r="47">
      <c r="A47" s="175" t="s">
        <v>187</v>
      </c>
      <c r="B47" s="175" t="s">
        <v>65</v>
      </c>
      <c r="C47" s="147" t="s">
        <v>1188</v>
      </c>
      <c r="D47" s="145" t="s">
        <v>242</v>
      </c>
      <c r="E47" s="244">
        <v>44102.0</v>
      </c>
      <c r="F47" s="147" t="s">
        <v>260</v>
      </c>
      <c r="G47" s="229">
        <v>3.0</v>
      </c>
      <c r="H47" s="229">
        <v>1.0</v>
      </c>
      <c r="I47" s="229">
        <v>4.0</v>
      </c>
      <c r="J47" s="217">
        <f t="shared" si="2"/>
        <v>0.0007345466679</v>
      </c>
      <c r="K47" s="218">
        <f t="shared" si="3"/>
        <v>0.1138547335</v>
      </c>
      <c r="L47" s="151">
        <f t="shared" si="4"/>
        <v>0.1138547335</v>
      </c>
      <c r="M47" s="152" t="str">
        <f t="shared" si="5"/>
        <v>gijsspoor</v>
      </c>
      <c r="N47" s="98">
        <v>1.0</v>
      </c>
    </row>
    <row r="48">
      <c r="A48" s="175" t="s">
        <v>23</v>
      </c>
      <c r="B48" s="175" t="s">
        <v>265</v>
      </c>
      <c r="C48" s="147" t="s">
        <v>1175</v>
      </c>
      <c r="D48" s="145" t="s">
        <v>242</v>
      </c>
      <c r="E48" s="244">
        <v>44103.0</v>
      </c>
      <c r="F48" s="147" t="s">
        <v>249</v>
      </c>
      <c r="G48" s="229">
        <v>1.0</v>
      </c>
      <c r="H48" s="229">
        <v>0.0</v>
      </c>
      <c r="I48" s="229">
        <v>0.0</v>
      </c>
      <c r="J48" s="217">
        <f t="shared" si="2"/>
        <v>0</v>
      </c>
      <c r="K48" s="218">
        <f t="shared" si="3"/>
        <v>0</v>
      </c>
      <c r="L48" s="151">
        <f t="shared" si="4"/>
        <v>0</v>
      </c>
      <c r="M48" s="152" t="str">
        <f t="shared" si="5"/>
        <v>griffgreen</v>
      </c>
      <c r="N48" s="98">
        <v>1.0</v>
      </c>
    </row>
    <row r="49">
      <c r="A49" s="175" t="s">
        <v>23</v>
      </c>
      <c r="B49" s="175" t="s">
        <v>255</v>
      </c>
      <c r="C49" s="147" t="s">
        <v>1204</v>
      </c>
      <c r="D49" s="145" t="s">
        <v>242</v>
      </c>
      <c r="E49" s="244">
        <v>44105.0</v>
      </c>
      <c r="F49" s="147" t="s">
        <v>249</v>
      </c>
      <c r="G49" s="229">
        <v>1.0</v>
      </c>
      <c r="H49" s="229">
        <v>0.0</v>
      </c>
      <c r="I49" s="229">
        <v>0.0</v>
      </c>
      <c r="J49" s="217">
        <f t="shared" si="2"/>
        <v>0</v>
      </c>
      <c r="K49" s="218">
        <f t="shared" si="3"/>
        <v>0</v>
      </c>
      <c r="L49" s="151">
        <f t="shared" si="4"/>
        <v>0</v>
      </c>
      <c r="M49" s="152" t="str">
        <f t="shared" si="5"/>
        <v>griffgreen</v>
      </c>
      <c r="N49" s="98">
        <v>2.0</v>
      </c>
    </row>
    <row r="50">
      <c r="A50" s="175" t="s">
        <v>23</v>
      </c>
      <c r="B50" s="175" t="s">
        <v>21</v>
      </c>
      <c r="C50" s="147" t="s">
        <v>1205</v>
      </c>
      <c r="D50" s="145" t="s">
        <v>242</v>
      </c>
      <c r="E50" s="244">
        <v>44109.0</v>
      </c>
      <c r="F50" s="147" t="s">
        <v>249</v>
      </c>
      <c r="G50" s="229">
        <v>1.0</v>
      </c>
      <c r="H50" s="229">
        <v>0.0</v>
      </c>
      <c r="I50" s="229">
        <v>0.0</v>
      </c>
      <c r="J50" s="217">
        <f t="shared" si="2"/>
        <v>0</v>
      </c>
      <c r="K50" s="218">
        <f t="shared" si="3"/>
        <v>0</v>
      </c>
      <c r="L50" s="151">
        <f t="shared" si="4"/>
        <v>0</v>
      </c>
      <c r="M50" s="152" t="str">
        <f t="shared" si="5"/>
        <v>griffgreen</v>
      </c>
      <c r="N50" s="98">
        <v>3.0</v>
      </c>
    </row>
    <row r="51">
      <c r="A51" s="175" t="s">
        <v>23</v>
      </c>
      <c r="B51" s="175" t="s">
        <v>255</v>
      </c>
      <c r="C51" s="147" t="s">
        <v>1179</v>
      </c>
      <c r="D51" s="145" t="s">
        <v>242</v>
      </c>
      <c r="E51" s="244">
        <v>44110.0</v>
      </c>
      <c r="F51" s="147" t="s">
        <v>249</v>
      </c>
      <c r="G51" s="229">
        <v>1.0</v>
      </c>
      <c r="H51" s="229">
        <v>0.0</v>
      </c>
      <c r="I51" s="229">
        <v>0.0</v>
      </c>
      <c r="J51" s="217">
        <f t="shared" si="2"/>
        <v>0</v>
      </c>
      <c r="K51" s="218">
        <f t="shared" si="3"/>
        <v>0</v>
      </c>
      <c r="L51" s="151">
        <f t="shared" si="4"/>
        <v>0</v>
      </c>
      <c r="M51" s="152" t="str">
        <f t="shared" si="5"/>
        <v>griffgreen</v>
      </c>
      <c r="N51" s="98">
        <v>4.0</v>
      </c>
    </row>
    <row r="52">
      <c r="A52" s="175" t="s">
        <v>23</v>
      </c>
      <c r="B52" s="175" t="s">
        <v>21</v>
      </c>
      <c r="C52" s="147" t="s">
        <v>1180</v>
      </c>
      <c r="D52" s="145" t="s">
        <v>242</v>
      </c>
      <c r="E52" s="244">
        <v>44111.0</v>
      </c>
      <c r="F52" s="147" t="s">
        <v>249</v>
      </c>
      <c r="G52" s="229">
        <v>1.0</v>
      </c>
      <c r="H52" s="229">
        <v>0.0</v>
      </c>
      <c r="I52" s="229">
        <v>0.0</v>
      </c>
      <c r="J52" s="217">
        <f t="shared" si="2"/>
        <v>0</v>
      </c>
      <c r="K52" s="218">
        <f t="shared" si="3"/>
        <v>0</v>
      </c>
      <c r="L52" s="151">
        <f t="shared" si="4"/>
        <v>0</v>
      </c>
      <c r="M52" s="152" t="str">
        <f t="shared" si="5"/>
        <v>griffgreen</v>
      </c>
      <c r="N52" s="98">
        <v>5.0</v>
      </c>
    </row>
    <row r="53">
      <c r="A53" s="175" t="s">
        <v>23</v>
      </c>
      <c r="B53" s="175" t="s">
        <v>21</v>
      </c>
      <c r="C53" s="147" t="s">
        <v>1201</v>
      </c>
      <c r="D53" s="145" t="s">
        <v>242</v>
      </c>
      <c r="E53" s="244">
        <v>44111.0</v>
      </c>
      <c r="F53" s="147" t="s">
        <v>249</v>
      </c>
      <c r="G53" s="229">
        <v>1.0</v>
      </c>
      <c r="H53" s="229">
        <v>0.0</v>
      </c>
      <c r="I53" s="229">
        <v>0.0</v>
      </c>
      <c r="J53" s="217">
        <f t="shared" si="2"/>
        <v>0</v>
      </c>
      <c r="K53" s="218">
        <f t="shared" si="3"/>
        <v>0</v>
      </c>
      <c r="L53" s="151">
        <f t="shared" si="4"/>
        <v>0</v>
      </c>
      <c r="M53" s="152" t="str">
        <f t="shared" si="5"/>
        <v>griffgreen</v>
      </c>
      <c r="N53" s="98">
        <v>6.0</v>
      </c>
    </row>
    <row r="54">
      <c r="A54" s="175" t="s">
        <v>23</v>
      </c>
      <c r="B54" s="175" t="s">
        <v>6</v>
      </c>
      <c r="C54" s="147" t="s">
        <v>1206</v>
      </c>
      <c r="D54" s="145" t="s">
        <v>242</v>
      </c>
      <c r="E54" s="244">
        <v>44111.0</v>
      </c>
      <c r="F54" s="147" t="s">
        <v>249</v>
      </c>
      <c r="G54" s="229">
        <v>1.0</v>
      </c>
      <c r="H54" s="229">
        <v>0.0</v>
      </c>
      <c r="I54" s="229">
        <v>0.0</v>
      </c>
      <c r="J54" s="217">
        <f t="shared" si="2"/>
        <v>0</v>
      </c>
      <c r="K54" s="218">
        <f t="shared" si="3"/>
        <v>0</v>
      </c>
      <c r="L54" s="151">
        <f t="shared" si="4"/>
        <v>0</v>
      </c>
      <c r="M54" s="152" t="str">
        <f t="shared" si="5"/>
        <v>griffgreen</v>
      </c>
      <c r="N54" s="98">
        <v>7.0</v>
      </c>
    </row>
    <row r="55">
      <c r="A55" s="175" t="s">
        <v>23</v>
      </c>
      <c r="B55" s="175" t="s">
        <v>265</v>
      </c>
      <c r="C55" s="147" t="s">
        <v>1184</v>
      </c>
      <c r="D55" s="145" t="s">
        <v>242</v>
      </c>
      <c r="E55" s="244">
        <v>44111.0</v>
      </c>
      <c r="F55" s="147" t="s">
        <v>249</v>
      </c>
      <c r="G55" s="229">
        <v>1.0</v>
      </c>
      <c r="H55" s="229">
        <v>0.0</v>
      </c>
      <c r="I55" s="229">
        <v>0.0</v>
      </c>
      <c r="J55" s="217">
        <f t="shared" si="2"/>
        <v>0</v>
      </c>
      <c r="K55" s="218">
        <f t="shared" si="3"/>
        <v>0</v>
      </c>
      <c r="L55" s="151">
        <f t="shared" si="4"/>
        <v>0</v>
      </c>
      <c r="M55" s="152" t="str">
        <f t="shared" si="5"/>
        <v>griffgreen</v>
      </c>
      <c r="N55" s="98">
        <v>8.0</v>
      </c>
    </row>
    <row r="56">
      <c r="A56" s="175" t="s">
        <v>27</v>
      </c>
      <c r="B56" s="175" t="s">
        <v>21</v>
      </c>
      <c r="C56" s="147" t="s">
        <v>1207</v>
      </c>
      <c r="D56" s="145" t="s">
        <v>242</v>
      </c>
      <c r="E56" s="244">
        <v>44105.0</v>
      </c>
      <c r="F56" s="147" t="s">
        <v>249</v>
      </c>
      <c r="G56" s="229">
        <v>1.0</v>
      </c>
      <c r="H56" s="229">
        <v>40.0</v>
      </c>
      <c r="I56" s="229">
        <v>40.0</v>
      </c>
      <c r="J56" s="217">
        <f t="shared" si="2"/>
        <v>0.01209080043</v>
      </c>
      <c r="K56" s="218">
        <f t="shared" si="3"/>
        <v>1.874074067</v>
      </c>
      <c r="L56" s="151">
        <f t="shared" si="4"/>
        <v>1.874074067</v>
      </c>
      <c r="M56" s="152" t="str">
        <f t="shared" si="5"/>
        <v>hbesso31</v>
      </c>
      <c r="N56" s="98">
        <v>1.0</v>
      </c>
    </row>
    <row r="57">
      <c r="A57" s="175" t="s">
        <v>188</v>
      </c>
      <c r="B57" s="175" t="s">
        <v>65</v>
      </c>
      <c r="C57" s="147" t="s">
        <v>1188</v>
      </c>
      <c r="D57" s="145" t="s">
        <v>242</v>
      </c>
      <c r="E57" s="244">
        <v>44102.0</v>
      </c>
      <c r="F57" s="147" t="s">
        <v>260</v>
      </c>
      <c r="G57" s="229">
        <v>3.0</v>
      </c>
      <c r="H57" s="229">
        <v>1.0</v>
      </c>
      <c r="I57" s="229">
        <v>4.0</v>
      </c>
      <c r="J57" s="217">
        <f t="shared" si="2"/>
        <v>0.0007345466679</v>
      </c>
      <c r="K57" s="218">
        <f t="shared" si="3"/>
        <v>0.1138547335</v>
      </c>
      <c r="L57" s="151">
        <f t="shared" si="4"/>
        <v>0.1138547335</v>
      </c>
      <c r="M57" s="152" t="str">
        <f t="shared" si="5"/>
        <v>hubway</v>
      </c>
      <c r="N57" s="98">
        <v>1.0</v>
      </c>
    </row>
    <row r="58">
      <c r="A58" s="175" t="s">
        <v>77</v>
      </c>
      <c r="B58" s="175" t="s">
        <v>255</v>
      </c>
      <c r="C58" s="147" t="s">
        <v>1179</v>
      </c>
      <c r="D58" s="145" t="s">
        <v>242</v>
      </c>
      <c r="E58" s="244">
        <v>44110.0</v>
      </c>
      <c r="F58" s="147" t="s">
        <v>249</v>
      </c>
      <c r="G58" s="229">
        <v>1.0</v>
      </c>
      <c r="H58" s="229">
        <v>40.0</v>
      </c>
      <c r="I58" s="229">
        <v>40.0</v>
      </c>
      <c r="J58" s="217">
        <f t="shared" si="2"/>
        <v>0.01209080043</v>
      </c>
      <c r="K58" s="218">
        <f t="shared" si="3"/>
        <v>1.874074067</v>
      </c>
      <c r="L58" s="151">
        <f t="shared" si="4"/>
        <v>1.874074067</v>
      </c>
      <c r="M58" s="152" t="str">
        <f t="shared" si="5"/>
        <v>jakublanc</v>
      </c>
      <c r="N58" s="98">
        <v>1.0</v>
      </c>
    </row>
    <row r="59">
      <c r="A59" s="175" t="s">
        <v>16</v>
      </c>
      <c r="B59" s="175" t="s">
        <v>255</v>
      </c>
      <c r="C59" s="147" t="s">
        <v>1208</v>
      </c>
      <c r="D59" s="145" t="s">
        <v>242</v>
      </c>
      <c r="E59" s="244">
        <v>44105.0</v>
      </c>
      <c r="F59" s="147" t="s">
        <v>260</v>
      </c>
      <c r="G59" s="229">
        <v>1.0</v>
      </c>
      <c r="H59" s="229">
        <v>30.0</v>
      </c>
      <c r="I59" s="229">
        <v>40.0</v>
      </c>
      <c r="J59" s="217">
        <f t="shared" si="2"/>
        <v>0.01050902252</v>
      </c>
      <c r="K59" s="218">
        <f t="shared" si="3"/>
        <v>1.62889849</v>
      </c>
      <c r="L59" s="151">
        <f t="shared" si="4"/>
        <v>6.698133183</v>
      </c>
      <c r="M59" s="152" t="str">
        <f t="shared" si="5"/>
        <v>jeffemmett</v>
      </c>
      <c r="N59" s="98">
        <v>2.0</v>
      </c>
    </row>
    <row r="60">
      <c r="A60" s="175" t="s">
        <v>16</v>
      </c>
      <c r="B60" s="175" t="s">
        <v>265</v>
      </c>
      <c r="C60" s="147" t="s">
        <v>1187</v>
      </c>
      <c r="D60" s="145" t="s">
        <v>242</v>
      </c>
      <c r="E60" s="244">
        <v>44105.0</v>
      </c>
      <c r="F60" s="147" t="s">
        <v>249</v>
      </c>
      <c r="G60" s="229">
        <v>1.0</v>
      </c>
      <c r="H60" s="229">
        <v>40.0</v>
      </c>
      <c r="I60" s="229">
        <v>40.0</v>
      </c>
      <c r="J60" s="217">
        <f t="shared" si="2"/>
        <v>0.01209080043</v>
      </c>
      <c r="K60" s="218">
        <f t="shared" si="3"/>
        <v>1.874074067</v>
      </c>
      <c r="L60" s="151">
        <f t="shared" si="4"/>
        <v>6.698133183</v>
      </c>
      <c r="M60" s="152" t="str">
        <f t="shared" si="5"/>
        <v>jeffemmett</v>
      </c>
      <c r="N60" s="98">
        <v>3.0</v>
      </c>
    </row>
    <row r="61">
      <c r="A61" s="175" t="s">
        <v>16</v>
      </c>
      <c r="B61" s="175" t="s">
        <v>21</v>
      </c>
      <c r="C61" s="147" t="s">
        <v>1180</v>
      </c>
      <c r="D61" s="145" t="s">
        <v>242</v>
      </c>
      <c r="E61" s="244">
        <v>44111.0</v>
      </c>
      <c r="F61" s="147" t="s">
        <v>249</v>
      </c>
      <c r="G61" s="229">
        <v>1.0</v>
      </c>
      <c r="H61" s="229">
        <v>40.0</v>
      </c>
      <c r="I61" s="229">
        <v>40.0</v>
      </c>
      <c r="J61" s="217">
        <f t="shared" si="2"/>
        <v>0.01209080043</v>
      </c>
      <c r="K61" s="218">
        <f t="shared" si="3"/>
        <v>1.874074067</v>
      </c>
      <c r="L61" s="151">
        <f t="shared" si="4"/>
        <v>6.698133183</v>
      </c>
      <c r="M61" s="152" t="str">
        <f t="shared" si="5"/>
        <v>jeffemmett</v>
      </c>
      <c r="N61" s="98">
        <v>4.0</v>
      </c>
    </row>
    <row r="62">
      <c r="A62" s="175" t="s">
        <v>16</v>
      </c>
      <c r="B62" s="175" t="s">
        <v>265</v>
      </c>
      <c r="C62" s="147" t="s">
        <v>1184</v>
      </c>
      <c r="D62" s="145" t="s">
        <v>242</v>
      </c>
      <c r="E62" s="244">
        <v>44111.0</v>
      </c>
      <c r="F62" s="147" t="s">
        <v>249</v>
      </c>
      <c r="G62" s="229">
        <v>1.0</v>
      </c>
      <c r="H62" s="229">
        <v>20.0</v>
      </c>
      <c r="I62" s="229">
        <v>30.0</v>
      </c>
      <c r="J62" s="217">
        <f t="shared" si="2"/>
        <v>0.007486322407</v>
      </c>
      <c r="K62" s="218">
        <f t="shared" si="3"/>
        <v>1.160379973</v>
      </c>
      <c r="L62" s="151">
        <f t="shared" si="4"/>
        <v>6.698133183</v>
      </c>
      <c r="M62" s="152" t="str">
        <f t="shared" si="5"/>
        <v>jeffemmett</v>
      </c>
      <c r="N62" s="98">
        <v>5.0</v>
      </c>
    </row>
    <row r="63">
      <c r="A63" s="175" t="s">
        <v>16</v>
      </c>
      <c r="B63" s="175" t="s">
        <v>255</v>
      </c>
      <c r="C63" s="147" t="s">
        <v>1209</v>
      </c>
      <c r="D63" s="145" t="s">
        <v>242</v>
      </c>
      <c r="E63" s="244">
        <v>44103.0</v>
      </c>
      <c r="F63" s="147" t="s">
        <v>260</v>
      </c>
      <c r="G63" s="229">
        <v>3.0</v>
      </c>
      <c r="H63" s="229">
        <v>2.0</v>
      </c>
      <c r="I63" s="229">
        <v>5.0</v>
      </c>
      <c r="J63" s="217">
        <f t="shared" si="2"/>
        <v>0.001036816679</v>
      </c>
      <c r="K63" s="218">
        <f t="shared" si="3"/>
        <v>0.1607065852</v>
      </c>
      <c r="L63" s="151">
        <f t="shared" si="4"/>
        <v>6.698133183</v>
      </c>
      <c r="M63" s="152" t="str">
        <f t="shared" si="5"/>
        <v>jeffemmett</v>
      </c>
      <c r="N63" s="98">
        <v>1.0</v>
      </c>
    </row>
    <row r="64">
      <c r="A64" s="175" t="s">
        <v>10</v>
      </c>
      <c r="B64" s="175" t="s">
        <v>255</v>
      </c>
      <c r="C64" s="147" t="s">
        <v>1208</v>
      </c>
      <c r="D64" s="145" t="s">
        <v>242</v>
      </c>
      <c r="E64" s="244">
        <v>44105.0</v>
      </c>
      <c r="F64" s="147" t="s">
        <v>260</v>
      </c>
      <c r="G64" s="229">
        <v>1.0</v>
      </c>
      <c r="H64" s="229">
        <v>100.0</v>
      </c>
      <c r="I64" s="229">
        <v>100.0</v>
      </c>
      <c r="J64" s="217">
        <f t="shared" si="2"/>
        <v>0.03022700109</v>
      </c>
      <c r="K64" s="218">
        <f t="shared" si="3"/>
        <v>4.685185168</v>
      </c>
      <c r="L64" s="151">
        <f t="shared" si="4"/>
        <v>23.0391914</v>
      </c>
      <c r="M64" s="152" t="str">
        <f t="shared" si="5"/>
        <v>jessicazartler</v>
      </c>
      <c r="N64" s="98">
        <v>2.0</v>
      </c>
    </row>
    <row r="65">
      <c r="A65" s="175" t="s">
        <v>10</v>
      </c>
      <c r="B65" s="175" t="s">
        <v>255</v>
      </c>
      <c r="C65" s="147" t="s">
        <v>1204</v>
      </c>
      <c r="D65" s="145" t="s">
        <v>242</v>
      </c>
      <c r="E65" s="244">
        <v>44105.0</v>
      </c>
      <c r="F65" s="147" t="s">
        <v>249</v>
      </c>
      <c r="G65" s="229">
        <v>1.0</v>
      </c>
      <c r="H65" s="229">
        <v>150.0</v>
      </c>
      <c r="I65" s="229">
        <v>100.0</v>
      </c>
      <c r="J65" s="217">
        <f t="shared" si="2"/>
        <v>0.03813589068</v>
      </c>
      <c r="K65" s="218">
        <f t="shared" si="3"/>
        <v>5.911063055</v>
      </c>
      <c r="L65" s="151">
        <f t="shared" si="4"/>
        <v>23.0391914</v>
      </c>
      <c r="M65" s="152" t="str">
        <f t="shared" si="5"/>
        <v>jessicazartler</v>
      </c>
      <c r="N65" s="98">
        <v>3.0</v>
      </c>
    </row>
    <row r="66">
      <c r="A66" s="175" t="s">
        <v>10</v>
      </c>
      <c r="B66" s="175" t="s">
        <v>255</v>
      </c>
      <c r="C66" s="147" t="s">
        <v>1210</v>
      </c>
      <c r="D66" s="145" t="s">
        <v>242</v>
      </c>
      <c r="E66" s="244">
        <v>44110.0</v>
      </c>
      <c r="F66" s="147" t="s">
        <v>249</v>
      </c>
      <c r="G66" s="229">
        <v>1.0</v>
      </c>
      <c r="H66" s="229">
        <v>200.0</v>
      </c>
      <c r="I66" s="229">
        <v>200.0</v>
      </c>
      <c r="J66" s="217">
        <f t="shared" si="2"/>
        <v>0.06045400217</v>
      </c>
      <c r="K66" s="218">
        <f t="shared" si="3"/>
        <v>9.370370337</v>
      </c>
      <c r="L66" s="151">
        <f t="shared" si="4"/>
        <v>23.0391914</v>
      </c>
      <c r="M66" s="152" t="str">
        <f t="shared" si="5"/>
        <v>jessicazartler</v>
      </c>
      <c r="N66" s="98">
        <v>4.0</v>
      </c>
    </row>
    <row r="67">
      <c r="A67" s="175" t="s">
        <v>10</v>
      </c>
      <c r="B67" s="175" t="s">
        <v>21</v>
      </c>
      <c r="C67" s="147" t="s">
        <v>1180</v>
      </c>
      <c r="D67" s="145" t="s">
        <v>242</v>
      </c>
      <c r="E67" s="244">
        <v>44111.0</v>
      </c>
      <c r="F67" s="147" t="s">
        <v>249</v>
      </c>
      <c r="G67" s="229">
        <v>1.0</v>
      </c>
      <c r="H67" s="229">
        <v>40.0</v>
      </c>
      <c r="I67" s="229">
        <v>40.0</v>
      </c>
      <c r="J67" s="217">
        <f t="shared" si="2"/>
        <v>0.01209080043</v>
      </c>
      <c r="K67" s="218">
        <f t="shared" si="3"/>
        <v>1.874074067</v>
      </c>
      <c r="L67" s="151">
        <f t="shared" si="4"/>
        <v>23.0391914</v>
      </c>
      <c r="M67" s="152" t="str">
        <f t="shared" si="5"/>
        <v>jessicazartler</v>
      </c>
      <c r="N67" s="98">
        <v>5.0</v>
      </c>
    </row>
    <row r="68">
      <c r="A68" s="175" t="s">
        <v>10</v>
      </c>
      <c r="B68" s="175" t="s">
        <v>6</v>
      </c>
      <c r="C68" s="147" t="s">
        <v>1211</v>
      </c>
      <c r="D68" s="145" t="s">
        <v>242</v>
      </c>
      <c r="E68" s="244">
        <v>44111.0</v>
      </c>
      <c r="F68" s="147" t="s">
        <v>249</v>
      </c>
      <c r="G68" s="229">
        <v>1.0</v>
      </c>
      <c r="H68" s="229">
        <v>5.0</v>
      </c>
      <c r="I68" s="229">
        <v>10.0</v>
      </c>
      <c r="J68" s="217">
        <f t="shared" si="2"/>
        <v>0.002231811149</v>
      </c>
      <c r="K68" s="218">
        <f t="shared" si="3"/>
        <v>0.3459307282</v>
      </c>
      <c r="L68" s="151">
        <f t="shared" si="4"/>
        <v>23.0391914</v>
      </c>
      <c r="M68" s="152" t="str">
        <f t="shared" si="5"/>
        <v>jessicazartler</v>
      </c>
      <c r="N68" s="98">
        <v>6.0</v>
      </c>
    </row>
    <row r="69">
      <c r="A69" s="175" t="s">
        <v>10</v>
      </c>
      <c r="B69" s="175" t="s">
        <v>255</v>
      </c>
      <c r="C69" s="147" t="s">
        <v>1212</v>
      </c>
      <c r="D69" s="145" t="s">
        <v>242</v>
      </c>
      <c r="E69" s="244">
        <v>44112.0</v>
      </c>
      <c r="F69" s="147" t="s">
        <v>249</v>
      </c>
      <c r="G69" s="229">
        <v>2.0</v>
      </c>
      <c r="H69" s="229">
        <v>10.0</v>
      </c>
      <c r="I69" s="229">
        <v>20.0</v>
      </c>
      <c r="J69" s="217">
        <f t="shared" si="2"/>
        <v>0.004463622299</v>
      </c>
      <c r="K69" s="218">
        <f t="shared" si="3"/>
        <v>0.6918614563</v>
      </c>
      <c r="L69" s="151">
        <f t="shared" si="4"/>
        <v>23.0391914</v>
      </c>
      <c r="M69" s="152" t="str">
        <f t="shared" si="5"/>
        <v>jessicazartler</v>
      </c>
      <c r="N69" s="98">
        <v>7.0</v>
      </c>
    </row>
    <row r="70">
      <c r="A70" s="175" t="s">
        <v>10</v>
      </c>
      <c r="B70" s="175" t="s">
        <v>255</v>
      </c>
      <c r="C70" s="147" t="s">
        <v>1209</v>
      </c>
      <c r="D70" s="145" t="s">
        <v>242</v>
      </c>
      <c r="E70" s="244">
        <v>44103.0</v>
      </c>
      <c r="F70" s="147" t="s">
        <v>260</v>
      </c>
      <c r="G70" s="229">
        <v>3.0</v>
      </c>
      <c r="H70" s="229">
        <v>2.0</v>
      </c>
      <c r="I70" s="229">
        <v>5.0</v>
      </c>
      <c r="J70" s="217">
        <f t="shared" si="2"/>
        <v>0.001036816679</v>
      </c>
      <c r="K70" s="218">
        <f t="shared" si="3"/>
        <v>0.1607065852</v>
      </c>
      <c r="L70" s="151">
        <f t="shared" si="4"/>
        <v>23.0391914</v>
      </c>
      <c r="M70" s="152" t="str">
        <f t="shared" si="5"/>
        <v>jessicazartler</v>
      </c>
      <c r="N70" s="98">
        <v>1.0</v>
      </c>
    </row>
    <row r="71">
      <c r="A71" s="175" t="s">
        <v>12</v>
      </c>
      <c r="B71" s="175" t="s">
        <v>21</v>
      </c>
      <c r="C71" s="147" t="s">
        <v>1213</v>
      </c>
      <c r="D71" s="145" t="s">
        <v>242</v>
      </c>
      <c r="E71" s="244">
        <v>44111.0</v>
      </c>
      <c r="F71" s="147" t="s">
        <v>249</v>
      </c>
      <c r="G71" s="229">
        <v>1.0</v>
      </c>
      <c r="H71" s="229">
        <v>150.0</v>
      </c>
      <c r="I71" s="229">
        <v>100.0</v>
      </c>
      <c r="J71" s="217">
        <f t="shared" si="2"/>
        <v>0.03813589068</v>
      </c>
      <c r="K71" s="218">
        <f t="shared" si="3"/>
        <v>5.911063055</v>
      </c>
      <c r="L71" s="151">
        <f t="shared" si="4"/>
        <v>7.785137122</v>
      </c>
      <c r="M71" s="152" t="str">
        <f t="shared" si="5"/>
        <v>juankbell</v>
      </c>
      <c r="N71" s="98">
        <v>2.0</v>
      </c>
    </row>
    <row r="72">
      <c r="A72" s="175" t="s">
        <v>12</v>
      </c>
      <c r="B72" s="175" t="s">
        <v>21</v>
      </c>
      <c r="C72" s="147" t="s">
        <v>1180</v>
      </c>
      <c r="D72" s="145" t="s">
        <v>242</v>
      </c>
      <c r="E72" s="244">
        <v>44111.0</v>
      </c>
      <c r="F72" s="147" t="s">
        <v>249</v>
      </c>
      <c r="G72" s="229">
        <v>1.0</v>
      </c>
      <c r="H72" s="229">
        <v>40.0</v>
      </c>
      <c r="I72" s="229">
        <v>40.0</v>
      </c>
      <c r="J72" s="217">
        <f t="shared" si="2"/>
        <v>0.01209080043</v>
      </c>
      <c r="K72" s="218">
        <f t="shared" si="3"/>
        <v>1.874074067</v>
      </c>
      <c r="L72" s="151">
        <f t="shared" si="4"/>
        <v>7.785137122</v>
      </c>
      <c r="M72" s="152" t="str">
        <f t="shared" si="5"/>
        <v>juankbell</v>
      </c>
      <c r="N72" s="98">
        <v>1.0</v>
      </c>
    </row>
    <row r="73">
      <c r="A73" s="175" t="s">
        <v>97</v>
      </c>
      <c r="B73" s="175" t="s">
        <v>255</v>
      </c>
      <c r="C73" s="147" t="s">
        <v>1214</v>
      </c>
      <c r="D73" s="145" t="s">
        <v>242</v>
      </c>
      <c r="E73" s="244">
        <v>44106.0</v>
      </c>
      <c r="F73" s="147" t="s">
        <v>260</v>
      </c>
      <c r="G73" s="229">
        <v>2.0</v>
      </c>
      <c r="H73" s="229">
        <v>5.0</v>
      </c>
      <c r="I73" s="229">
        <v>30.0</v>
      </c>
      <c r="J73" s="217">
        <f t="shared" si="2"/>
        <v>0.00511365553</v>
      </c>
      <c r="K73" s="218">
        <f t="shared" si="3"/>
        <v>0.7926166071</v>
      </c>
      <c r="L73" s="151">
        <f t="shared" si="4"/>
        <v>0.7926166071</v>
      </c>
      <c r="M73" s="152" t="str">
        <f t="shared" si="5"/>
        <v>juliet_myea</v>
      </c>
      <c r="N73" s="98">
        <v>1.0</v>
      </c>
    </row>
    <row r="74">
      <c r="A74" s="175" t="s">
        <v>21</v>
      </c>
      <c r="B74" s="175" t="s">
        <v>7</v>
      </c>
      <c r="C74" s="147" t="s">
        <v>1215</v>
      </c>
      <c r="D74" s="145" t="s">
        <v>242</v>
      </c>
      <c r="E74" s="244">
        <v>44099.0</v>
      </c>
      <c r="F74" s="147" t="s">
        <v>249</v>
      </c>
      <c r="G74" s="229">
        <v>1.0</v>
      </c>
      <c r="H74" s="229">
        <v>0.0</v>
      </c>
      <c r="I74" s="229">
        <v>0.0</v>
      </c>
      <c r="J74" s="217">
        <f t="shared" si="2"/>
        <v>0</v>
      </c>
      <c r="K74" s="218">
        <f t="shared" si="3"/>
        <v>0</v>
      </c>
      <c r="L74" s="151">
        <f t="shared" si="4"/>
        <v>0</v>
      </c>
      <c r="M74" s="152" t="str">
        <f t="shared" si="5"/>
        <v>liviade</v>
      </c>
      <c r="N74" s="98">
        <v>1.0</v>
      </c>
    </row>
    <row r="75">
      <c r="A75" s="175" t="s">
        <v>21</v>
      </c>
      <c r="B75" s="175" t="s">
        <v>265</v>
      </c>
      <c r="C75" s="147" t="s">
        <v>1175</v>
      </c>
      <c r="D75" s="145" t="s">
        <v>242</v>
      </c>
      <c r="E75" s="244">
        <v>44103.0</v>
      </c>
      <c r="F75" s="147" t="s">
        <v>249</v>
      </c>
      <c r="G75" s="229">
        <v>1.0</v>
      </c>
      <c r="H75" s="229">
        <v>0.0</v>
      </c>
      <c r="I75" s="229">
        <v>0.0</v>
      </c>
      <c r="J75" s="217">
        <f t="shared" si="2"/>
        <v>0</v>
      </c>
      <c r="K75" s="218">
        <f t="shared" si="3"/>
        <v>0</v>
      </c>
      <c r="L75" s="151">
        <f t="shared" si="4"/>
        <v>0</v>
      </c>
      <c r="M75" s="152" t="str">
        <f t="shared" si="5"/>
        <v>liviade</v>
      </c>
      <c r="N75" s="98">
        <v>2.0</v>
      </c>
    </row>
    <row r="76">
      <c r="A76" s="175" t="s">
        <v>21</v>
      </c>
      <c r="B76" s="175" t="s">
        <v>255</v>
      </c>
      <c r="C76" s="147" t="s">
        <v>1204</v>
      </c>
      <c r="D76" s="145" t="s">
        <v>242</v>
      </c>
      <c r="E76" s="244">
        <v>44105.0</v>
      </c>
      <c r="F76" s="147" t="s">
        <v>249</v>
      </c>
      <c r="G76" s="229">
        <v>1.0</v>
      </c>
      <c r="H76" s="229">
        <v>0.0</v>
      </c>
      <c r="I76" s="229">
        <v>0.0</v>
      </c>
      <c r="J76" s="217">
        <f t="shared" si="2"/>
        <v>0</v>
      </c>
      <c r="K76" s="218">
        <f t="shared" si="3"/>
        <v>0</v>
      </c>
      <c r="L76" s="151">
        <f t="shared" si="4"/>
        <v>0</v>
      </c>
      <c r="M76" s="152" t="str">
        <f t="shared" si="5"/>
        <v>liviade</v>
      </c>
      <c r="N76" s="98">
        <v>3.0</v>
      </c>
    </row>
    <row r="77">
      <c r="A77" s="175" t="s">
        <v>21</v>
      </c>
      <c r="B77" s="175" t="s">
        <v>255</v>
      </c>
      <c r="C77" s="147" t="s">
        <v>1216</v>
      </c>
      <c r="D77" s="145" t="s">
        <v>242</v>
      </c>
      <c r="E77" s="244">
        <v>44110.0</v>
      </c>
      <c r="F77" s="147" t="s">
        <v>249</v>
      </c>
      <c r="G77" s="229">
        <v>1.0</v>
      </c>
      <c r="H77" s="229">
        <v>0.0</v>
      </c>
      <c r="I77" s="229">
        <v>0.0</v>
      </c>
      <c r="J77" s="217">
        <f t="shared" si="2"/>
        <v>0</v>
      </c>
      <c r="K77" s="218">
        <f t="shared" si="3"/>
        <v>0</v>
      </c>
      <c r="L77" s="151">
        <f t="shared" si="4"/>
        <v>0</v>
      </c>
      <c r="M77" s="152" t="str">
        <f t="shared" si="5"/>
        <v>liviade</v>
      </c>
      <c r="N77" s="98">
        <v>4.0</v>
      </c>
    </row>
    <row r="78">
      <c r="A78" s="175" t="s">
        <v>21</v>
      </c>
      <c r="B78" s="175" t="s">
        <v>255</v>
      </c>
      <c r="C78" s="147" t="s">
        <v>1210</v>
      </c>
      <c r="D78" s="145" t="s">
        <v>242</v>
      </c>
      <c r="E78" s="244">
        <v>44110.0</v>
      </c>
      <c r="F78" s="147" t="s">
        <v>249</v>
      </c>
      <c r="G78" s="229">
        <v>1.0</v>
      </c>
      <c r="H78" s="229">
        <v>0.0</v>
      </c>
      <c r="I78" s="229">
        <v>0.0</v>
      </c>
      <c r="J78" s="217">
        <f t="shared" si="2"/>
        <v>0</v>
      </c>
      <c r="K78" s="218">
        <f t="shared" si="3"/>
        <v>0</v>
      </c>
      <c r="L78" s="151">
        <f t="shared" si="4"/>
        <v>0</v>
      </c>
      <c r="M78" s="152" t="str">
        <f t="shared" si="5"/>
        <v>liviade</v>
      </c>
      <c r="N78" s="98">
        <v>5.0</v>
      </c>
    </row>
    <row r="79">
      <c r="A79" s="175" t="s">
        <v>21</v>
      </c>
      <c r="B79" s="175" t="s">
        <v>21</v>
      </c>
      <c r="C79" s="147" t="s">
        <v>1217</v>
      </c>
      <c r="D79" s="145" t="s">
        <v>242</v>
      </c>
      <c r="E79" s="244">
        <v>44111.0</v>
      </c>
      <c r="F79" s="147" t="s">
        <v>249</v>
      </c>
      <c r="G79" s="229">
        <v>1.0</v>
      </c>
      <c r="H79" s="229">
        <v>0.0</v>
      </c>
      <c r="I79" s="229">
        <v>0.0</v>
      </c>
      <c r="J79" s="217">
        <f t="shared" si="2"/>
        <v>0</v>
      </c>
      <c r="K79" s="218">
        <f t="shared" si="3"/>
        <v>0</v>
      </c>
      <c r="L79" s="151">
        <f t="shared" si="4"/>
        <v>0</v>
      </c>
      <c r="M79" s="152" t="str">
        <f t="shared" si="5"/>
        <v>liviade</v>
      </c>
      <c r="N79" s="98">
        <v>6.0</v>
      </c>
    </row>
    <row r="80">
      <c r="A80" s="175" t="s">
        <v>21</v>
      </c>
      <c r="B80" s="175" t="s">
        <v>6</v>
      </c>
      <c r="C80" s="147" t="s">
        <v>1218</v>
      </c>
      <c r="D80" s="145" t="s">
        <v>242</v>
      </c>
      <c r="E80" s="244">
        <v>44111.0</v>
      </c>
      <c r="F80" s="147" t="s">
        <v>249</v>
      </c>
      <c r="G80" s="229">
        <v>1.0</v>
      </c>
      <c r="H80" s="229">
        <v>0.0</v>
      </c>
      <c r="I80" s="229">
        <v>0.0</v>
      </c>
      <c r="J80" s="217">
        <f t="shared" si="2"/>
        <v>0</v>
      </c>
      <c r="K80" s="218">
        <f t="shared" si="3"/>
        <v>0</v>
      </c>
      <c r="L80" s="151">
        <f t="shared" si="4"/>
        <v>0</v>
      </c>
      <c r="M80" s="152" t="str">
        <f t="shared" si="5"/>
        <v>liviade</v>
      </c>
      <c r="N80" s="98">
        <v>7.0</v>
      </c>
    </row>
    <row r="81">
      <c r="A81" s="175" t="s">
        <v>21</v>
      </c>
      <c r="B81" s="175" t="s">
        <v>265</v>
      </c>
      <c r="C81" s="147" t="s">
        <v>1184</v>
      </c>
      <c r="D81" s="145" t="s">
        <v>242</v>
      </c>
      <c r="E81" s="244">
        <v>44111.0</v>
      </c>
      <c r="F81" s="147" t="s">
        <v>249</v>
      </c>
      <c r="G81" s="229">
        <v>1.0</v>
      </c>
      <c r="H81" s="229">
        <v>0.0</v>
      </c>
      <c r="I81" s="229">
        <v>0.0</v>
      </c>
      <c r="J81" s="217">
        <f t="shared" si="2"/>
        <v>0</v>
      </c>
      <c r="K81" s="218">
        <f t="shared" si="3"/>
        <v>0</v>
      </c>
      <c r="L81" s="151">
        <f t="shared" si="4"/>
        <v>0</v>
      </c>
      <c r="M81" s="152" t="str">
        <f t="shared" si="5"/>
        <v>liviade</v>
      </c>
      <c r="N81" s="98">
        <v>8.0</v>
      </c>
    </row>
    <row r="82">
      <c r="A82" s="175" t="s">
        <v>17</v>
      </c>
      <c r="B82" s="175" t="s">
        <v>255</v>
      </c>
      <c r="C82" s="147" t="s">
        <v>1179</v>
      </c>
      <c r="D82" s="145" t="s">
        <v>242</v>
      </c>
      <c r="E82" s="244">
        <v>44110.0</v>
      </c>
      <c r="F82" s="147" t="s">
        <v>249</v>
      </c>
      <c r="G82" s="229">
        <v>1.0</v>
      </c>
      <c r="H82" s="229">
        <v>20.0</v>
      </c>
      <c r="I82" s="229">
        <v>40.0</v>
      </c>
      <c r="J82" s="217">
        <f t="shared" si="2"/>
        <v>0.008927244598</v>
      </c>
      <c r="K82" s="218">
        <f t="shared" si="3"/>
        <v>1.383722913</v>
      </c>
      <c r="L82" s="151">
        <f t="shared" si="4"/>
        <v>3.159726749</v>
      </c>
      <c r="M82" s="152" t="str">
        <f t="shared" si="5"/>
        <v>lkngtn</v>
      </c>
      <c r="N82" s="98">
        <v>2.0</v>
      </c>
    </row>
    <row r="83">
      <c r="A83" s="175" t="s">
        <v>17</v>
      </c>
      <c r="B83" s="175" t="s">
        <v>16</v>
      </c>
      <c r="C83" s="147" t="s">
        <v>1219</v>
      </c>
      <c r="D83" s="145" t="s">
        <v>242</v>
      </c>
      <c r="E83" s="244">
        <v>44112.0</v>
      </c>
      <c r="F83" s="147" t="s">
        <v>512</v>
      </c>
      <c r="G83" s="229">
        <v>2.0</v>
      </c>
      <c r="H83" s="229">
        <v>30.0</v>
      </c>
      <c r="I83" s="229">
        <v>30.0</v>
      </c>
      <c r="J83" s="217">
        <f t="shared" si="2"/>
        <v>0.009068100326</v>
      </c>
      <c r="K83" s="218">
        <f t="shared" si="3"/>
        <v>1.40555555</v>
      </c>
      <c r="L83" s="151">
        <f t="shared" si="4"/>
        <v>3.159726749</v>
      </c>
      <c r="M83" s="152" t="str">
        <f t="shared" si="5"/>
        <v>lkngtn</v>
      </c>
      <c r="N83" s="98">
        <v>3.0</v>
      </c>
    </row>
    <row r="84">
      <c r="A84" s="175" t="s">
        <v>17</v>
      </c>
      <c r="B84" s="175" t="s">
        <v>65</v>
      </c>
      <c r="C84" s="147" t="s">
        <v>1220</v>
      </c>
      <c r="D84" s="145" t="s">
        <v>242</v>
      </c>
      <c r="E84" s="244">
        <v>44103.0</v>
      </c>
      <c r="F84" s="147" t="s">
        <v>260</v>
      </c>
      <c r="G84" s="229">
        <v>2.0</v>
      </c>
      <c r="H84" s="229">
        <v>6.0</v>
      </c>
      <c r="I84" s="229">
        <v>10.0</v>
      </c>
      <c r="J84" s="217">
        <f t="shared" si="2"/>
        <v>0.002389988941</v>
      </c>
      <c r="K84" s="218">
        <f t="shared" si="3"/>
        <v>0.3704482859</v>
      </c>
      <c r="L84" s="151">
        <f t="shared" si="4"/>
        <v>3.159726749</v>
      </c>
      <c r="M84" s="152" t="str">
        <f t="shared" si="5"/>
        <v>lkngtn</v>
      </c>
      <c r="N84" s="98">
        <v>1.0</v>
      </c>
    </row>
    <row r="85">
      <c r="A85" s="175" t="s">
        <v>14</v>
      </c>
      <c r="B85" s="175" t="s">
        <v>6</v>
      </c>
      <c r="C85" s="147" t="s">
        <v>1221</v>
      </c>
      <c r="D85" s="145" t="s">
        <v>242</v>
      </c>
      <c r="E85" s="244">
        <v>44107.0</v>
      </c>
      <c r="F85" s="147" t="s">
        <v>249</v>
      </c>
      <c r="G85" s="229">
        <v>1.0</v>
      </c>
      <c r="H85" s="229">
        <v>5.0</v>
      </c>
      <c r="I85" s="229">
        <v>5.0</v>
      </c>
      <c r="J85" s="217">
        <f t="shared" si="2"/>
        <v>0.001511350054</v>
      </c>
      <c r="K85" s="218">
        <f t="shared" si="3"/>
        <v>0.2342592584</v>
      </c>
      <c r="L85" s="151">
        <f t="shared" si="4"/>
        <v>11.45687102</v>
      </c>
      <c r="M85" s="152" t="str">
        <f t="shared" si="5"/>
        <v>manualzuru</v>
      </c>
      <c r="N85" s="98">
        <v>2.0</v>
      </c>
    </row>
    <row r="86">
      <c r="A86" s="175" t="s">
        <v>14</v>
      </c>
      <c r="B86" s="175" t="s">
        <v>265</v>
      </c>
      <c r="C86" s="147" t="s">
        <v>1222</v>
      </c>
      <c r="D86" s="145" t="s">
        <v>242</v>
      </c>
      <c r="E86" s="244">
        <v>44110.0</v>
      </c>
      <c r="F86" s="147" t="s">
        <v>249</v>
      </c>
      <c r="G86" s="229">
        <v>1.0</v>
      </c>
      <c r="H86" s="229">
        <v>100.0</v>
      </c>
      <c r="I86" s="229">
        <v>100.0</v>
      </c>
      <c r="J86" s="217">
        <f t="shared" si="2"/>
        <v>0.03022700109</v>
      </c>
      <c r="K86" s="218">
        <f t="shared" si="3"/>
        <v>4.685185168</v>
      </c>
      <c r="L86" s="151">
        <f t="shared" si="4"/>
        <v>11.45687102</v>
      </c>
      <c r="M86" s="152" t="str">
        <f t="shared" si="5"/>
        <v>manualzuru</v>
      </c>
      <c r="N86" s="98">
        <v>3.0</v>
      </c>
    </row>
    <row r="87">
      <c r="A87" s="175" t="s">
        <v>14</v>
      </c>
      <c r="B87" s="175" t="s">
        <v>21</v>
      </c>
      <c r="C87" s="147" t="s">
        <v>1180</v>
      </c>
      <c r="D87" s="145" t="s">
        <v>242</v>
      </c>
      <c r="E87" s="244">
        <v>44111.0</v>
      </c>
      <c r="F87" s="147" t="s">
        <v>249</v>
      </c>
      <c r="G87" s="229">
        <v>1.0</v>
      </c>
      <c r="H87" s="229">
        <v>40.0</v>
      </c>
      <c r="I87" s="229">
        <v>40.0</v>
      </c>
      <c r="J87" s="217">
        <f t="shared" si="2"/>
        <v>0.01209080043</v>
      </c>
      <c r="K87" s="218">
        <f t="shared" si="3"/>
        <v>1.874074067</v>
      </c>
      <c r="L87" s="151">
        <f t="shared" si="4"/>
        <v>11.45687102</v>
      </c>
      <c r="M87" s="152" t="str">
        <f t="shared" si="5"/>
        <v>manualzuru</v>
      </c>
      <c r="N87" s="98">
        <v>4.0</v>
      </c>
    </row>
    <row r="88">
      <c r="A88" s="175" t="s">
        <v>14</v>
      </c>
      <c r="B88" s="175" t="s">
        <v>21</v>
      </c>
      <c r="C88" s="147" t="s">
        <v>1223</v>
      </c>
      <c r="D88" s="145" t="s">
        <v>242</v>
      </c>
      <c r="E88" s="244">
        <v>44111.0</v>
      </c>
      <c r="F88" s="147" t="s">
        <v>249</v>
      </c>
      <c r="G88" s="229">
        <v>1.0</v>
      </c>
      <c r="H88" s="229">
        <v>20.0</v>
      </c>
      <c r="I88" s="229">
        <v>40.0</v>
      </c>
      <c r="J88" s="217">
        <f t="shared" si="2"/>
        <v>0.008927244598</v>
      </c>
      <c r="K88" s="218">
        <f t="shared" si="3"/>
        <v>1.383722913</v>
      </c>
      <c r="L88" s="151">
        <f t="shared" si="4"/>
        <v>11.45687102</v>
      </c>
      <c r="M88" s="152" t="str">
        <f t="shared" si="5"/>
        <v>manualzuru</v>
      </c>
      <c r="N88" s="98">
        <v>5.0</v>
      </c>
    </row>
    <row r="89">
      <c r="A89" s="175" t="s">
        <v>14</v>
      </c>
      <c r="B89" s="175" t="s">
        <v>265</v>
      </c>
      <c r="C89" s="147" t="s">
        <v>1184</v>
      </c>
      <c r="D89" s="145" t="s">
        <v>242</v>
      </c>
      <c r="E89" s="244">
        <v>44111.0</v>
      </c>
      <c r="F89" s="147" t="s">
        <v>249</v>
      </c>
      <c r="G89" s="229">
        <v>1.0</v>
      </c>
      <c r="H89" s="229">
        <v>30.0</v>
      </c>
      <c r="I89" s="229">
        <v>30.0</v>
      </c>
      <c r="J89" s="217">
        <f t="shared" si="2"/>
        <v>0.009068100326</v>
      </c>
      <c r="K89" s="218">
        <f t="shared" si="3"/>
        <v>1.40555555</v>
      </c>
      <c r="L89" s="151">
        <f t="shared" si="4"/>
        <v>11.45687102</v>
      </c>
      <c r="M89" s="152" t="str">
        <f t="shared" si="5"/>
        <v>manualzuru</v>
      </c>
      <c r="N89" s="98">
        <v>6.0</v>
      </c>
    </row>
    <row r="90">
      <c r="A90" s="175" t="s">
        <v>14</v>
      </c>
      <c r="B90" s="175" t="s">
        <v>265</v>
      </c>
      <c r="C90" s="147" t="s">
        <v>1187</v>
      </c>
      <c r="D90" s="145" t="s">
        <v>242</v>
      </c>
      <c r="E90" s="244">
        <v>44105.0</v>
      </c>
      <c r="F90" s="147" t="s">
        <v>249</v>
      </c>
      <c r="G90" s="229">
        <v>1.0</v>
      </c>
      <c r="H90" s="229">
        <v>40.0</v>
      </c>
      <c r="I90" s="229">
        <v>40.0</v>
      </c>
      <c r="J90" s="217">
        <f t="shared" si="2"/>
        <v>0.01209080043</v>
      </c>
      <c r="K90" s="218">
        <f t="shared" si="3"/>
        <v>1.874074067</v>
      </c>
      <c r="L90" s="151">
        <f t="shared" si="4"/>
        <v>11.45687102</v>
      </c>
      <c r="M90" s="152" t="str">
        <f t="shared" si="5"/>
        <v>manualzuru</v>
      </c>
      <c r="N90" s="98">
        <v>1.0</v>
      </c>
    </row>
    <row r="91">
      <c r="A91" s="175" t="s">
        <v>44</v>
      </c>
      <c r="B91" s="175" t="s">
        <v>255</v>
      </c>
      <c r="C91" s="147" t="s">
        <v>1224</v>
      </c>
      <c r="D91" s="145" t="s">
        <v>242</v>
      </c>
      <c r="E91" s="244">
        <v>44103.0</v>
      </c>
      <c r="F91" s="147" t="s">
        <v>257</v>
      </c>
      <c r="G91" s="229">
        <v>3.0</v>
      </c>
      <c r="H91" s="229">
        <v>1.0</v>
      </c>
      <c r="I91" s="229">
        <v>5.0</v>
      </c>
      <c r="J91" s="217">
        <f t="shared" si="2"/>
        <v>0.0008786388869</v>
      </c>
      <c r="K91" s="218">
        <f t="shared" si="3"/>
        <v>0.1361890275</v>
      </c>
      <c r="L91" s="151">
        <f t="shared" si="4"/>
        <v>0.6183087831</v>
      </c>
      <c r="M91" s="152" t="str">
        <f t="shared" si="5"/>
        <v>markop</v>
      </c>
      <c r="N91" s="98">
        <v>2.0</v>
      </c>
    </row>
    <row r="92">
      <c r="A92" s="175" t="s">
        <v>44</v>
      </c>
      <c r="B92" s="175" t="s">
        <v>255</v>
      </c>
      <c r="C92" s="147" t="s">
        <v>1225</v>
      </c>
      <c r="D92" s="145" t="s">
        <v>242</v>
      </c>
      <c r="E92" s="244">
        <v>44104.0</v>
      </c>
      <c r="F92" s="147" t="s">
        <v>257</v>
      </c>
      <c r="G92" s="229">
        <v>3.0</v>
      </c>
      <c r="H92" s="229">
        <v>5.0</v>
      </c>
      <c r="I92" s="229">
        <v>10.0</v>
      </c>
      <c r="J92" s="217">
        <f t="shared" si="2"/>
        <v>0.002231811149</v>
      </c>
      <c r="K92" s="218">
        <f t="shared" si="3"/>
        <v>0.3459307282</v>
      </c>
      <c r="L92" s="151">
        <f t="shared" si="4"/>
        <v>0.6183087831</v>
      </c>
      <c r="M92" s="152" t="str">
        <f t="shared" si="5"/>
        <v>markop</v>
      </c>
      <c r="N92" s="98">
        <v>3.0</v>
      </c>
    </row>
    <row r="93">
      <c r="A93" s="175" t="s">
        <v>44</v>
      </c>
      <c r="B93" s="175" t="s">
        <v>255</v>
      </c>
      <c r="C93" s="147" t="s">
        <v>1226</v>
      </c>
      <c r="D93" s="145" t="s">
        <v>242</v>
      </c>
      <c r="E93" s="244">
        <v>44111.0</v>
      </c>
      <c r="F93" s="147" t="s">
        <v>257</v>
      </c>
      <c r="G93" s="229">
        <v>3.0</v>
      </c>
      <c r="H93" s="229">
        <v>1.0</v>
      </c>
      <c r="I93" s="229">
        <v>5.0</v>
      </c>
      <c r="J93" s="217">
        <f t="shared" si="2"/>
        <v>0.0008786388869</v>
      </c>
      <c r="K93" s="218">
        <f t="shared" si="3"/>
        <v>0.1361890275</v>
      </c>
      <c r="L93" s="151">
        <f t="shared" si="4"/>
        <v>0.6183087831</v>
      </c>
      <c r="M93" s="152" t="str">
        <f t="shared" si="5"/>
        <v>markop</v>
      </c>
      <c r="N93" s="98">
        <v>4.0</v>
      </c>
    </row>
    <row r="94">
      <c r="A94" s="175" t="s">
        <v>44</v>
      </c>
      <c r="B94" s="175" t="s">
        <v>255</v>
      </c>
      <c r="C94" s="147" t="s">
        <v>1192</v>
      </c>
      <c r="D94" s="145" t="s">
        <v>242</v>
      </c>
      <c r="E94" s="244">
        <v>44103.0</v>
      </c>
      <c r="F94" s="147" t="s">
        <v>257</v>
      </c>
      <c r="G94" s="229">
        <v>4.0</v>
      </c>
      <c r="H94" s="229">
        <v>0.0</v>
      </c>
      <c r="I94" s="229">
        <v>0.0</v>
      </c>
      <c r="J94" s="217">
        <f t="shared" si="2"/>
        <v>0</v>
      </c>
      <c r="K94" s="218">
        <f t="shared" si="3"/>
        <v>0</v>
      </c>
      <c r="L94" s="151">
        <f t="shared" si="4"/>
        <v>0.6183087831</v>
      </c>
      <c r="M94" s="152" t="str">
        <f t="shared" si="5"/>
        <v>markop</v>
      </c>
      <c r="N94" s="98">
        <v>1.0</v>
      </c>
    </row>
    <row r="95">
      <c r="A95" s="175" t="s">
        <v>13</v>
      </c>
      <c r="B95" s="175" t="s">
        <v>255</v>
      </c>
      <c r="C95" s="147" t="s">
        <v>1185</v>
      </c>
      <c r="D95" s="145" t="s">
        <v>242</v>
      </c>
      <c r="E95" s="244">
        <v>44105.0</v>
      </c>
      <c r="F95" s="147" t="s">
        <v>260</v>
      </c>
      <c r="G95" s="229">
        <v>4.0</v>
      </c>
      <c r="H95" s="229">
        <v>0.0</v>
      </c>
      <c r="I95" s="229">
        <v>0.0</v>
      </c>
      <c r="J95" s="217">
        <f t="shared" si="2"/>
        <v>0</v>
      </c>
      <c r="K95" s="218">
        <f t="shared" si="3"/>
        <v>0</v>
      </c>
      <c r="L95" s="151">
        <f t="shared" si="4"/>
        <v>0</v>
      </c>
      <c r="M95" s="152" t="str">
        <f t="shared" si="5"/>
        <v>mateodaza</v>
      </c>
      <c r="N95" s="98">
        <v>1.0</v>
      </c>
    </row>
    <row r="96">
      <c r="A96" s="175" t="s">
        <v>143</v>
      </c>
      <c r="B96" s="175" t="s">
        <v>255</v>
      </c>
      <c r="C96" s="147" t="s">
        <v>1227</v>
      </c>
      <c r="D96" s="145" t="s">
        <v>242</v>
      </c>
      <c r="E96" s="244">
        <v>44101.0</v>
      </c>
      <c r="F96" s="147" t="s">
        <v>257</v>
      </c>
      <c r="G96" s="229">
        <v>3.0</v>
      </c>
      <c r="H96" s="229">
        <v>3.0</v>
      </c>
      <c r="I96" s="229">
        <v>10.0</v>
      </c>
      <c r="J96" s="217">
        <f t="shared" si="2"/>
        <v>0.001915455566</v>
      </c>
      <c r="K96" s="218">
        <f t="shared" si="3"/>
        <v>0.2968956127</v>
      </c>
      <c r="L96" s="151">
        <f t="shared" si="4"/>
        <v>0.2968956127</v>
      </c>
      <c r="M96" s="152" t="str">
        <f t="shared" si="5"/>
        <v>nikoline_nik</v>
      </c>
      <c r="N96" s="98">
        <v>1.0</v>
      </c>
    </row>
    <row r="97">
      <c r="A97" s="175" t="s">
        <v>47</v>
      </c>
      <c r="B97" s="175" t="s">
        <v>255</v>
      </c>
      <c r="C97" s="147" t="s">
        <v>1228</v>
      </c>
      <c r="D97" s="145" t="s">
        <v>242</v>
      </c>
      <c r="E97" s="244">
        <v>44104.0</v>
      </c>
      <c r="F97" s="147" t="s">
        <v>260</v>
      </c>
      <c r="G97" s="229">
        <v>2.0</v>
      </c>
      <c r="H97" s="229">
        <v>100.0</v>
      </c>
      <c r="I97" s="229">
        <v>100.0</v>
      </c>
      <c r="J97" s="217">
        <f t="shared" si="2"/>
        <v>0.03022700109</v>
      </c>
      <c r="K97" s="218">
        <f t="shared" si="3"/>
        <v>4.685185168</v>
      </c>
      <c r="L97" s="151">
        <f t="shared" si="4"/>
        <v>4.685185168</v>
      </c>
      <c r="M97" s="152" t="str">
        <f t="shared" si="5"/>
        <v>niranb</v>
      </c>
      <c r="N97" s="98">
        <v>1.0</v>
      </c>
    </row>
    <row r="98">
      <c r="A98" s="175" t="s">
        <v>24</v>
      </c>
      <c r="B98" s="175" t="s">
        <v>255</v>
      </c>
      <c r="C98" s="147" t="s">
        <v>1179</v>
      </c>
      <c r="D98" s="145" t="s">
        <v>242</v>
      </c>
      <c r="E98" s="244">
        <v>44110.0</v>
      </c>
      <c r="F98" s="147" t="s">
        <v>249</v>
      </c>
      <c r="G98" s="229">
        <v>1.0</v>
      </c>
      <c r="H98" s="229">
        <v>40.0</v>
      </c>
      <c r="I98" s="229">
        <v>40.0</v>
      </c>
      <c r="J98" s="217">
        <f t="shared" si="2"/>
        <v>0.01209080043</v>
      </c>
      <c r="K98" s="218">
        <f t="shared" si="3"/>
        <v>1.874074067</v>
      </c>
      <c r="L98" s="151">
        <f t="shared" si="4"/>
        <v>3.012621403</v>
      </c>
      <c r="M98" s="152" t="str">
        <f t="shared" si="5"/>
        <v>paulo_c2d</v>
      </c>
      <c r="N98" s="98">
        <v>2.0</v>
      </c>
    </row>
    <row r="99">
      <c r="A99" s="175" t="s">
        <v>24</v>
      </c>
      <c r="B99" s="175" t="s">
        <v>6</v>
      </c>
      <c r="C99" s="147" t="s">
        <v>1176</v>
      </c>
      <c r="D99" s="145" t="s">
        <v>242</v>
      </c>
      <c r="E99" s="244">
        <v>44106.0</v>
      </c>
      <c r="F99" s="147" t="s">
        <v>249</v>
      </c>
      <c r="G99" s="229">
        <v>1.0</v>
      </c>
      <c r="H99" s="229">
        <v>10.0</v>
      </c>
      <c r="I99" s="229">
        <v>40.0</v>
      </c>
      <c r="J99" s="217">
        <f t="shared" si="2"/>
        <v>0.007345466679</v>
      </c>
      <c r="K99" s="218">
        <f t="shared" si="3"/>
        <v>1.138547335</v>
      </c>
      <c r="L99" s="151">
        <f t="shared" si="4"/>
        <v>3.012621403</v>
      </c>
      <c r="M99" s="152" t="str">
        <f t="shared" si="5"/>
        <v>paulo_c2d</v>
      </c>
      <c r="N99" s="98">
        <v>1.0</v>
      </c>
    </row>
    <row r="100">
      <c r="A100" s="175" t="s">
        <v>139</v>
      </c>
      <c r="B100" s="175" t="s">
        <v>255</v>
      </c>
      <c r="C100" s="147" t="s">
        <v>1186</v>
      </c>
      <c r="D100" s="145" t="s">
        <v>242</v>
      </c>
      <c r="E100" s="244">
        <v>44110.0</v>
      </c>
      <c r="F100" s="147" t="s">
        <v>257</v>
      </c>
      <c r="G100" s="229">
        <v>3.0</v>
      </c>
      <c r="H100" s="229">
        <v>5.0</v>
      </c>
      <c r="I100" s="229">
        <v>10.0</v>
      </c>
      <c r="J100" s="217">
        <f t="shared" si="2"/>
        <v>0.002231811149</v>
      </c>
      <c r="K100" s="218">
        <f t="shared" si="3"/>
        <v>0.3459307282</v>
      </c>
      <c r="L100" s="151">
        <f t="shared" si="4"/>
        <v>0.3459307282</v>
      </c>
      <c r="M100" s="152" t="str">
        <f t="shared" si="5"/>
        <v>paxthemax</v>
      </c>
      <c r="N100" s="98">
        <v>1.0</v>
      </c>
    </row>
    <row r="101">
      <c r="A101" s="175" t="s">
        <v>30</v>
      </c>
      <c r="B101" s="175" t="s">
        <v>21</v>
      </c>
      <c r="C101" s="147" t="s">
        <v>1180</v>
      </c>
      <c r="D101" s="145" t="s">
        <v>242</v>
      </c>
      <c r="E101" s="244">
        <v>44111.0</v>
      </c>
      <c r="F101" s="147" t="s">
        <v>249</v>
      </c>
      <c r="G101" s="229">
        <v>1.0</v>
      </c>
      <c r="H101" s="229">
        <v>40.0</v>
      </c>
      <c r="I101" s="229">
        <v>40.0</v>
      </c>
      <c r="J101" s="217">
        <f t="shared" si="2"/>
        <v>0.01209080043</v>
      </c>
      <c r="K101" s="218">
        <f t="shared" si="3"/>
        <v>1.874074067</v>
      </c>
      <c r="L101" s="151">
        <f t="shared" si="4"/>
        <v>3.748148135</v>
      </c>
      <c r="M101" s="152" t="str">
        <f t="shared" si="5"/>
        <v>quartagiulio</v>
      </c>
      <c r="N101" s="98">
        <v>2.0</v>
      </c>
    </row>
    <row r="102">
      <c r="A102" s="175" t="s">
        <v>30</v>
      </c>
      <c r="B102" s="175" t="s">
        <v>21</v>
      </c>
      <c r="C102" s="147" t="s">
        <v>1207</v>
      </c>
      <c r="D102" s="145" t="s">
        <v>242</v>
      </c>
      <c r="E102" s="244">
        <v>44105.0</v>
      </c>
      <c r="F102" s="147" t="s">
        <v>249</v>
      </c>
      <c r="G102" s="229">
        <v>1.0</v>
      </c>
      <c r="H102" s="229">
        <v>40.0</v>
      </c>
      <c r="I102" s="229">
        <v>40.0</v>
      </c>
      <c r="J102" s="217">
        <f t="shared" si="2"/>
        <v>0.01209080043</v>
      </c>
      <c r="K102" s="218">
        <f t="shared" si="3"/>
        <v>1.874074067</v>
      </c>
      <c r="L102" s="151">
        <f t="shared" si="4"/>
        <v>3.748148135</v>
      </c>
      <c r="M102" s="152" t="str">
        <f t="shared" si="5"/>
        <v>quartagiulio</v>
      </c>
      <c r="N102" s="98">
        <v>1.0</v>
      </c>
    </row>
    <row r="103">
      <c r="A103" s="175" t="s">
        <v>18</v>
      </c>
      <c r="B103" s="175" t="s">
        <v>255</v>
      </c>
      <c r="C103" s="147" t="s">
        <v>1189</v>
      </c>
      <c r="D103" s="145" t="s">
        <v>242</v>
      </c>
      <c r="E103" s="244">
        <v>44104.0</v>
      </c>
      <c r="F103" s="147" t="s">
        <v>257</v>
      </c>
      <c r="G103" s="229">
        <v>3.0</v>
      </c>
      <c r="H103" s="229">
        <v>3.0</v>
      </c>
      <c r="I103" s="229">
        <v>5.0</v>
      </c>
      <c r="J103" s="217">
        <f t="shared" si="2"/>
        <v>0.001194994471</v>
      </c>
      <c r="K103" s="218">
        <f t="shared" si="3"/>
        <v>0.1852241429</v>
      </c>
      <c r="L103" s="151">
        <f t="shared" si="4"/>
        <v>2.195487238</v>
      </c>
      <c r="M103" s="152" t="str">
        <f t="shared" si="5"/>
        <v>randomshinichi</v>
      </c>
      <c r="N103" s="98">
        <v>2.0</v>
      </c>
    </row>
    <row r="104">
      <c r="A104" s="175" t="s">
        <v>18</v>
      </c>
      <c r="B104" s="175" t="s">
        <v>265</v>
      </c>
      <c r="C104" s="147" t="s">
        <v>1187</v>
      </c>
      <c r="D104" s="145" t="s">
        <v>242</v>
      </c>
      <c r="E104" s="244">
        <v>44105.0</v>
      </c>
      <c r="F104" s="147" t="s">
        <v>249</v>
      </c>
      <c r="G104" s="229">
        <v>1.0</v>
      </c>
      <c r="H104" s="229">
        <v>40.0</v>
      </c>
      <c r="I104" s="229">
        <v>40.0</v>
      </c>
      <c r="J104" s="217">
        <f t="shared" si="2"/>
        <v>0.01209080043</v>
      </c>
      <c r="K104" s="218">
        <f t="shared" si="3"/>
        <v>1.874074067</v>
      </c>
      <c r="L104" s="151">
        <f t="shared" si="4"/>
        <v>2.195487238</v>
      </c>
      <c r="M104" s="152" t="str">
        <f t="shared" si="5"/>
        <v>randomshinichi</v>
      </c>
      <c r="N104" s="98">
        <v>3.0</v>
      </c>
    </row>
    <row r="105">
      <c r="A105" s="175" t="s">
        <v>18</v>
      </c>
      <c r="B105" s="175" t="s">
        <v>255</v>
      </c>
      <c r="C105" s="147" t="s">
        <v>1224</v>
      </c>
      <c r="D105" s="145" t="s">
        <v>242</v>
      </c>
      <c r="E105" s="244">
        <v>44103.0</v>
      </c>
      <c r="F105" s="147" t="s">
        <v>257</v>
      </c>
      <c r="G105" s="229">
        <v>3.0</v>
      </c>
      <c r="H105" s="229">
        <v>1.0</v>
      </c>
      <c r="I105" s="229">
        <v>5.0</v>
      </c>
      <c r="J105" s="217">
        <f t="shared" si="2"/>
        <v>0.0008786388869</v>
      </c>
      <c r="K105" s="218">
        <f t="shared" si="3"/>
        <v>0.1361890275</v>
      </c>
      <c r="L105" s="151">
        <f t="shared" si="4"/>
        <v>2.195487238</v>
      </c>
      <c r="M105" s="152" t="str">
        <f t="shared" si="5"/>
        <v>randomshinichi</v>
      </c>
      <c r="N105" s="98">
        <v>1.0</v>
      </c>
    </row>
    <row r="106">
      <c r="A106" s="175" t="s">
        <v>34</v>
      </c>
      <c r="B106" s="175" t="s">
        <v>255</v>
      </c>
      <c r="C106" s="147" t="s">
        <v>1179</v>
      </c>
      <c r="D106" s="145" t="s">
        <v>242</v>
      </c>
      <c r="E106" s="244">
        <v>44110.0</v>
      </c>
      <c r="F106" s="147" t="s">
        <v>249</v>
      </c>
      <c r="G106" s="229">
        <v>1.0</v>
      </c>
      <c r="H106" s="229">
        <v>50.0</v>
      </c>
      <c r="I106" s="229">
        <v>40.0</v>
      </c>
      <c r="J106" s="217">
        <f t="shared" si="2"/>
        <v>0.01367257835</v>
      </c>
      <c r="K106" s="218">
        <f t="shared" si="3"/>
        <v>2.119249645</v>
      </c>
      <c r="L106" s="151">
        <f t="shared" si="4"/>
        <v>3.25779698</v>
      </c>
      <c r="M106" s="152" t="str">
        <f t="shared" si="5"/>
        <v>rodrigouy</v>
      </c>
      <c r="N106" s="98">
        <v>2.0</v>
      </c>
    </row>
    <row r="107">
      <c r="A107" s="175" t="s">
        <v>34</v>
      </c>
      <c r="B107" s="175" t="s">
        <v>6</v>
      </c>
      <c r="C107" s="147" t="s">
        <v>1176</v>
      </c>
      <c r="D107" s="145" t="s">
        <v>242</v>
      </c>
      <c r="E107" s="244">
        <v>44106.0</v>
      </c>
      <c r="F107" s="147" t="s">
        <v>249</v>
      </c>
      <c r="G107" s="229">
        <v>1.0</v>
      </c>
      <c r="H107" s="229">
        <v>10.0</v>
      </c>
      <c r="I107" s="229">
        <v>40.0</v>
      </c>
      <c r="J107" s="217">
        <f t="shared" si="2"/>
        <v>0.007345466679</v>
      </c>
      <c r="K107" s="218">
        <f t="shared" si="3"/>
        <v>1.138547335</v>
      </c>
      <c r="L107" s="151">
        <f t="shared" si="4"/>
        <v>3.25779698</v>
      </c>
      <c r="M107" s="152" t="str">
        <f t="shared" si="5"/>
        <v>rodrigouy</v>
      </c>
      <c r="N107" s="98">
        <v>1.0</v>
      </c>
    </row>
    <row r="108">
      <c r="A108" s="175" t="s">
        <v>4</v>
      </c>
      <c r="B108" s="175" t="s">
        <v>21</v>
      </c>
      <c r="C108" s="147" t="s">
        <v>1229</v>
      </c>
      <c r="D108" s="145" t="s">
        <v>242</v>
      </c>
      <c r="E108" s="244">
        <v>44103.0</v>
      </c>
      <c r="F108" s="147" t="s">
        <v>249</v>
      </c>
      <c r="G108" s="229">
        <v>2.0</v>
      </c>
      <c r="H108" s="230"/>
      <c r="I108" s="229">
        <v>1.0</v>
      </c>
      <c r="J108" s="217">
        <f t="shared" si="2"/>
        <v>0.000144092219</v>
      </c>
      <c r="K108" s="218">
        <f t="shared" si="3"/>
        <v>0.02233429395</v>
      </c>
      <c r="L108" s="151">
        <f t="shared" si="4"/>
        <v>10.52033565</v>
      </c>
      <c r="M108" s="152" t="str">
        <f t="shared" si="5"/>
        <v>santigs67</v>
      </c>
      <c r="N108" s="98">
        <v>2.0</v>
      </c>
    </row>
    <row r="109">
      <c r="A109" s="175" t="s">
        <v>4</v>
      </c>
      <c r="B109" s="175" t="s">
        <v>265</v>
      </c>
      <c r="C109" s="147" t="s">
        <v>1230</v>
      </c>
      <c r="D109" s="145" t="s">
        <v>242</v>
      </c>
      <c r="E109" s="244">
        <v>44103.0</v>
      </c>
      <c r="F109" s="147" t="s">
        <v>249</v>
      </c>
      <c r="G109" s="229">
        <v>1.0</v>
      </c>
      <c r="H109" s="229">
        <v>10.0</v>
      </c>
      <c r="I109" s="229">
        <v>30.0</v>
      </c>
      <c r="J109" s="217">
        <f t="shared" si="2"/>
        <v>0.005904544489</v>
      </c>
      <c r="K109" s="218">
        <f t="shared" si="3"/>
        <v>0.9152043958</v>
      </c>
      <c r="L109" s="151">
        <f t="shared" si="4"/>
        <v>10.52033565</v>
      </c>
      <c r="M109" s="152" t="str">
        <f t="shared" si="5"/>
        <v>santigs67</v>
      </c>
      <c r="N109" s="98">
        <v>3.0</v>
      </c>
    </row>
    <row r="110">
      <c r="A110" s="175" t="s">
        <v>4</v>
      </c>
      <c r="B110" s="175" t="s">
        <v>21</v>
      </c>
      <c r="C110" s="147" t="s">
        <v>1207</v>
      </c>
      <c r="D110" s="145" t="s">
        <v>242</v>
      </c>
      <c r="E110" s="244">
        <v>44105.0</v>
      </c>
      <c r="F110" s="147" t="s">
        <v>249</v>
      </c>
      <c r="G110" s="229">
        <v>1.0</v>
      </c>
      <c r="H110" s="229">
        <v>40.0</v>
      </c>
      <c r="I110" s="229">
        <v>40.0</v>
      </c>
      <c r="J110" s="217">
        <f t="shared" si="2"/>
        <v>0.01209080043</v>
      </c>
      <c r="K110" s="218">
        <f t="shared" si="3"/>
        <v>1.874074067</v>
      </c>
      <c r="L110" s="151">
        <f t="shared" si="4"/>
        <v>10.52033565</v>
      </c>
      <c r="M110" s="152" t="str">
        <f t="shared" si="5"/>
        <v>santigs67</v>
      </c>
      <c r="N110" s="98">
        <v>4.0</v>
      </c>
    </row>
    <row r="111">
      <c r="A111" s="175" t="s">
        <v>4</v>
      </c>
      <c r="B111" s="175" t="s">
        <v>21</v>
      </c>
      <c r="C111" s="147" t="s">
        <v>1231</v>
      </c>
      <c r="D111" s="145" t="s">
        <v>242</v>
      </c>
      <c r="E111" s="244">
        <v>44109.0</v>
      </c>
      <c r="F111" s="147" t="s">
        <v>249</v>
      </c>
      <c r="G111" s="229">
        <v>1.0</v>
      </c>
      <c r="H111" s="229">
        <v>5.0</v>
      </c>
      <c r="I111" s="229">
        <v>5.0</v>
      </c>
      <c r="J111" s="217">
        <f t="shared" si="2"/>
        <v>0.001511350054</v>
      </c>
      <c r="K111" s="218">
        <f t="shared" si="3"/>
        <v>0.2342592584</v>
      </c>
      <c r="L111" s="151">
        <f t="shared" si="4"/>
        <v>10.52033565</v>
      </c>
      <c r="M111" s="152" t="str">
        <f t="shared" si="5"/>
        <v>santigs67</v>
      </c>
      <c r="N111" s="98">
        <v>5.0</v>
      </c>
    </row>
    <row r="112">
      <c r="A112" s="175" t="s">
        <v>4</v>
      </c>
      <c r="B112" s="175" t="s">
        <v>21</v>
      </c>
      <c r="C112" s="147" t="s">
        <v>1180</v>
      </c>
      <c r="D112" s="145" t="s">
        <v>242</v>
      </c>
      <c r="E112" s="244">
        <v>44111.0</v>
      </c>
      <c r="F112" s="147" t="s">
        <v>249</v>
      </c>
      <c r="G112" s="229">
        <v>1.0</v>
      </c>
      <c r="H112" s="229">
        <v>40.0</v>
      </c>
      <c r="I112" s="229">
        <v>40.0</v>
      </c>
      <c r="J112" s="217">
        <f t="shared" si="2"/>
        <v>0.01209080043</v>
      </c>
      <c r="K112" s="218">
        <f t="shared" si="3"/>
        <v>1.874074067</v>
      </c>
      <c r="L112" s="151">
        <f t="shared" si="4"/>
        <v>10.52033565</v>
      </c>
      <c r="M112" s="152" t="str">
        <f t="shared" si="5"/>
        <v>santigs67</v>
      </c>
      <c r="N112" s="98">
        <v>6.0</v>
      </c>
    </row>
    <row r="113">
      <c r="A113" s="175" t="s">
        <v>4</v>
      </c>
      <c r="B113" s="175" t="s">
        <v>21</v>
      </c>
      <c r="C113" s="147" t="s">
        <v>1232</v>
      </c>
      <c r="D113" s="145" t="s">
        <v>242</v>
      </c>
      <c r="E113" s="244">
        <v>44111.0</v>
      </c>
      <c r="F113" s="147" t="s">
        <v>249</v>
      </c>
      <c r="G113" s="229">
        <v>1.0</v>
      </c>
      <c r="H113" s="229">
        <v>80.0</v>
      </c>
      <c r="I113" s="229">
        <v>80.0</v>
      </c>
      <c r="J113" s="217">
        <f t="shared" si="2"/>
        <v>0.02418160087</v>
      </c>
      <c r="K113" s="218">
        <f t="shared" si="3"/>
        <v>3.748148135</v>
      </c>
      <c r="L113" s="151">
        <f t="shared" si="4"/>
        <v>10.52033565</v>
      </c>
      <c r="M113" s="152" t="str">
        <f t="shared" si="5"/>
        <v>santigs67</v>
      </c>
      <c r="N113" s="98">
        <v>7.0</v>
      </c>
    </row>
    <row r="114">
      <c r="A114" s="175" t="s">
        <v>4</v>
      </c>
      <c r="B114" s="175" t="s">
        <v>21</v>
      </c>
      <c r="C114" s="147" t="s">
        <v>1217</v>
      </c>
      <c r="D114" s="145" t="s">
        <v>242</v>
      </c>
      <c r="E114" s="244">
        <v>44111.0</v>
      </c>
      <c r="F114" s="147" t="s">
        <v>249</v>
      </c>
      <c r="G114" s="229">
        <v>1.0</v>
      </c>
      <c r="H114" s="229">
        <v>20.0</v>
      </c>
      <c r="I114" s="229">
        <v>20.0</v>
      </c>
      <c r="J114" s="217">
        <f t="shared" si="2"/>
        <v>0.006045400217</v>
      </c>
      <c r="K114" s="218">
        <f t="shared" si="3"/>
        <v>0.9370370337</v>
      </c>
      <c r="L114" s="151">
        <f t="shared" si="4"/>
        <v>10.52033565</v>
      </c>
      <c r="M114" s="152" t="str">
        <f t="shared" si="5"/>
        <v>santigs67</v>
      </c>
      <c r="N114" s="98">
        <v>8.0</v>
      </c>
    </row>
    <row r="115">
      <c r="A115" s="175" t="s">
        <v>4</v>
      </c>
      <c r="B115" s="175" t="s">
        <v>21</v>
      </c>
      <c r="C115" s="147" t="s">
        <v>1173</v>
      </c>
      <c r="D115" s="145" t="s">
        <v>242</v>
      </c>
      <c r="E115" s="244">
        <v>44103.0</v>
      </c>
      <c r="F115" s="147" t="s">
        <v>249</v>
      </c>
      <c r="G115" s="229">
        <v>2.0</v>
      </c>
      <c r="H115" s="229">
        <v>10.0</v>
      </c>
      <c r="I115" s="229">
        <v>30.0</v>
      </c>
      <c r="J115" s="217">
        <f t="shared" si="2"/>
        <v>0.005904544489</v>
      </c>
      <c r="K115" s="218">
        <f t="shared" si="3"/>
        <v>0.9152043958</v>
      </c>
      <c r="L115" s="151">
        <f t="shared" si="4"/>
        <v>10.52033565</v>
      </c>
      <c r="M115" s="152" t="str">
        <f t="shared" si="5"/>
        <v>santigs67</v>
      </c>
      <c r="N115" s="98">
        <v>1.0</v>
      </c>
    </row>
    <row r="116">
      <c r="A116" s="175" t="s">
        <v>3</v>
      </c>
      <c r="B116" s="175" t="s">
        <v>6</v>
      </c>
      <c r="C116" s="147" t="s">
        <v>1176</v>
      </c>
      <c r="D116" s="145" t="s">
        <v>242</v>
      </c>
      <c r="E116" s="244">
        <v>44106.0</v>
      </c>
      <c r="F116" s="147" t="s">
        <v>249</v>
      </c>
      <c r="G116" s="229">
        <v>1.0</v>
      </c>
      <c r="H116" s="229">
        <v>10.0</v>
      </c>
      <c r="I116" s="229">
        <v>40.0</v>
      </c>
      <c r="J116" s="217">
        <f t="shared" si="2"/>
        <v>0.007345466679</v>
      </c>
      <c r="K116" s="218">
        <f t="shared" si="3"/>
        <v>1.138547335</v>
      </c>
      <c r="L116" s="151">
        <f t="shared" si="4"/>
        <v>31.39091727</v>
      </c>
      <c r="M116" s="152" t="str">
        <f t="shared" si="5"/>
        <v>sembrestels</v>
      </c>
      <c r="N116" s="98">
        <v>2.0</v>
      </c>
    </row>
    <row r="117">
      <c r="A117" s="175" t="s">
        <v>3</v>
      </c>
      <c r="B117" s="175" t="s">
        <v>255</v>
      </c>
      <c r="C117" s="147" t="s">
        <v>1179</v>
      </c>
      <c r="D117" s="145" t="s">
        <v>242</v>
      </c>
      <c r="E117" s="244">
        <v>44110.0</v>
      </c>
      <c r="F117" s="147" t="s">
        <v>249</v>
      </c>
      <c r="G117" s="229">
        <v>1.0</v>
      </c>
      <c r="H117" s="229">
        <v>100.0</v>
      </c>
      <c r="I117" s="229">
        <v>80.0</v>
      </c>
      <c r="J117" s="217">
        <f t="shared" si="2"/>
        <v>0.02734515671</v>
      </c>
      <c r="K117" s="218">
        <f t="shared" si="3"/>
        <v>4.238499289</v>
      </c>
      <c r="L117" s="151">
        <f t="shared" si="4"/>
        <v>31.39091727</v>
      </c>
      <c r="M117" s="152" t="str">
        <f t="shared" si="5"/>
        <v>sembrestels</v>
      </c>
      <c r="N117" s="98">
        <v>3.0</v>
      </c>
    </row>
    <row r="118">
      <c r="A118" s="175" t="s">
        <v>3</v>
      </c>
      <c r="B118" s="175" t="s">
        <v>255</v>
      </c>
      <c r="C118" s="147" t="s">
        <v>1233</v>
      </c>
      <c r="D118" s="145" t="s">
        <v>242</v>
      </c>
      <c r="E118" s="244">
        <v>44110.0</v>
      </c>
      <c r="F118" s="147" t="s">
        <v>249</v>
      </c>
      <c r="G118" s="229">
        <v>1.0</v>
      </c>
      <c r="H118" s="229">
        <v>600.0</v>
      </c>
      <c r="I118" s="229">
        <v>500.0</v>
      </c>
      <c r="J118" s="217">
        <f t="shared" si="2"/>
        <v>0.1669527846</v>
      </c>
      <c r="K118" s="218">
        <f t="shared" si="3"/>
        <v>25.87768161</v>
      </c>
      <c r="L118" s="151">
        <f t="shared" si="4"/>
        <v>31.39091727</v>
      </c>
      <c r="M118" s="152" t="str">
        <f t="shared" si="5"/>
        <v>sembrestels</v>
      </c>
      <c r="N118" s="98">
        <v>4.0</v>
      </c>
    </row>
    <row r="119">
      <c r="A119" s="175" t="s">
        <v>3</v>
      </c>
      <c r="B119" s="175" t="s">
        <v>255</v>
      </c>
      <c r="C119" s="147" t="s">
        <v>1226</v>
      </c>
      <c r="D119" s="145" t="s">
        <v>242</v>
      </c>
      <c r="E119" s="244">
        <v>44111.0</v>
      </c>
      <c r="F119" s="147" t="s">
        <v>257</v>
      </c>
      <c r="G119" s="229">
        <v>3.0</v>
      </c>
      <c r="H119" s="229">
        <v>1.0</v>
      </c>
      <c r="I119" s="229">
        <v>5.0</v>
      </c>
      <c r="J119" s="217">
        <f t="shared" si="2"/>
        <v>0.0008786388869</v>
      </c>
      <c r="K119" s="218">
        <f t="shared" si="3"/>
        <v>0.1361890275</v>
      </c>
      <c r="L119" s="151">
        <f t="shared" si="4"/>
        <v>31.39091727</v>
      </c>
      <c r="M119" s="152" t="str">
        <f t="shared" si="5"/>
        <v>sembrestels</v>
      </c>
      <c r="N119" s="98">
        <v>5.0</v>
      </c>
    </row>
    <row r="120">
      <c r="A120" s="175" t="s">
        <v>3</v>
      </c>
      <c r="B120" s="175" t="s">
        <v>255</v>
      </c>
      <c r="C120" s="147" t="s">
        <v>1192</v>
      </c>
      <c r="D120" s="145" t="s">
        <v>242</v>
      </c>
      <c r="E120" s="244">
        <v>44103.0</v>
      </c>
      <c r="F120" s="147" t="s">
        <v>257</v>
      </c>
      <c r="G120" s="229">
        <v>4.0</v>
      </c>
      <c r="H120" s="229">
        <v>0.0</v>
      </c>
      <c r="I120" s="229">
        <v>0.0</v>
      </c>
      <c r="J120" s="217">
        <f t="shared" si="2"/>
        <v>0</v>
      </c>
      <c r="K120" s="218">
        <f t="shared" si="3"/>
        <v>0</v>
      </c>
      <c r="L120" s="151">
        <f t="shared" si="4"/>
        <v>31.39091727</v>
      </c>
      <c r="M120" s="152" t="str">
        <f t="shared" si="5"/>
        <v>sembrestels</v>
      </c>
      <c r="N120" s="152">
        <v>1.0</v>
      </c>
    </row>
    <row r="121">
      <c r="A121" s="175" t="s">
        <v>63</v>
      </c>
      <c r="B121" s="175" t="s">
        <v>255</v>
      </c>
      <c r="C121" s="147" t="s">
        <v>1224</v>
      </c>
      <c r="D121" s="145" t="s">
        <v>242</v>
      </c>
      <c r="E121" s="244">
        <v>44103.0</v>
      </c>
      <c r="F121" s="147" t="s">
        <v>257</v>
      </c>
      <c r="G121" s="229">
        <v>3.0</v>
      </c>
      <c r="H121" s="229">
        <v>1.0</v>
      </c>
      <c r="I121" s="229">
        <v>5.0</v>
      </c>
      <c r="J121" s="217">
        <f t="shared" si="2"/>
        <v>0.0008786388869</v>
      </c>
      <c r="K121" s="218">
        <f t="shared" si="3"/>
        <v>0.1361890275</v>
      </c>
      <c r="L121" s="151">
        <f t="shared" si="4"/>
        <v>0.1361890275</v>
      </c>
      <c r="M121" s="152" t="str">
        <f t="shared" si="5"/>
        <v>simunstrukan</v>
      </c>
      <c r="N121" s="98">
        <v>2.0</v>
      </c>
    </row>
    <row r="122">
      <c r="A122" s="175" t="s">
        <v>63</v>
      </c>
      <c r="B122" s="175" t="s">
        <v>255</v>
      </c>
      <c r="C122" s="147" t="s">
        <v>1192</v>
      </c>
      <c r="D122" s="145" t="s">
        <v>242</v>
      </c>
      <c r="E122" s="244">
        <v>44103.0</v>
      </c>
      <c r="F122" s="147" t="s">
        <v>257</v>
      </c>
      <c r="G122" s="229">
        <v>4.0</v>
      </c>
      <c r="H122" s="229">
        <v>0.0</v>
      </c>
      <c r="I122" s="229">
        <v>0.0</v>
      </c>
      <c r="J122" s="217">
        <f t="shared" si="2"/>
        <v>0</v>
      </c>
      <c r="K122" s="218">
        <f t="shared" si="3"/>
        <v>0</v>
      </c>
      <c r="L122" s="151">
        <f t="shared" si="4"/>
        <v>0.1361890275</v>
      </c>
      <c r="M122" s="152" t="str">
        <f t="shared" si="5"/>
        <v>simunstrukan</v>
      </c>
      <c r="N122" s="98">
        <v>1.0</v>
      </c>
    </row>
    <row r="123">
      <c r="A123" s="175" t="s">
        <v>9</v>
      </c>
      <c r="B123" s="175" t="s">
        <v>265</v>
      </c>
      <c r="C123" s="147" t="s">
        <v>1175</v>
      </c>
      <c r="D123" s="145" t="s">
        <v>242</v>
      </c>
      <c r="E123" s="244">
        <v>44103.0</v>
      </c>
      <c r="F123" s="147" t="s">
        <v>249</v>
      </c>
      <c r="G123" s="229">
        <v>1.0</v>
      </c>
      <c r="H123" s="229">
        <v>10.0</v>
      </c>
      <c r="I123" s="229">
        <v>30.0</v>
      </c>
      <c r="J123" s="217">
        <f t="shared" si="2"/>
        <v>0.005904544489</v>
      </c>
      <c r="K123" s="218">
        <f t="shared" si="3"/>
        <v>0.9152043958</v>
      </c>
      <c r="L123" s="151">
        <f t="shared" si="4"/>
        <v>1.029059129</v>
      </c>
      <c r="M123" s="152" t="str">
        <f t="shared" si="5"/>
        <v>solsista</v>
      </c>
      <c r="N123" s="98">
        <v>2.0</v>
      </c>
    </row>
    <row r="124">
      <c r="A124" s="175" t="s">
        <v>9</v>
      </c>
      <c r="B124" s="175" t="s">
        <v>65</v>
      </c>
      <c r="C124" s="147" t="s">
        <v>1188</v>
      </c>
      <c r="D124" s="145" t="s">
        <v>242</v>
      </c>
      <c r="E124" s="244">
        <v>44102.0</v>
      </c>
      <c r="F124" s="147" t="s">
        <v>260</v>
      </c>
      <c r="G124" s="229">
        <v>3.0</v>
      </c>
      <c r="H124" s="229">
        <v>1.0</v>
      </c>
      <c r="I124" s="229">
        <v>4.0</v>
      </c>
      <c r="J124" s="217">
        <f t="shared" si="2"/>
        <v>0.0007345466679</v>
      </c>
      <c r="K124" s="218">
        <f t="shared" si="3"/>
        <v>0.1138547335</v>
      </c>
      <c r="L124" s="151">
        <f t="shared" si="4"/>
        <v>1.029059129</v>
      </c>
      <c r="M124" s="152" t="str">
        <f t="shared" si="5"/>
        <v>solsista</v>
      </c>
      <c r="N124" s="98">
        <v>1.0</v>
      </c>
    </row>
    <row r="125">
      <c r="A125" s="175" t="s">
        <v>31</v>
      </c>
      <c r="B125" s="175" t="s">
        <v>255</v>
      </c>
      <c r="C125" s="147" t="s">
        <v>1186</v>
      </c>
      <c r="D125" s="145" t="s">
        <v>242</v>
      </c>
      <c r="E125" s="244">
        <v>44110.0</v>
      </c>
      <c r="F125" s="147" t="s">
        <v>257</v>
      </c>
      <c r="G125" s="229">
        <v>3.0</v>
      </c>
      <c r="H125" s="229">
        <v>5.0</v>
      </c>
      <c r="I125" s="229">
        <v>10.0</v>
      </c>
      <c r="J125" s="217">
        <f t="shared" si="2"/>
        <v>0.002231811149</v>
      </c>
      <c r="K125" s="218">
        <f t="shared" si="3"/>
        <v>0.3459307282</v>
      </c>
      <c r="L125" s="151">
        <f t="shared" si="4"/>
        <v>0.3459307282</v>
      </c>
      <c r="M125" s="152" t="str">
        <f t="shared" si="5"/>
        <v>sponnet2</v>
      </c>
      <c r="N125" s="98">
        <v>1.0</v>
      </c>
    </row>
    <row r="126">
      <c r="A126" s="175" t="s">
        <v>54</v>
      </c>
      <c r="B126" s="175" t="s">
        <v>265</v>
      </c>
      <c r="C126" s="147" t="s">
        <v>1234</v>
      </c>
      <c r="D126" s="145" t="s">
        <v>242</v>
      </c>
      <c r="E126" s="244">
        <v>44112.0</v>
      </c>
      <c r="F126" s="147" t="s">
        <v>512</v>
      </c>
      <c r="G126" s="229">
        <v>2.0</v>
      </c>
      <c r="H126" s="229">
        <v>10.0</v>
      </c>
      <c r="I126" s="229">
        <v>10.0</v>
      </c>
      <c r="J126" s="217">
        <f t="shared" si="2"/>
        <v>0.003022700109</v>
      </c>
      <c r="K126" s="218">
        <f t="shared" si="3"/>
        <v>0.4685185168</v>
      </c>
      <c r="L126" s="151">
        <f t="shared" si="4"/>
        <v>0.4685185168</v>
      </c>
      <c r="M126" s="152" t="str">
        <f t="shared" si="5"/>
        <v>tylerdmace</v>
      </c>
      <c r="N126" s="98">
        <v>1.0</v>
      </c>
    </row>
    <row r="127">
      <c r="A127" s="175" t="s">
        <v>1125</v>
      </c>
      <c r="B127" s="175" t="s">
        <v>255</v>
      </c>
      <c r="C127" s="147" t="s">
        <v>1185</v>
      </c>
      <c r="D127" s="145" t="s">
        <v>242</v>
      </c>
      <c r="E127" s="244">
        <v>44105.0</v>
      </c>
      <c r="F127" s="147" t="s">
        <v>260</v>
      </c>
      <c r="G127" s="229">
        <v>4.0</v>
      </c>
      <c r="H127" s="229">
        <v>0.0</v>
      </c>
      <c r="I127" s="229">
        <v>0.0</v>
      </c>
      <c r="J127" s="217">
        <f t="shared" si="2"/>
        <v>0</v>
      </c>
      <c r="K127" s="218">
        <f t="shared" si="3"/>
        <v>0</v>
      </c>
      <c r="L127" s="151">
        <f t="shared" si="4"/>
        <v>0</v>
      </c>
      <c r="M127" s="152" t="str">
        <f t="shared" si="5"/>
        <v>willyogo</v>
      </c>
      <c r="N127" s="98">
        <v>1.0</v>
      </c>
    </row>
    <row r="128">
      <c r="C128" s="142"/>
      <c r="E128" s="228"/>
      <c r="G128" s="230"/>
      <c r="H128" s="230"/>
      <c r="I128" s="230"/>
      <c r="J128" s="217"/>
      <c r="K128" s="218"/>
      <c r="L128" s="151"/>
      <c r="M128" s="152" t="str">
        <f t="shared" si="5"/>
        <v/>
      </c>
    </row>
    <row r="129">
      <c r="C129" s="142"/>
      <c r="E129" s="228"/>
      <c r="G129" s="230"/>
      <c r="H129" s="230"/>
      <c r="I129" s="230"/>
      <c r="J129" s="217"/>
      <c r="K129" s="218"/>
      <c r="L129" s="151"/>
      <c r="M129" s="152" t="str">
        <f t="shared" si="5"/>
        <v/>
      </c>
    </row>
    <row r="130">
      <c r="C130" s="142"/>
      <c r="E130" s="228"/>
      <c r="G130" s="230"/>
      <c r="H130" s="230"/>
      <c r="I130" s="230"/>
      <c r="J130" s="217"/>
      <c r="K130" s="218"/>
      <c r="L130" s="151"/>
      <c r="M130" s="152" t="str">
        <f t="shared" si="5"/>
        <v/>
      </c>
    </row>
    <row r="131">
      <c r="C131" s="142"/>
      <c r="E131" s="228"/>
      <c r="G131" s="230"/>
      <c r="H131" s="230"/>
      <c r="I131" s="230"/>
      <c r="J131" s="217"/>
      <c r="K131" s="218"/>
      <c r="L131" s="151"/>
      <c r="M131" s="152" t="str">
        <f t="shared" si="5"/>
        <v/>
      </c>
    </row>
    <row r="132">
      <c r="C132" s="142"/>
      <c r="E132" s="228"/>
      <c r="G132" s="230"/>
      <c r="H132" s="230"/>
      <c r="I132" s="230"/>
      <c r="J132" s="217"/>
      <c r="K132" s="218"/>
      <c r="L132" s="151"/>
      <c r="M132" s="152" t="str">
        <f t="shared" si="5"/>
        <v/>
      </c>
    </row>
    <row r="133">
      <c r="C133" s="142"/>
      <c r="E133" s="228"/>
      <c r="G133" s="230"/>
      <c r="H133" s="230"/>
      <c r="I133" s="230"/>
      <c r="J133" s="217"/>
      <c r="K133" s="218"/>
      <c r="L133" s="151"/>
      <c r="M133" s="152" t="str">
        <f t="shared" si="5"/>
        <v/>
      </c>
    </row>
    <row r="134">
      <c r="C134" s="142"/>
      <c r="E134" s="228"/>
      <c r="G134" s="230"/>
      <c r="H134" s="230"/>
      <c r="I134" s="230"/>
      <c r="J134" s="217"/>
      <c r="K134" s="218"/>
      <c r="L134" s="151"/>
      <c r="M134" s="152" t="str">
        <f t="shared" si="5"/>
        <v/>
      </c>
    </row>
    <row r="135">
      <c r="C135" s="142"/>
      <c r="E135" s="228"/>
      <c r="G135" s="230"/>
      <c r="H135" s="230"/>
      <c r="I135" s="230"/>
      <c r="J135" s="217"/>
      <c r="K135" s="218"/>
      <c r="L135" s="151"/>
      <c r="M135" s="152" t="str">
        <f t="shared" si="5"/>
        <v/>
      </c>
    </row>
    <row r="136">
      <c r="C136" s="142"/>
      <c r="E136" s="228"/>
      <c r="G136" s="230"/>
      <c r="H136" s="230"/>
      <c r="I136" s="230"/>
      <c r="J136" s="217"/>
      <c r="K136" s="218"/>
      <c r="L136" s="151"/>
      <c r="M136" s="152" t="str">
        <f t="shared" si="5"/>
        <v/>
      </c>
    </row>
    <row r="137">
      <c r="C137" s="142"/>
      <c r="E137" s="228"/>
      <c r="G137" s="230"/>
      <c r="H137" s="230"/>
      <c r="I137" s="230"/>
      <c r="J137" s="217"/>
      <c r="K137" s="218"/>
      <c r="L137" s="151"/>
      <c r="M137" s="152" t="str">
        <f t="shared" si="5"/>
        <v/>
      </c>
    </row>
    <row r="138">
      <c r="C138" s="142"/>
      <c r="E138" s="228"/>
      <c r="G138" s="230"/>
      <c r="H138" s="230"/>
      <c r="I138" s="230"/>
      <c r="J138" s="217"/>
      <c r="K138" s="218"/>
      <c r="L138" s="151"/>
      <c r="M138" s="152" t="str">
        <f t="shared" si="5"/>
        <v/>
      </c>
    </row>
    <row r="139">
      <c r="C139" s="142"/>
      <c r="E139" s="228"/>
      <c r="G139" s="230"/>
      <c r="H139" s="230"/>
      <c r="I139" s="230"/>
      <c r="J139" s="217"/>
      <c r="K139" s="218"/>
      <c r="L139" s="151"/>
      <c r="M139" s="152" t="str">
        <f t="shared" si="5"/>
        <v/>
      </c>
    </row>
    <row r="140">
      <c r="C140" s="142"/>
      <c r="E140" s="228"/>
      <c r="G140" s="230"/>
      <c r="H140" s="230"/>
      <c r="I140" s="230"/>
      <c r="J140" s="217"/>
      <c r="K140" s="218"/>
      <c r="L140" s="151"/>
      <c r="M140" s="152" t="str">
        <f t="shared" si="5"/>
        <v/>
      </c>
    </row>
    <row r="141">
      <c r="C141" s="142"/>
      <c r="E141" s="228"/>
      <c r="G141" s="230"/>
      <c r="H141" s="230"/>
      <c r="I141" s="230"/>
      <c r="J141" s="217"/>
      <c r="K141" s="218"/>
      <c r="L141" s="151"/>
      <c r="M141" s="152" t="str">
        <f t="shared" si="5"/>
        <v/>
      </c>
    </row>
    <row r="142">
      <c r="C142" s="142"/>
      <c r="E142" s="228"/>
      <c r="G142" s="230"/>
      <c r="H142" s="230"/>
      <c r="I142" s="230"/>
      <c r="J142" s="217"/>
      <c r="K142" s="218"/>
      <c r="L142" s="151"/>
      <c r="M142" s="152" t="str">
        <f t="shared" si="5"/>
        <v/>
      </c>
    </row>
    <row r="143">
      <c r="C143" s="142"/>
      <c r="E143" s="228"/>
      <c r="G143" s="230"/>
      <c r="H143" s="230"/>
      <c r="I143" s="230"/>
      <c r="J143" s="217"/>
      <c r="K143" s="218"/>
      <c r="L143" s="151"/>
      <c r="M143" s="152" t="str">
        <f t="shared" si="5"/>
        <v/>
      </c>
    </row>
    <row r="144">
      <c r="C144" s="142"/>
      <c r="E144" s="228"/>
      <c r="G144" s="230"/>
      <c r="H144" s="230"/>
      <c r="I144" s="230"/>
      <c r="J144" s="217"/>
      <c r="K144" s="218"/>
      <c r="L144" s="151"/>
      <c r="M144" s="152" t="str">
        <f t="shared" si="5"/>
        <v/>
      </c>
    </row>
    <row r="145">
      <c r="C145" s="142"/>
      <c r="E145" s="228"/>
      <c r="G145" s="230"/>
      <c r="H145" s="230"/>
      <c r="I145" s="230"/>
      <c r="J145" s="217"/>
      <c r="K145" s="218"/>
      <c r="L145" s="151"/>
      <c r="M145" s="152" t="str">
        <f t="shared" si="5"/>
        <v/>
      </c>
    </row>
    <row r="146">
      <c r="C146" s="142"/>
      <c r="E146" s="228"/>
      <c r="G146" s="230"/>
      <c r="H146" s="230"/>
      <c r="I146" s="230"/>
      <c r="J146" s="217"/>
      <c r="K146" s="218"/>
      <c r="L146" s="151"/>
      <c r="M146" s="152" t="str">
        <f t="shared" si="5"/>
        <v/>
      </c>
    </row>
    <row r="147">
      <c r="C147" s="142"/>
      <c r="E147" s="228"/>
      <c r="G147" s="230"/>
      <c r="H147" s="230"/>
      <c r="I147" s="230"/>
      <c r="J147" s="217"/>
      <c r="K147" s="218"/>
      <c r="L147" s="151"/>
      <c r="M147" s="152" t="str">
        <f t="shared" si="5"/>
        <v/>
      </c>
    </row>
    <row r="148">
      <c r="C148" s="142"/>
      <c r="E148" s="228"/>
      <c r="G148" s="230"/>
      <c r="H148" s="230"/>
      <c r="I148" s="230"/>
      <c r="J148" s="217"/>
      <c r="K148" s="218"/>
      <c r="L148" s="151"/>
      <c r="M148" s="152" t="str">
        <f t="shared" si="5"/>
        <v/>
      </c>
    </row>
    <row r="149">
      <c r="C149" s="142"/>
      <c r="E149" s="228"/>
      <c r="G149" s="230"/>
      <c r="H149" s="230"/>
      <c r="I149" s="230"/>
      <c r="J149" s="217"/>
      <c r="K149" s="218"/>
      <c r="L149" s="151"/>
      <c r="M149" s="152" t="str">
        <f t="shared" si="5"/>
        <v/>
      </c>
    </row>
    <row r="150">
      <c r="C150" s="142"/>
      <c r="E150" s="228"/>
      <c r="G150" s="230"/>
      <c r="H150" s="230"/>
      <c r="I150" s="230"/>
      <c r="J150" s="217"/>
      <c r="K150" s="218"/>
      <c r="L150" s="151"/>
      <c r="M150" s="152" t="str">
        <f t="shared" si="5"/>
        <v/>
      </c>
    </row>
    <row r="151">
      <c r="C151" s="142"/>
      <c r="E151" s="228"/>
      <c r="G151" s="230"/>
      <c r="H151" s="230"/>
      <c r="I151" s="230"/>
      <c r="J151" s="217"/>
      <c r="K151" s="218"/>
      <c r="L151" s="151"/>
      <c r="M151" s="152" t="str">
        <f t="shared" si="5"/>
        <v/>
      </c>
    </row>
    <row r="152">
      <c r="C152" s="142"/>
      <c r="E152" s="228"/>
      <c r="G152" s="230"/>
      <c r="H152" s="230"/>
      <c r="I152" s="230"/>
      <c r="J152" s="217"/>
      <c r="K152" s="218"/>
      <c r="L152" s="151"/>
      <c r="M152" s="152" t="str">
        <f t="shared" si="5"/>
        <v/>
      </c>
    </row>
    <row r="153">
      <c r="C153" s="142"/>
      <c r="E153" s="228"/>
      <c r="G153" s="230"/>
      <c r="H153" s="230"/>
      <c r="I153" s="230"/>
      <c r="J153" s="217"/>
      <c r="K153" s="218"/>
      <c r="L153" s="151"/>
      <c r="M153" s="152" t="str">
        <f t="shared" si="5"/>
        <v/>
      </c>
    </row>
    <row r="154">
      <c r="C154" s="142"/>
      <c r="E154" s="228"/>
      <c r="G154" s="230"/>
      <c r="H154" s="230"/>
      <c r="I154" s="230"/>
      <c r="J154" s="217"/>
      <c r="K154" s="218"/>
      <c r="L154" s="151"/>
      <c r="M154" s="152" t="str">
        <f t="shared" si="5"/>
        <v/>
      </c>
    </row>
    <row r="155">
      <c r="C155" s="142"/>
      <c r="E155" s="228"/>
      <c r="G155" s="230"/>
      <c r="H155" s="230"/>
      <c r="I155" s="230"/>
      <c r="J155" s="217"/>
      <c r="K155" s="218"/>
      <c r="L155" s="151"/>
      <c r="M155" s="152" t="str">
        <f t="shared" si="5"/>
        <v/>
      </c>
    </row>
    <row r="156">
      <c r="C156" s="142"/>
      <c r="E156" s="228"/>
      <c r="G156" s="230"/>
      <c r="H156" s="230"/>
      <c r="I156" s="230"/>
      <c r="J156" s="217"/>
      <c r="K156" s="218"/>
      <c r="L156" s="151"/>
      <c r="M156" s="152" t="str">
        <f t="shared" si="5"/>
        <v/>
      </c>
    </row>
    <row r="157">
      <c r="C157" s="142"/>
      <c r="E157" s="228"/>
      <c r="G157" s="230"/>
      <c r="H157" s="230"/>
      <c r="I157" s="230"/>
      <c r="J157" s="217"/>
      <c r="K157" s="218"/>
      <c r="L157" s="151"/>
      <c r="M157" s="152" t="str">
        <f t="shared" si="5"/>
        <v/>
      </c>
    </row>
    <row r="158">
      <c r="C158" s="142"/>
      <c r="E158" s="228"/>
      <c r="G158" s="230"/>
      <c r="H158" s="230"/>
      <c r="I158" s="230"/>
      <c r="J158" s="217"/>
      <c r="K158" s="218"/>
      <c r="L158" s="151"/>
      <c r="M158" s="152" t="str">
        <f t="shared" si="5"/>
        <v/>
      </c>
    </row>
    <row r="159">
      <c r="C159" s="142"/>
      <c r="E159" s="228"/>
      <c r="G159" s="230"/>
      <c r="H159" s="230"/>
      <c r="I159" s="230"/>
      <c r="J159" s="217"/>
      <c r="K159" s="218"/>
      <c r="L159" s="151"/>
      <c r="M159" s="152" t="str">
        <f t="shared" si="5"/>
        <v/>
      </c>
    </row>
    <row r="160">
      <c r="C160" s="142"/>
      <c r="E160" s="228"/>
      <c r="G160" s="230"/>
      <c r="H160" s="230"/>
      <c r="I160" s="230"/>
      <c r="J160" s="217"/>
      <c r="K160" s="218"/>
      <c r="L160" s="151"/>
      <c r="M160" s="152" t="str">
        <f t="shared" si="5"/>
        <v/>
      </c>
    </row>
    <row r="161">
      <c r="C161" s="142"/>
      <c r="E161" s="228"/>
      <c r="G161" s="230"/>
      <c r="H161" s="230"/>
      <c r="I161" s="230"/>
      <c r="J161" s="217"/>
      <c r="K161" s="218"/>
      <c r="L161" s="151"/>
    </row>
    <row r="162">
      <c r="C162" s="142"/>
      <c r="E162" s="228"/>
      <c r="G162" s="230"/>
      <c r="H162" s="230"/>
      <c r="I162" s="230"/>
      <c r="J162" s="217"/>
      <c r="K162" s="218"/>
      <c r="L162" s="151"/>
    </row>
    <row r="163">
      <c r="C163" s="142"/>
      <c r="E163" s="228"/>
      <c r="G163" s="230"/>
      <c r="H163" s="230"/>
      <c r="I163" s="230"/>
      <c r="J163" s="217"/>
      <c r="K163" s="218"/>
      <c r="L163" s="151"/>
    </row>
    <row r="164">
      <c r="C164" s="142"/>
      <c r="E164" s="228"/>
      <c r="G164" s="230"/>
      <c r="H164" s="230"/>
      <c r="I164" s="230"/>
      <c r="J164" s="217"/>
      <c r="K164" s="218"/>
      <c r="L164" s="151"/>
    </row>
    <row r="165">
      <c r="C165" s="142"/>
      <c r="E165" s="228"/>
      <c r="G165" s="230"/>
      <c r="H165" s="230"/>
      <c r="I165" s="230"/>
      <c r="J165" s="217"/>
      <c r="K165" s="218"/>
      <c r="L165" s="151"/>
    </row>
    <row r="166">
      <c r="C166" s="142"/>
      <c r="E166" s="228"/>
      <c r="G166" s="230"/>
      <c r="H166" s="230"/>
      <c r="I166" s="230"/>
      <c r="J166" s="217"/>
      <c r="K166" s="218"/>
      <c r="L166" s="151"/>
    </row>
    <row r="167">
      <c r="C167" s="142"/>
      <c r="E167" s="228"/>
      <c r="G167" s="230"/>
      <c r="H167" s="230"/>
      <c r="I167" s="230"/>
      <c r="J167" s="217"/>
      <c r="K167" s="218"/>
      <c r="L167" s="151"/>
    </row>
    <row r="168">
      <c r="C168" s="142"/>
      <c r="E168" s="228"/>
      <c r="G168" s="230"/>
      <c r="H168" s="230"/>
      <c r="I168" s="230"/>
      <c r="J168" s="217"/>
      <c r="K168" s="218"/>
      <c r="L168" s="151"/>
    </row>
    <row r="169">
      <c r="C169" s="142"/>
      <c r="E169" s="228"/>
      <c r="G169" s="230"/>
      <c r="H169" s="230"/>
      <c r="I169" s="230"/>
      <c r="K169" s="231"/>
      <c r="L169" s="227"/>
    </row>
    <row r="170">
      <c r="C170" s="142"/>
      <c r="E170" s="228"/>
      <c r="G170" s="230"/>
      <c r="H170" s="230"/>
      <c r="I170" s="230"/>
      <c r="K170" s="231"/>
      <c r="L170" s="227"/>
    </row>
    <row r="171">
      <c r="C171" s="142"/>
      <c r="E171" s="228"/>
      <c r="G171" s="230"/>
      <c r="H171" s="230"/>
      <c r="I171" s="230"/>
      <c r="K171" s="231"/>
      <c r="L171" s="227"/>
    </row>
    <row r="172">
      <c r="C172" s="142"/>
      <c r="E172" s="228"/>
      <c r="G172" s="230"/>
      <c r="H172" s="230"/>
      <c r="I172" s="230"/>
      <c r="K172" s="231"/>
      <c r="L172" s="227"/>
    </row>
    <row r="173">
      <c r="C173" s="142"/>
      <c r="E173" s="228"/>
      <c r="G173" s="230"/>
      <c r="H173" s="230"/>
      <c r="I173" s="230"/>
      <c r="K173" s="231"/>
      <c r="L173" s="227"/>
    </row>
    <row r="174">
      <c r="C174" s="142"/>
      <c r="E174" s="228"/>
      <c r="G174" s="230"/>
      <c r="H174" s="230"/>
      <c r="I174" s="230"/>
      <c r="K174" s="231"/>
      <c r="L174" s="227"/>
    </row>
    <row r="175">
      <c r="C175" s="142"/>
      <c r="E175" s="228"/>
      <c r="G175" s="230"/>
      <c r="H175" s="230"/>
      <c r="I175" s="230"/>
      <c r="K175" s="231"/>
      <c r="L175" s="227"/>
    </row>
    <row r="176">
      <c r="C176" s="142"/>
      <c r="E176" s="228"/>
      <c r="G176" s="230"/>
      <c r="H176" s="230"/>
      <c r="I176" s="230"/>
      <c r="K176" s="231"/>
      <c r="L176" s="227"/>
    </row>
    <row r="177">
      <c r="C177" s="142"/>
      <c r="E177" s="228"/>
      <c r="G177" s="230"/>
      <c r="H177" s="230"/>
      <c r="I177" s="230"/>
      <c r="K177" s="231"/>
      <c r="L177" s="227"/>
    </row>
    <row r="178">
      <c r="C178" s="142"/>
      <c r="E178" s="228"/>
      <c r="G178" s="230"/>
      <c r="H178" s="230"/>
      <c r="I178" s="230"/>
      <c r="K178" s="231"/>
      <c r="L178" s="227"/>
    </row>
    <row r="179">
      <c r="C179" s="142"/>
      <c r="E179" s="228"/>
      <c r="G179" s="230"/>
      <c r="H179" s="230"/>
      <c r="I179" s="230"/>
      <c r="K179" s="231"/>
      <c r="L179" s="227"/>
    </row>
    <row r="180">
      <c r="C180" s="142"/>
      <c r="E180" s="228"/>
      <c r="G180" s="230"/>
      <c r="H180" s="230"/>
      <c r="I180" s="230"/>
      <c r="K180" s="231"/>
      <c r="L180" s="227"/>
    </row>
    <row r="181">
      <c r="C181" s="142"/>
      <c r="E181" s="228"/>
      <c r="G181" s="230"/>
      <c r="H181" s="230"/>
      <c r="I181" s="230"/>
      <c r="K181" s="231"/>
      <c r="L181" s="227"/>
    </row>
    <row r="182">
      <c r="C182" s="142"/>
      <c r="E182" s="228"/>
      <c r="G182" s="230"/>
      <c r="H182" s="230"/>
      <c r="I182" s="230"/>
      <c r="K182" s="231"/>
      <c r="L182" s="227"/>
    </row>
    <row r="183">
      <c r="C183" s="142"/>
      <c r="E183" s="228"/>
      <c r="G183" s="230"/>
      <c r="H183" s="230"/>
      <c r="I183" s="230"/>
      <c r="K183" s="231"/>
      <c r="L183" s="227"/>
    </row>
    <row r="184">
      <c r="C184" s="142"/>
      <c r="E184" s="228"/>
      <c r="G184" s="230"/>
      <c r="H184" s="230"/>
      <c r="I184" s="230"/>
      <c r="K184" s="231"/>
      <c r="L184" s="227"/>
    </row>
    <row r="185">
      <c r="C185" s="142"/>
      <c r="E185" s="228"/>
      <c r="G185" s="230"/>
      <c r="H185" s="230"/>
      <c r="I185" s="230"/>
      <c r="K185" s="231"/>
      <c r="L185" s="227"/>
    </row>
    <row r="186">
      <c r="C186" s="142"/>
      <c r="E186" s="228"/>
      <c r="G186" s="230"/>
      <c r="H186" s="230"/>
      <c r="I186" s="230"/>
      <c r="K186" s="231"/>
      <c r="L186" s="227"/>
    </row>
    <row r="187">
      <c r="C187" s="142"/>
      <c r="E187" s="228"/>
      <c r="G187" s="230"/>
      <c r="H187" s="230"/>
      <c r="I187" s="230"/>
      <c r="K187" s="231"/>
      <c r="L187" s="227"/>
    </row>
    <row r="188">
      <c r="C188" s="142"/>
      <c r="E188" s="228"/>
      <c r="G188" s="230"/>
      <c r="H188" s="230"/>
      <c r="I188" s="230"/>
      <c r="K188" s="231"/>
      <c r="L188" s="227"/>
    </row>
    <row r="189">
      <c r="C189" s="142"/>
      <c r="E189" s="228"/>
      <c r="G189" s="230"/>
      <c r="H189" s="230"/>
      <c r="I189" s="230"/>
      <c r="K189" s="231"/>
      <c r="L189" s="227"/>
    </row>
    <row r="190">
      <c r="C190" s="142"/>
      <c r="E190" s="228"/>
      <c r="G190" s="230"/>
      <c r="H190" s="230"/>
      <c r="I190" s="230"/>
      <c r="K190" s="231"/>
      <c r="L190" s="227"/>
    </row>
    <row r="191">
      <c r="C191" s="142"/>
      <c r="E191" s="228"/>
      <c r="G191" s="230"/>
      <c r="H191" s="230"/>
      <c r="I191" s="230"/>
      <c r="K191" s="231"/>
      <c r="L191" s="227"/>
    </row>
    <row r="192">
      <c r="C192" s="142"/>
      <c r="E192" s="228"/>
      <c r="G192" s="230"/>
      <c r="H192" s="230"/>
      <c r="I192" s="230"/>
      <c r="K192" s="231"/>
      <c r="L192" s="227"/>
    </row>
    <row r="193">
      <c r="C193" s="142"/>
      <c r="E193" s="228"/>
      <c r="G193" s="230"/>
      <c r="H193" s="230"/>
      <c r="I193" s="230"/>
      <c r="K193" s="231"/>
      <c r="L193" s="227"/>
    </row>
    <row r="194">
      <c r="C194" s="142"/>
      <c r="E194" s="228"/>
      <c r="G194" s="230"/>
      <c r="H194" s="230"/>
      <c r="I194" s="230"/>
      <c r="K194" s="231"/>
      <c r="L194" s="227"/>
    </row>
    <row r="195">
      <c r="C195" s="142"/>
      <c r="E195" s="228"/>
      <c r="G195" s="230"/>
      <c r="H195" s="230"/>
      <c r="I195" s="230"/>
      <c r="K195" s="231"/>
      <c r="L195" s="227"/>
    </row>
    <row r="196">
      <c r="C196" s="142"/>
      <c r="E196" s="228"/>
      <c r="G196" s="230"/>
      <c r="H196" s="230"/>
      <c r="I196" s="230"/>
      <c r="K196" s="231"/>
      <c r="L196" s="227"/>
    </row>
    <row r="197">
      <c r="C197" s="142"/>
      <c r="E197" s="228"/>
      <c r="G197" s="230"/>
      <c r="H197" s="230"/>
      <c r="I197" s="230"/>
      <c r="K197" s="231"/>
      <c r="L197" s="227"/>
    </row>
    <row r="198">
      <c r="C198" s="142"/>
      <c r="E198" s="228"/>
      <c r="G198" s="230"/>
      <c r="H198" s="230"/>
      <c r="I198" s="230"/>
      <c r="K198" s="231"/>
      <c r="L198" s="227"/>
    </row>
    <row r="199">
      <c r="C199" s="142"/>
      <c r="E199" s="228"/>
      <c r="G199" s="230"/>
      <c r="H199" s="230"/>
      <c r="I199" s="230"/>
      <c r="K199" s="231"/>
      <c r="L199" s="227"/>
    </row>
    <row r="200">
      <c r="C200" s="142"/>
      <c r="E200" s="228"/>
      <c r="G200" s="230"/>
      <c r="H200" s="230"/>
      <c r="I200" s="230"/>
      <c r="K200" s="231"/>
      <c r="L200" s="227"/>
    </row>
    <row r="201">
      <c r="C201" s="142"/>
      <c r="E201" s="228"/>
      <c r="G201" s="230"/>
      <c r="H201" s="230"/>
      <c r="I201" s="230"/>
      <c r="K201" s="231"/>
      <c r="L201" s="227"/>
    </row>
    <row r="202">
      <c r="C202" s="142"/>
      <c r="E202" s="228"/>
      <c r="G202" s="230"/>
      <c r="H202" s="230"/>
      <c r="I202" s="230"/>
      <c r="K202" s="231"/>
      <c r="L202" s="227"/>
    </row>
    <row r="203">
      <c r="C203" s="142"/>
      <c r="E203" s="228"/>
      <c r="G203" s="230"/>
      <c r="H203" s="230"/>
      <c r="I203" s="230"/>
      <c r="K203" s="231"/>
      <c r="L203" s="227"/>
    </row>
    <row r="204">
      <c r="C204" s="142"/>
      <c r="E204" s="228"/>
      <c r="G204" s="230"/>
      <c r="H204" s="230"/>
      <c r="I204" s="230"/>
      <c r="K204" s="231"/>
      <c r="L204" s="227"/>
    </row>
    <row r="205">
      <c r="C205" s="142"/>
      <c r="E205" s="228"/>
      <c r="G205" s="230"/>
      <c r="H205" s="230"/>
      <c r="I205" s="230"/>
      <c r="K205" s="231"/>
      <c r="L205" s="227"/>
    </row>
    <row r="206">
      <c r="C206" s="142"/>
      <c r="E206" s="228"/>
      <c r="G206" s="230"/>
      <c r="H206" s="230"/>
      <c r="I206" s="230"/>
      <c r="K206" s="231"/>
      <c r="L206" s="227"/>
    </row>
    <row r="207">
      <c r="C207" s="142"/>
      <c r="E207" s="228"/>
      <c r="G207" s="230"/>
      <c r="H207" s="230"/>
      <c r="I207" s="230"/>
      <c r="K207" s="231"/>
      <c r="L207" s="227"/>
    </row>
    <row r="208">
      <c r="C208" s="142"/>
      <c r="E208" s="228"/>
      <c r="G208" s="230"/>
      <c r="H208" s="230"/>
      <c r="I208" s="230"/>
      <c r="K208" s="231"/>
      <c r="L208" s="227"/>
    </row>
    <row r="209">
      <c r="C209" s="142"/>
      <c r="E209" s="228"/>
      <c r="G209" s="230"/>
      <c r="H209" s="230"/>
      <c r="I209" s="230"/>
      <c r="K209" s="231"/>
      <c r="L209" s="227"/>
    </row>
    <row r="210">
      <c r="C210" s="142"/>
      <c r="E210" s="228"/>
      <c r="G210" s="230"/>
      <c r="H210" s="230"/>
      <c r="I210" s="230"/>
      <c r="K210" s="231"/>
      <c r="L210" s="227"/>
    </row>
    <row r="211">
      <c r="C211" s="142"/>
      <c r="E211" s="228"/>
      <c r="G211" s="230"/>
      <c r="H211" s="230"/>
      <c r="I211" s="230"/>
      <c r="K211" s="231"/>
      <c r="L211" s="227"/>
    </row>
    <row r="212">
      <c r="C212" s="142"/>
      <c r="E212" s="228"/>
      <c r="G212" s="230"/>
      <c r="H212" s="230"/>
      <c r="I212" s="230"/>
      <c r="K212" s="231"/>
      <c r="L212" s="227"/>
    </row>
    <row r="213">
      <c r="C213" s="142"/>
      <c r="E213" s="228"/>
      <c r="G213" s="230"/>
      <c r="H213" s="230"/>
      <c r="I213" s="230"/>
      <c r="K213" s="231"/>
      <c r="L213" s="227"/>
    </row>
    <row r="214">
      <c r="C214" s="142"/>
      <c r="E214" s="228"/>
      <c r="G214" s="230"/>
      <c r="H214" s="230"/>
      <c r="I214" s="230"/>
      <c r="K214" s="231"/>
      <c r="L214" s="227"/>
    </row>
    <row r="215">
      <c r="C215" s="142"/>
      <c r="E215" s="228"/>
      <c r="G215" s="230"/>
      <c r="H215" s="230"/>
      <c r="I215" s="230"/>
      <c r="K215" s="231"/>
      <c r="L215" s="227"/>
    </row>
    <row r="216">
      <c r="C216" s="142"/>
      <c r="E216" s="228"/>
      <c r="G216" s="230"/>
      <c r="H216" s="230"/>
      <c r="I216" s="230"/>
      <c r="K216" s="231"/>
      <c r="L216" s="227"/>
    </row>
    <row r="217">
      <c r="C217" s="142"/>
      <c r="E217" s="228"/>
      <c r="G217" s="230"/>
      <c r="H217" s="230"/>
      <c r="I217" s="230"/>
      <c r="K217" s="231"/>
      <c r="L217" s="227"/>
    </row>
    <row r="218">
      <c r="C218" s="142"/>
      <c r="E218" s="228"/>
      <c r="G218" s="230"/>
      <c r="H218" s="230"/>
      <c r="I218" s="230"/>
      <c r="K218" s="231"/>
      <c r="L218" s="227"/>
    </row>
    <row r="219">
      <c r="C219" s="142"/>
      <c r="E219" s="228"/>
      <c r="G219" s="230"/>
      <c r="H219" s="230"/>
      <c r="I219" s="230"/>
      <c r="K219" s="231"/>
      <c r="L219" s="227"/>
    </row>
    <row r="220">
      <c r="C220" s="142"/>
      <c r="E220" s="228"/>
      <c r="G220" s="230"/>
      <c r="H220" s="230"/>
      <c r="I220" s="230"/>
      <c r="K220" s="231"/>
      <c r="L220" s="227"/>
    </row>
    <row r="221">
      <c r="C221" s="142"/>
      <c r="E221" s="228"/>
      <c r="G221" s="230"/>
      <c r="H221" s="230"/>
      <c r="I221" s="230"/>
      <c r="K221" s="231"/>
      <c r="L221" s="227"/>
    </row>
    <row r="222">
      <c r="C222" s="142"/>
      <c r="E222" s="228"/>
      <c r="G222" s="230"/>
      <c r="H222" s="230"/>
      <c r="I222" s="230"/>
      <c r="K222" s="231"/>
      <c r="L222" s="227"/>
    </row>
    <row r="223">
      <c r="C223" s="142"/>
      <c r="E223" s="228"/>
      <c r="G223" s="230"/>
      <c r="H223" s="230"/>
      <c r="I223" s="230"/>
      <c r="K223" s="231"/>
      <c r="L223" s="227"/>
    </row>
    <row r="224">
      <c r="C224" s="142"/>
      <c r="E224" s="228"/>
      <c r="G224" s="230"/>
      <c r="H224" s="230"/>
      <c r="I224" s="230"/>
      <c r="K224" s="231"/>
      <c r="L224" s="227"/>
    </row>
    <row r="225">
      <c r="C225" s="142"/>
      <c r="E225" s="228"/>
      <c r="G225" s="230"/>
      <c r="H225" s="230"/>
      <c r="I225" s="230"/>
      <c r="K225" s="231"/>
      <c r="L225" s="227"/>
    </row>
    <row r="226">
      <c r="C226" s="142"/>
      <c r="E226" s="228"/>
      <c r="G226" s="230"/>
      <c r="H226" s="230"/>
      <c r="I226" s="230"/>
      <c r="K226" s="231"/>
      <c r="L226" s="227"/>
    </row>
    <row r="227">
      <c r="C227" s="142"/>
      <c r="E227" s="228"/>
      <c r="G227" s="230"/>
      <c r="H227" s="230"/>
      <c r="I227" s="230"/>
      <c r="K227" s="231"/>
      <c r="L227" s="227"/>
    </row>
    <row r="228">
      <c r="C228" s="142"/>
      <c r="E228" s="228"/>
      <c r="G228" s="230"/>
      <c r="H228" s="230"/>
      <c r="I228" s="230"/>
      <c r="K228" s="231"/>
      <c r="L228" s="227"/>
    </row>
    <row r="229">
      <c r="C229" s="142"/>
      <c r="E229" s="228"/>
      <c r="G229" s="230"/>
      <c r="H229" s="230"/>
      <c r="I229" s="230"/>
      <c r="K229" s="231"/>
      <c r="L229" s="227"/>
    </row>
    <row r="230">
      <c r="C230" s="142"/>
      <c r="E230" s="228"/>
      <c r="G230" s="230"/>
      <c r="H230" s="230"/>
      <c r="I230" s="230"/>
      <c r="K230" s="231"/>
      <c r="L230" s="227"/>
    </row>
    <row r="231">
      <c r="C231" s="142"/>
      <c r="E231" s="228"/>
      <c r="G231" s="230"/>
      <c r="H231" s="230"/>
      <c r="I231" s="230"/>
      <c r="K231" s="231"/>
      <c r="L231" s="227"/>
    </row>
    <row r="232">
      <c r="C232" s="142"/>
      <c r="E232" s="228"/>
      <c r="G232" s="230"/>
      <c r="H232" s="230"/>
      <c r="I232" s="230"/>
      <c r="K232" s="231"/>
      <c r="L232" s="227"/>
    </row>
    <row r="233">
      <c r="C233" s="142"/>
      <c r="E233" s="228"/>
      <c r="G233" s="230"/>
      <c r="H233" s="230"/>
      <c r="I233" s="230"/>
      <c r="K233" s="231"/>
      <c r="L233" s="227"/>
    </row>
    <row r="234">
      <c r="C234" s="142"/>
      <c r="E234" s="228"/>
      <c r="G234" s="230"/>
      <c r="H234" s="230"/>
      <c r="I234" s="230"/>
      <c r="K234" s="231"/>
      <c r="L234" s="227"/>
    </row>
    <row r="235">
      <c r="C235" s="142"/>
      <c r="E235" s="228"/>
      <c r="G235" s="230"/>
      <c r="H235" s="230"/>
      <c r="I235" s="230"/>
      <c r="K235" s="231"/>
      <c r="L235" s="227"/>
    </row>
    <row r="236">
      <c r="C236" s="142"/>
      <c r="E236" s="228"/>
      <c r="G236" s="230"/>
      <c r="H236" s="230"/>
      <c r="I236" s="230"/>
      <c r="K236" s="231"/>
      <c r="L236" s="227"/>
    </row>
    <row r="237">
      <c r="C237" s="142"/>
      <c r="E237" s="228"/>
      <c r="G237" s="230"/>
      <c r="H237" s="230"/>
      <c r="I237" s="230"/>
      <c r="K237" s="231"/>
      <c r="L237" s="227"/>
    </row>
    <row r="238">
      <c r="C238" s="142"/>
      <c r="E238" s="228"/>
      <c r="G238" s="230"/>
      <c r="H238" s="230"/>
      <c r="I238" s="230"/>
      <c r="K238" s="231"/>
      <c r="L238" s="227"/>
    </row>
    <row r="239">
      <c r="C239" s="142"/>
      <c r="E239" s="228"/>
      <c r="G239" s="230"/>
      <c r="H239" s="230"/>
      <c r="I239" s="230"/>
      <c r="K239" s="231"/>
      <c r="L239" s="227"/>
    </row>
    <row r="240">
      <c r="C240" s="142"/>
      <c r="E240" s="228"/>
      <c r="G240" s="230"/>
      <c r="H240" s="230"/>
      <c r="I240" s="230"/>
      <c r="K240" s="231"/>
      <c r="L240" s="227"/>
    </row>
    <row r="241">
      <c r="C241" s="142"/>
      <c r="E241" s="228"/>
      <c r="G241" s="230"/>
      <c r="H241" s="230"/>
      <c r="I241" s="230"/>
      <c r="K241" s="231"/>
      <c r="L241" s="227"/>
    </row>
    <row r="242">
      <c r="C242" s="142"/>
      <c r="E242" s="228"/>
      <c r="G242" s="230"/>
      <c r="H242" s="230"/>
      <c r="I242" s="230"/>
      <c r="K242" s="231"/>
      <c r="L242" s="227"/>
    </row>
    <row r="243">
      <c r="C243" s="142"/>
      <c r="E243" s="228"/>
      <c r="G243" s="230"/>
      <c r="H243" s="230"/>
      <c r="I243" s="230"/>
      <c r="K243" s="231"/>
      <c r="L243" s="227"/>
    </row>
    <row r="244">
      <c r="C244" s="142"/>
      <c r="E244" s="228"/>
      <c r="G244" s="230"/>
      <c r="H244" s="230"/>
      <c r="I244" s="230"/>
      <c r="K244" s="231"/>
      <c r="L244" s="227"/>
    </row>
    <row r="245">
      <c r="C245" s="142"/>
      <c r="E245" s="228"/>
      <c r="G245" s="230"/>
      <c r="H245" s="230"/>
      <c r="I245" s="230"/>
      <c r="K245" s="231"/>
      <c r="L245" s="227"/>
    </row>
    <row r="246">
      <c r="C246" s="142"/>
      <c r="E246" s="228"/>
      <c r="G246" s="230"/>
      <c r="H246" s="230"/>
      <c r="I246" s="230"/>
      <c r="K246" s="231"/>
      <c r="L246" s="227"/>
    </row>
    <row r="247">
      <c r="C247" s="142"/>
      <c r="E247" s="228"/>
      <c r="G247" s="230"/>
      <c r="H247" s="230"/>
      <c r="I247" s="230"/>
      <c r="K247" s="231"/>
      <c r="L247" s="227"/>
    </row>
    <row r="248">
      <c r="C248" s="142"/>
      <c r="E248" s="228"/>
      <c r="G248" s="230"/>
      <c r="H248" s="230"/>
      <c r="I248" s="230"/>
      <c r="K248" s="231"/>
      <c r="L248" s="227"/>
    </row>
    <row r="249">
      <c r="C249" s="142"/>
      <c r="E249" s="228"/>
      <c r="G249" s="230"/>
      <c r="H249" s="230"/>
      <c r="I249" s="230"/>
      <c r="K249" s="231"/>
      <c r="L249" s="227"/>
    </row>
    <row r="250">
      <c r="C250" s="142"/>
      <c r="E250" s="228"/>
      <c r="G250" s="230"/>
      <c r="H250" s="230"/>
      <c r="I250" s="230"/>
      <c r="K250" s="231"/>
      <c r="L250" s="227"/>
    </row>
    <row r="251">
      <c r="C251" s="142"/>
      <c r="E251" s="228"/>
      <c r="G251" s="230"/>
      <c r="H251" s="230"/>
      <c r="I251" s="230"/>
      <c r="K251" s="231"/>
      <c r="L251" s="227"/>
    </row>
    <row r="252">
      <c r="C252" s="142"/>
      <c r="E252" s="228"/>
      <c r="G252" s="230"/>
      <c r="H252" s="230"/>
      <c r="I252" s="230"/>
      <c r="K252" s="231"/>
      <c r="L252" s="227"/>
    </row>
    <row r="253">
      <c r="C253" s="142"/>
      <c r="E253" s="228"/>
      <c r="G253" s="230"/>
      <c r="H253" s="230"/>
      <c r="I253" s="230"/>
      <c r="K253" s="231"/>
      <c r="L253" s="227"/>
    </row>
    <row r="254">
      <c r="C254" s="142"/>
      <c r="E254" s="228"/>
      <c r="G254" s="230"/>
      <c r="H254" s="230"/>
      <c r="I254" s="230"/>
      <c r="K254" s="231"/>
      <c r="L254" s="227"/>
    </row>
    <row r="255">
      <c r="C255" s="142"/>
      <c r="E255" s="228"/>
      <c r="G255" s="230"/>
      <c r="H255" s="230"/>
      <c r="I255" s="230"/>
      <c r="K255" s="231"/>
      <c r="L255" s="227"/>
    </row>
    <row r="256">
      <c r="C256" s="142"/>
      <c r="E256" s="228"/>
      <c r="G256" s="230"/>
      <c r="H256" s="230"/>
      <c r="I256" s="230"/>
      <c r="K256" s="231"/>
      <c r="L256" s="227"/>
    </row>
    <row r="257">
      <c r="C257" s="142"/>
      <c r="E257" s="228"/>
      <c r="G257" s="230"/>
      <c r="H257" s="230"/>
      <c r="I257" s="230"/>
      <c r="K257" s="231"/>
      <c r="L257" s="227"/>
    </row>
    <row r="258">
      <c r="C258" s="142"/>
      <c r="E258" s="228"/>
      <c r="G258" s="230"/>
      <c r="H258" s="230"/>
      <c r="I258" s="230"/>
      <c r="K258" s="231"/>
      <c r="L258" s="227"/>
    </row>
    <row r="259">
      <c r="C259" s="142"/>
      <c r="E259" s="228"/>
      <c r="G259" s="230"/>
      <c r="H259" s="230"/>
      <c r="I259" s="230"/>
      <c r="K259" s="231"/>
      <c r="L259" s="227"/>
    </row>
    <row r="260">
      <c r="C260" s="142"/>
      <c r="E260" s="228"/>
      <c r="G260" s="230"/>
      <c r="H260" s="230"/>
      <c r="I260" s="230"/>
      <c r="K260" s="231"/>
      <c r="L260" s="227"/>
    </row>
    <row r="261">
      <c r="C261" s="142"/>
      <c r="E261" s="228"/>
      <c r="G261" s="230"/>
      <c r="H261" s="230"/>
      <c r="I261" s="230"/>
      <c r="K261" s="231"/>
      <c r="L261" s="227"/>
    </row>
    <row r="262">
      <c r="C262" s="142"/>
      <c r="E262" s="228"/>
      <c r="G262" s="230"/>
      <c r="H262" s="230"/>
      <c r="I262" s="230"/>
      <c r="K262" s="231"/>
      <c r="L262" s="227"/>
    </row>
    <row r="263">
      <c r="C263" s="142"/>
      <c r="E263" s="228"/>
      <c r="G263" s="230"/>
      <c r="H263" s="230"/>
      <c r="I263" s="230"/>
      <c r="K263" s="231"/>
      <c r="L263" s="227"/>
    </row>
    <row r="264">
      <c r="C264" s="142"/>
      <c r="E264" s="228"/>
      <c r="G264" s="230"/>
      <c r="H264" s="230"/>
      <c r="I264" s="230"/>
      <c r="K264" s="231"/>
      <c r="L264" s="227"/>
    </row>
    <row r="265">
      <c r="C265" s="142"/>
      <c r="E265" s="228"/>
      <c r="G265" s="230"/>
      <c r="H265" s="230"/>
      <c r="I265" s="230"/>
      <c r="K265" s="231"/>
      <c r="L265" s="227"/>
    </row>
    <row r="266">
      <c r="C266" s="142"/>
      <c r="E266" s="228"/>
      <c r="G266" s="230"/>
      <c r="H266" s="230"/>
      <c r="I266" s="230"/>
      <c r="K266" s="231"/>
      <c r="L266" s="227"/>
    </row>
    <row r="267">
      <c r="C267" s="142"/>
      <c r="E267" s="228"/>
      <c r="G267" s="230"/>
      <c r="H267" s="230"/>
      <c r="I267" s="230"/>
      <c r="K267" s="231"/>
      <c r="L267" s="227"/>
    </row>
    <row r="268">
      <c r="C268" s="142"/>
      <c r="E268" s="228"/>
      <c r="G268" s="230"/>
      <c r="H268" s="230"/>
      <c r="I268" s="230"/>
      <c r="K268" s="231"/>
      <c r="L268" s="227"/>
    </row>
    <row r="269">
      <c r="C269" s="142"/>
      <c r="E269" s="228"/>
      <c r="G269" s="230"/>
      <c r="H269" s="230"/>
      <c r="I269" s="230"/>
      <c r="K269" s="231"/>
      <c r="L269" s="227"/>
    </row>
    <row r="270">
      <c r="C270" s="142"/>
      <c r="E270" s="228"/>
      <c r="G270" s="230"/>
      <c r="H270" s="230"/>
      <c r="I270" s="230"/>
      <c r="K270" s="231"/>
      <c r="L270" s="227"/>
    </row>
    <row r="271">
      <c r="C271" s="142"/>
      <c r="E271" s="228"/>
      <c r="G271" s="230"/>
      <c r="H271" s="230"/>
      <c r="I271" s="230"/>
      <c r="K271" s="231"/>
      <c r="L271" s="227"/>
    </row>
    <row r="272">
      <c r="C272" s="142"/>
      <c r="E272" s="228"/>
      <c r="G272" s="230"/>
      <c r="H272" s="230"/>
      <c r="I272" s="230"/>
      <c r="K272" s="231"/>
      <c r="L272" s="227"/>
    </row>
    <row r="273">
      <c r="C273" s="142"/>
      <c r="E273" s="228"/>
      <c r="G273" s="230"/>
      <c r="H273" s="230"/>
      <c r="I273" s="230"/>
      <c r="K273" s="231"/>
      <c r="L273" s="227"/>
    </row>
    <row r="274">
      <c r="C274" s="142"/>
      <c r="E274" s="228"/>
      <c r="G274" s="230"/>
      <c r="H274" s="230"/>
      <c r="I274" s="230"/>
      <c r="K274" s="231"/>
      <c r="L274" s="227"/>
    </row>
    <row r="275">
      <c r="C275" s="142"/>
      <c r="E275" s="228"/>
      <c r="G275" s="230"/>
      <c r="H275" s="230"/>
      <c r="I275" s="230"/>
      <c r="K275" s="231"/>
      <c r="L275" s="227"/>
    </row>
    <row r="276">
      <c r="C276" s="142"/>
      <c r="E276" s="228"/>
      <c r="G276" s="230"/>
      <c r="H276" s="230"/>
      <c r="I276" s="230"/>
      <c r="K276" s="231"/>
      <c r="L276" s="227"/>
    </row>
    <row r="277">
      <c r="C277" s="142"/>
      <c r="E277" s="228"/>
      <c r="G277" s="230"/>
      <c r="H277" s="230"/>
      <c r="I277" s="230"/>
      <c r="K277" s="231"/>
      <c r="L277" s="227"/>
    </row>
    <row r="278">
      <c r="C278" s="142"/>
      <c r="E278" s="228"/>
      <c r="G278" s="230"/>
      <c r="H278" s="230"/>
      <c r="I278" s="230"/>
      <c r="K278" s="231"/>
      <c r="L278" s="227"/>
    </row>
    <row r="279">
      <c r="C279" s="142"/>
      <c r="E279" s="228"/>
      <c r="G279" s="230"/>
      <c r="H279" s="230"/>
      <c r="I279" s="230"/>
      <c r="K279" s="231"/>
      <c r="L279" s="227"/>
    </row>
    <row r="280">
      <c r="C280" s="142"/>
      <c r="E280" s="228"/>
      <c r="G280" s="230"/>
      <c r="H280" s="230"/>
      <c r="I280" s="230"/>
      <c r="K280" s="231"/>
      <c r="L280" s="227"/>
    </row>
    <row r="281">
      <c r="C281" s="142"/>
      <c r="E281" s="228"/>
      <c r="G281" s="230"/>
      <c r="H281" s="230"/>
      <c r="I281" s="230"/>
      <c r="K281" s="231"/>
      <c r="L281" s="227"/>
    </row>
    <row r="282">
      <c r="C282" s="142"/>
      <c r="E282" s="228"/>
      <c r="G282" s="230"/>
      <c r="H282" s="230"/>
      <c r="I282" s="230"/>
      <c r="K282" s="231"/>
      <c r="L282" s="227"/>
    </row>
    <row r="283">
      <c r="C283" s="142"/>
      <c r="E283" s="228"/>
      <c r="G283" s="230"/>
      <c r="H283" s="230"/>
      <c r="I283" s="230"/>
      <c r="K283" s="231"/>
      <c r="L283" s="227"/>
    </row>
    <row r="284">
      <c r="C284" s="142"/>
      <c r="E284" s="228"/>
      <c r="G284" s="230"/>
      <c r="H284" s="230"/>
      <c r="I284" s="230"/>
      <c r="K284" s="231"/>
      <c r="L284" s="227"/>
    </row>
    <row r="285">
      <c r="C285" s="142"/>
      <c r="E285" s="228"/>
      <c r="G285" s="230"/>
      <c r="H285" s="230"/>
      <c r="I285" s="230"/>
      <c r="K285" s="231"/>
      <c r="L285" s="227"/>
    </row>
    <row r="286">
      <c r="C286" s="142"/>
      <c r="E286" s="228"/>
      <c r="G286" s="230"/>
      <c r="H286" s="230"/>
      <c r="I286" s="230"/>
      <c r="K286" s="231"/>
      <c r="L286" s="227"/>
    </row>
    <row r="287">
      <c r="C287" s="142"/>
      <c r="E287" s="228"/>
      <c r="G287" s="230"/>
      <c r="H287" s="230"/>
      <c r="I287" s="230"/>
      <c r="K287" s="231"/>
      <c r="L287" s="227"/>
    </row>
    <row r="288">
      <c r="C288" s="142"/>
      <c r="E288" s="228"/>
      <c r="G288" s="230"/>
      <c r="H288" s="230"/>
      <c r="I288" s="230"/>
      <c r="K288" s="231"/>
      <c r="L288" s="227"/>
    </row>
    <row r="289">
      <c r="C289" s="142"/>
      <c r="E289" s="228"/>
      <c r="G289" s="230"/>
      <c r="H289" s="230"/>
      <c r="I289" s="230"/>
      <c r="K289" s="231"/>
      <c r="L289" s="227"/>
    </row>
    <row r="290">
      <c r="C290" s="142"/>
      <c r="E290" s="228"/>
      <c r="G290" s="230"/>
      <c r="H290" s="230"/>
      <c r="I290" s="230"/>
      <c r="K290" s="231"/>
      <c r="L290" s="227"/>
    </row>
    <row r="291">
      <c r="C291" s="142"/>
      <c r="E291" s="228"/>
      <c r="G291" s="230"/>
      <c r="H291" s="230"/>
      <c r="I291" s="230"/>
      <c r="K291" s="231"/>
      <c r="L291" s="227"/>
    </row>
    <row r="292">
      <c r="C292" s="142"/>
      <c r="E292" s="228"/>
      <c r="G292" s="230"/>
      <c r="H292" s="230"/>
      <c r="I292" s="230"/>
      <c r="K292" s="231"/>
      <c r="L292" s="227"/>
    </row>
    <row r="293">
      <c r="C293" s="142"/>
      <c r="E293" s="228"/>
      <c r="G293" s="230"/>
      <c r="H293" s="230"/>
      <c r="I293" s="230"/>
      <c r="K293" s="231"/>
      <c r="L293" s="227"/>
    </row>
    <row r="294">
      <c r="C294" s="142"/>
      <c r="E294" s="228"/>
      <c r="G294" s="230"/>
      <c r="H294" s="230"/>
      <c r="I294" s="230"/>
      <c r="K294" s="231"/>
      <c r="L294" s="227"/>
    </row>
    <row r="295">
      <c r="C295" s="142"/>
      <c r="E295" s="228"/>
      <c r="G295" s="230"/>
      <c r="H295" s="230"/>
      <c r="I295" s="230"/>
      <c r="K295" s="231"/>
      <c r="L295" s="227"/>
    </row>
    <row r="296">
      <c r="C296" s="142"/>
      <c r="E296" s="228"/>
      <c r="G296" s="230"/>
      <c r="H296" s="230"/>
      <c r="I296" s="230"/>
      <c r="K296" s="231"/>
      <c r="L296" s="227"/>
    </row>
    <row r="297">
      <c r="C297" s="142"/>
      <c r="E297" s="228"/>
      <c r="G297" s="230"/>
      <c r="H297" s="230"/>
      <c r="I297" s="230"/>
      <c r="K297" s="231"/>
      <c r="L297" s="227"/>
    </row>
    <row r="298">
      <c r="C298" s="142"/>
      <c r="E298" s="228"/>
      <c r="G298" s="230"/>
      <c r="H298" s="230"/>
      <c r="I298" s="230"/>
      <c r="K298" s="231"/>
      <c r="L298" s="227"/>
    </row>
    <row r="299">
      <c r="C299" s="142"/>
      <c r="E299" s="228"/>
      <c r="G299" s="230"/>
      <c r="H299" s="230"/>
      <c r="I299" s="230"/>
      <c r="K299" s="231"/>
      <c r="L299" s="227"/>
    </row>
    <row r="300">
      <c r="C300" s="142"/>
      <c r="E300" s="228"/>
      <c r="G300" s="230"/>
      <c r="H300" s="230"/>
      <c r="I300" s="230"/>
      <c r="K300" s="231"/>
      <c r="L300" s="227"/>
    </row>
    <row r="301">
      <c r="C301" s="142"/>
      <c r="E301" s="228"/>
      <c r="G301" s="230"/>
      <c r="H301" s="230"/>
      <c r="I301" s="230"/>
      <c r="K301" s="231"/>
      <c r="L301" s="227"/>
    </row>
    <row r="302">
      <c r="C302" s="142"/>
      <c r="E302" s="228"/>
      <c r="G302" s="230"/>
      <c r="H302" s="230"/>
      <c r="I302" s="230"/>
      <c r="K302" s="231"/>
      <c r="L302" s="227"/>
    </row>
    <row r="303">
      <c r="C303" s="142"/>
      <c r="E303" s="228"/>
      <c r="G303" s="230"/>
      <c r="H303" s="230"/>
      <c r="I303" s="230"/>
      <c r="K303" s="231"/>
      <c r="L303" s="227"/>
    </row>
    <row r="304">
      <c r="C304" s="142"/>
      <c r="E304" s="228"/>
      <c r="G304" s="230"/>
      <c r="H304" s="230"/>
      <c r="I304" s="230"/>
      <c r="K304" s="231"/>
      <c r="L304" s="227"/>
    </row>
    <row r="305">
      <c r="C305" s="142"/>
      <c r="E305" s="228"/>
      <c r="G305" s="230"/>
      <c r="H305" s="230"/>
      <c r="I305" s="230"/>
      <c r="K305" s="231"/>
      <c r="L305" s="227"/>
    </row>
    <row r="306">
      <c r="C306" s="142"/>
      <c r="E306" s="228"/>
      <c r="G306" s="230"/>
      <c r="H306" s="230"/>
      <c r="I306" s="230"/>
      <c r="K306" s="231"/>
      <c r="L306" s="227"/>
    </row>
    <row r="307">
      <c r="C307" s="142"/>
      <c r="E307" s="228"/>
      <c r="G307" s="230"/>
      <c r="H307" s="230"/>
      <c r="I307" s="230"/>
      <c r="K307" s="231"/>
      <c r="L307" s="227"/>
    </row>
    <row r="308">
      <c r="C308" s="142"/>
      <c r="E308" s="228"/>
      <c r="G308" s="230"/>
      <c r="H308" s="230"/>
      <c r="I308" s="230"/>
      <c r="K308" s="231"/>
      <c r="L308" s="227"/>
    </row>
    <row r="309">
      <c r="C309" s="142"/>
      <c r="E309" s="228"/>
      <c r="G309" s="230"/>
      <c r="H309" s="230"/>
      <c r="I309" s="230"/>
      <c r="K309" s="231"/>
      <c r="L309" s="227"/>
    </row>
    <row r="310">
      <c r="C310" s="142"/>
      <c r="E310" s="228"/>
      <c r="G310" s="230"/>
      <c r="H310" s="230"/>
      <c r="I310" s="230"/>
      <c r="K310" s="231"/>
      <c r="L310" s="227"/>
    </row>
    <row r="311">
      <c r="C311" s="142"/>
      <c r="E311" s="228"/>
      <c r="G311" s="230"/>
      <c r="H311" s="230"/>
      <c r="I311" s="230"/>
      <c r="K311" s="231"/>
      <c r="L311" s="227"/>
    </row>
    <row r="312">
      <c r="C312" s="142"/>
      <c r="E312" s="228"/>
      <c r="G312" s="230"/>
      <c r="H312" s="230"/>
      <c r="I312" s="230"/>
      <c r="K312" s="231"/>
      <c r="L312" s="227"/>
    </row>
    <row r="313">
      <c r="C313" s="142"/>
      <c r="E313" s="228"/>
      <c r="G313" s="230"/>
      <c r="H313" s="230"/>
      <c r="I313" s="230"/>
      <c r="K313" s="231"/>
      <c r="L313" s="227"/>
    </row>
    <row r="314">
      <c r="C314" s="142"/>
      <c r="E314" s="228"/>
      <c r="G314" s="230"/>
      <c r="H314" s="230"/>
      <c r="I314" s="230"/>
      <c r="K314" s="231"/>
      <c r="L314" s="227"/>
    </row>
    <row r="315">
      <c r="C315" s="142"/>
      <c r="E315" s="228"/>
      <c r="G315" s="230"/>
      <c r="H315" s="230"/>
      <c r="I315" s="230"/>
      <c r="K315" s="231"/>
      <c r="L315" s="227"/>
    </row>
    <row r="316">
      <c r="C316" s="142"/>
      <c r="E316" s="228"/>
      <c r="G316" s="230"/>
      <c r="H316" s="230"/>
      <c r="I316" s="230"/>
      <c r="K316" s="231"/>
      <c r="L316" s="227"/>
    </row>
    <row r="317">
      <c r="C317" s="142"/>
      <c r="E317" s="228"/>
      <c r="G317" s="230"/>
      <c r="H317" s="230"/>
      <c r="I317" s="230"/>
      <c r="K317" s="231"/>
      <c r="L317" s="227"/>
    </row>
    <row r="318">
      <c r="C318" s="142"/>
      <c r="E318" s="228"/>
      <c r="G318" s="230"/>
      <c r="H318" s="230"/>
      <c r="I318" s="230"/>
      <c r="K318" s="231"/>
      <c r="L318" s="227"/>
    </row>
    <row r="319">
      <c r="C319" s="142"/>
      <c r="E319" s="228"/>
      <c r="G319" s="230"/>
      <c r="H319" s="230"/>
      <c r="I319" s="230"/>
      <c r="K319" s="231"/>
      <c r="L319" s="227"/>
    </row>
    <row r="320">
      <c r="C320" s="142"/>
      <c r="E320" s="228"/>
      <c r="G320" s="230"/>
      <c r="H320" s="230"/>
      <c r="I320" s="230"/>
      <c r="K320" s="231"/>
      <c r="L320" s="227"/>
    </row>
    <row r="321">
      <c r="C321" s="142"/>
      <c r="E321" s="228"/>
      <c r="G321" s="230"/>
      <c r="H321" s="230"/>
      <c r="I321" s="230"/>
      <c r="K321" s="231"/>
      <c r="L321" s="227"/>
    </row>
    <row r="322">
      <c r="C322" s="142"/>
      <c r="E322" s="228"/>
      <c r="G322" s="230"/>
      <c r="H322" s="230"/>
      <c r="I322" s="230"/>
      <c r="K322" s="231"/>
      <c r="L322" s="227"/>
    </row>
    <row r="323">
      <c r="C323" s="142"/>
      <c r="E323" s="228"/>
      <c r="G323" s="230"/>
      <c r="H323" s="230"/>
      <c r="I323" s="230"/>
      <c r="K323" s="231"/>
      <c r="L323" s="227"/>
    </row>
    <row r="324">
      <c r="C324" s="142"/>
      <c r="E324" s="228"/>
      <c r="G324" s="230"/>
      <c r="H324" s="230"/>
      <c r="I324" s="230"/>
      <c r="K324" s="231"/>
      <c r="L324" s="227"/>
    </row>
    <row r="325">
      <c r="C325" s="142"/>
      <c r="E325" s="228"/>
      <c r="G325" s="230"/>
      <c r="H325" s="230"/>
      <c r="I325" s="230"/>
      <c r="K325" s="231"/>
      <c r="L325" s="227"/>
    </row>
    <row r="326">
      <c r="C326" s="142"/>
      <c r="E326" s="228"/>
      <c r="G326" s="230"/>
      <c r="H326" s="230"/>
      <c r="I326" s="230"/>
      <c r="K326" s="231"/>
      <c r="L326" s="227"/>
    </row>
    <row r="327">
      <c r="C327" s="142"/>
      <c r="E327" s="228"/>
      <c r="G327" s="230"/>
      <c r="H327" s="230"/>
      <c r="I327" s="230"/>
      <c r="K327" s="231"/>
      <c r="L327" s="227"/>
    </row>
    <row r="328">
      <c r="C328" s="142"/>
      <c r="E328" s="228"/>
      <c r="G328" s="230"/>
      <c r="H328" s="230"/>
      <c r="I328" s="230"/>
      <c r="K328" s="231"/>
      <c r="L328" s="227"/>
    </row>
    <row r="329">
      <c r="C329" s="142"/>
      <c r="E329" s="228"/>
      <c r="G329" s="230"/>
      <c r="H329" s="230"/>
      <c r="I329" s="230"/>
      <c r="K329" s="231"/>
      <c r="L329" s="227"/>
    </row>
    <row r="330">
      <c r="C330" s="142"/>
      <c r="E330" s="228"/>
      <c r="G330" s="230"/>
      <c r="H330" s="230"/>
      <c r="I330" s="230"/>
      <c r="K330" s="231"/>
      <c r="L330" s="227"/>
    </row>
    <row r="331">
      <c r="C331" s="142"/>
      <c r="E331" s="228"/>
      <c r="G331" s="230"/>
      <c r="H331" s="230"/>
      <c r="I331" s="230"/>
      <c r="K331" s="231"/>
      <c r="L331" s="227"/>
    </row>
    <row r="332">
      <c r="C332" s="142"/>
      <c r="E332" s="228"/>
      <c r="G332" s="230"/>
      <c r="H332" s="230"/>
      <c r="I332" s="230"/>
      <c r="K332" s="231"/>
      <c r="L332" s="227"/>
    </row>
    <row r="333">
      <c r="C333" s="142"/>
      <c r="E333" s="228"/>
      <c r="G333" s="230"/>
      <c r="H333" s="230"/>
      <c r="I333" s="230"/>
      <c r="K333" s="231"/>
      <c r="L333" s="227"/>
    </row>
    <row r="334">
      <c r="C334" s="142"/>
      <c r="E334" s="228"/>
      <c r="G334" s="230"/>
      <c r="H334" s="230"/>
      <c r="I334" s="230"/>
      <c r="K334" s="231"/>
      <c r="L334" s="227"/>
    </row>
    <row r="335">
      <c r="C335" s="142"/>
      <c r="E335" s="228"/>
      <c r="G335" s="230"/>
      <c r="H335" s="230"/>
      <c r="I335" s="230"/>
      <c r="K335" s="231"/>
      <c r="L335" s="227"/>
    </row>
    <row r="336">
      <c r="C336" s="142"/>
      <c r="E336" s="228"/>
      <c r="G336" s="230"/>
      <c r="H336" s="230"/>
      <c r="I336" s="230"/>
      <c r="K336" s="231"/>
      <c r="L336" s="227"/>
    </row>
    <row r="337">
      <c r="C337" s="142"/>
      <c r="E337" s="228"/>
      <c r="G337" s="230"/>
      <c r="H337" s="230"/>
      <c r="I337" s="230"/>
      <c r="K337" s="231"/>
      <c r="L337" s="227"/>
    </row>
    <row r="338">
      <c r="C338" s="142"/>
      <c r="E338" s="228"/>
      <c r="G338" s="230"/>
      <c r="H338" s="230"/>
      <c r="I338" s="230"/>
      <c r="K338" s="231"/>
      <c r="L338" s="227"/>
    </row>
    <row r="339">
      <c r="C339" s="142"/>
      <c r="E339" s="228"/>
      <c r="G339" s="230"/>
      <c r="H339" s="230"/>
      <c r="I339" s="230"/>
      <c r="K339" s="231"/>
      <c r="L339" s="227"/>
    </row>
    <row r="340">
      <c r="C340" s="142"/>
      <c r="E340" s="228"/>
      <c r="G340" s="230"/>
      <c r="H340" s="230"/>
      <c r="I340" s="230"/>
      <c r="K340" s="231"/>
      <c r="L340" s="227"/>
    </row>
    <row r="341">
      <c r="C341" s="142"/>
      <c r="E341" s="228"/>
      <c r="G341" s="230"/>
      <c r="H341" s="230"/>
      <c r="I341" s="230"/>
      <c r="K341" s="231"/>
      <c r="L341" s="227"/>
    </row>
    <row r="342">
      <c r="C342" s="142"/>
      <c r="E342" s="228"/>
      <c r="G342" s="230"/>
      <c r="H342" s="230"/>
      <c r="I342" s="230"/>
      <c r="K342" s="231"/>
      <c r="L342" s="227"/>
    </row>
    <row r="343">
      <c r="C343" s="142"/>
      <c r="E343" s="228"/>
      <c r="G343" s="230"/>
      <c r="H343" s="230"/>
      <c r="I343" s="230"/>
      <c r="K343" s="231"/>
      <c r="L343" s="227"/>
    </row>
    <row r="344">
      <c r="C344" s="142"/>
      <c r="E344" s="228"/>
      <c r="G344" s="230"/>
      <c r="H344" s="230"/>
      <c r="I344" s="230"/>
      <c r="K344" s="231"/>
      <c r="L344" s="227"/>
    </row>
    <row r="345">
      <c r="C345" s="142"/>
      <c r="E345" s="228"/>
      <c r="G345" s="230"/>
      <c r="H345" s="230"/>
      <c r="I345" s="230"/>
      <c r="K345" s="231"/>
      <c r="L345" s="227"/>
    </row>
    <row r="346">
      <c r="C346" s="142"/>
      <c r="E346" s="228"/>
      <c r="G346" s="230"/>
      <c r="H346" s="230"/>
      <c r="I346" s="230"/>
      <c r="K346" s="231"/>
      <c r="L346" s="227"/>
    </row>
    <row r="347">
      <c r="C347" s="142"/>
      <c r="E347" s="228"/>
      <c r="G347" s="230"/>
      <c r="H347" s="230"/>
      <c r="I347" s="230"/>
      <c r="K347" s="231"/>
      <c r="L347" s="227"/>
    </row>
    <row r="348">
      <c r="C348" s="142"/>
      <c r="E348" s="228"/>
      <c r="G348" s="230"/>
      <c r="H348" s="230"/>
      <c r="I348" s="230"/>
      <c r="K348" s="231"/>
      <c r="L348" s="227"/>
    </row>
    <row r="349">
      <c r="C349" s="142"/>
      <c r="E349" s="228"/>
      <c r="G349" s="230"/>
      <c r="H349" s="230"/>
      <c r="I349" s="230"/>
      <c r="K349" s="231"/>
      <c r="L349" s="227"/>
    </row>
    <row r="350">
      <c r="C350" s="142"/>
      <c r="E350" s="228"/>
      <c r="G350" s="230"/>
      <c r="H350" s="230"/>
      <c r="I350" s="230"/>
      <c r="K350" s="231"/>
      <c r="L350" s="227"/>
    </row>
    <row r="351">
      <c r="C351" s="142"/>
      <c r="E351" s="228"/>
      <c r="G351" s="230"/>
      <c r="H351" s="230"/>
      <c r="I351" s="230"/>
      <c r="K351" s="231"/>
      <c r="L351" s="227"/>
    </row>
    <row r="352">
      <c r="C352" s="142"/>
      <c r="E352" s="228"/>
      <c r="G352" s="230"/>
      <c r="H352" s="230"/>
      <c r="I352" s="230"/>
      <c r="K352" s="231"/>
      <c r="L352" s="227"/>
    </row>
    <row r="353">
      <c r="C353" s="142"/>
      <c r="E353" s="228"/>
      <c r="G353" s="230"/>
      <c r="H353" s="230"/>
      <c r="I353" s="230"/>
      <c r="K353" s="231"/>
      <c r="L353" s="227"/>
    </row>
    <row r="354">
      <c r="C354" s="142"/>
      <c r="E354" s="228"/>
      <c r="G354" s="230"/>
      <c r="H354" s="230"/>
      <c r="I354" s="230"/>
      <c r="K354" s="231"/>
      <c r="L354" s="227"/>
    </row>
    <row r="355">
      <c r="C355" s="142"/>
      <c r="E355" s="228"/>
      <c r="G355" s="230"/>
      <c r="H355" s="230"/>
      <c r="I355" s="230"/>
      <c r="K355" s="231"/>
      <c r="L355" s="227"/>
    </row>
    <row r="356">
      <c r="C356" s="142"/>
      <c r="E356" s="228"/>
      <c r="G356" s="230"/>
      <c r="H356" s="230"/>
      <c r="I356" s="230"/>
      <c r="K356" s="231"/>
      <c r="L356" s="227"/>
    </row>
    <row r="357">
      <c r="C357" s="142"/>
      <c r="E357" s="228"/>
      <c r="G357" s="230"/>
      <c r="H357" s="230"/>
      <c r="I357" s="230"/>
      <c r="K357" s="231"/>
      <c r="L357" s="227"/>
    </row>
    <row r="358">
      <c r="C358" s="142"/>
      <c r="E358" s="228"/>
      <c r="G358" s="230"/>
      <c r="H358" s="230"/>
      <c r="I358" s="230"/>
      <c r="K358" s="231"/>
      <c r="L358" s="227"/>
    </row>
    <row r="359">
      <c r="C359" s="142"/>
      <c r="E359" s="228"/>
      <c r="G359" s="230"/>
      <c r="H359" s="230"/>
      <c r="I359" s="230"/>
      <c r="K359" s="231"/>
      <c r="L359" s="227"/>
    </row>
    <row r="360">
      <c r="C360" s="142"/>
      <c r="E360" s="228"/>
      <c r="G360" s="230"/>
      <c r="H360" s="230"/>
      <c r="I360" s="230"/>
      <c r="K360" s="231"/>
      <c r="L360" s="227"/>
    </row>
    <row r="361">
      <c r="C361" s="142"/>
      <c r="E361" s="228"/>
      <c r="G361" s="230"/>
      <c r="H361" s="230"/>
      <c r="I361" s="230"/>
      <c r="K361" s="231"/>
      <c r="L361" s="227"/>
    </row>
    <row r="362">
      <c r="C362" s="142"/>
      <c r="E362" s="228"/>
      <c r="G362" s="230"/>
      <c r="H362" s="230"/>
      <c r="I362" s="230"/>
      <c r="K362" s="231"/>
      <c r="L362" s="227"/>
    </row>
    <row r="363">
      <c r="C363" s="142"/>
      <c r="E363" s="228"/>
      <c r="G363" s="230"/>
      <c r="H363" s="230"/>
      <c r="I363" s="230"/>
      <c r="K363" s="231"/>
      <c r="L363" s="227"/>
    </row>
    <row r="364">
      <c r="C364" s="142"/>
      <c r="E364" s="228"/>
      <c r="G364" s="230"/>
      <c r="H364" s="230"/>
      <c r="I364" s="230"/>
      <c r="K364" s="231"/>
      <c r="L364" s="227"/>
    </row>
    <row r="365">
      <c r="C365" s="142"/>
      <c r="E365" s="228"/>
      <c r="G365" s="230"/>
      <c r="H365" s="230"/>
      <c r="I365" s="230"/>
      <c r="K365" s="231"/>
      <c r="L365" s="227"/>
    </row>
    <row r="366">
      <c r="C366" s="142"/>
      <c r="E366" s="228"/>
      <c r="G366" s="230"/>
      <c r="H366" s="230"/>
      <c r="I366" s="230"/>
      <c r="K366" s="231"/>
      <c r="L366" s="227"/>
    </row>
    <row r="367">
      <c r="C367" s="142"/>
      <c r="E367" s="228"/>
      <c r="G367" s="230"/>
      <c r="H367" s="230"/>
      <c r="I367" s="230"/>
      <c r="K367" s="231"/>
      <c r="L367" s="227"/>
    </row>
    <row r="368">
      <c r="C368" s="142"/>
      <c r="E368" s="228"/>
      <c r="G368" s="230"/>
      <c r="H368" s="230"/>
      <c r="I368" s="230"/>
      <c r="K368" s="231"/>
      <c r="L368" s="227"/>
    </row>
    <row r="369">
      <c r="C369" s="142"/>
      <c r="E369" s="228"/>
      <c r="G369" s="230"/>
      <c r="H369" s="230"/>
      <c r="I369" s="230"/>
      <c r="K369" s="231"/>
      <c r="L369" s="227"/>
    </row>
    <row r="370">
      <c r="C370" s="142"/>
      <c r="E370" s="228"/>
      <c r="G370" s="230"/>
      <c r="H370" s="230"/>
      <c r="I370" s="230"/>
      <c r="K370" s="231"/>
      <c r="L370" s="227"/>
    </row>
    <row r="371">
      <c r="C371" s="142"/>
      <c r="E371" s="228"/>
      <c r="G371" s="230"/>
      <c r="H371" s="230"/>
      <c r="I371" s="230"/>
      <c r="K371" s="231"/>
      <c r="L371" s="227"/>
    </row>
    <row r="372">
      <c r="C372" s="142"/>
      <c r="E372" s="228"/>
      <c r="G372" s="230"/>
      <c r="H372" s="230"/>
      <c r="I372" s="230"/>
      <c r="K372" s="231"/>
      <c r="L372" s="227"/>
    </row>
    <row r="373">
      <c r="C373" s="142"/>
      <c r="E373" s="228"/>
      <c r="G373" s="230"/>
      <c r="H373" s="230"/>
      <c r="I373" s="230"/>
      <c r="K373" s="231"/>
      <c r="L373" s="227"/>
    </row>
    <row r="374">
      <c r="C374" s="142"/>
      <c r="E374" s="228"/>
      <c r="G374" s="230"/>
      <c r="H374" s="230"/>
      <c r="I374" s="230"/>
      <c r="K374" s="231"/>
      <c r="L374" s="227"/>
    </row>
    <row r="375">
      <c r="C375" s="142"/>
      <c r="E375" s="228"/>
      <c r="G375" s="230"/>
      <c r="H375" s="230"/>
      <c r="I375" s="230"/>
      <c r="K375" s="231"/>
      <c r="L375" s="227"/>
    </row>
    <row r="376">
      <c r="C376" s="142"/>
      <c r="E376" s="228"/>
      <c r="G376" s="230"/>
      <c r="H376" s="230"/>
      <c r="I376" s="230"/>
      <c r="K376" s="231"/>
      <c r="L376" s="227"/>
    </row>
    <row r="377">
      <c r="C377" s="142"/>
      <c r="E377" s="228"/>
      <c r="G377" s="230"/>
      <c r="H377" s="230"/>
      <c r="I377" s="230"/>
      <c r="K377" s="231"/>
      <c r="L377" s="227"/>
    </row>
    <row r="378">
      <c r="C378" s="142"/>
      <c r="E378" s="228"/>
      <c r="G378" s="230"/>
      <c r="H378" s="230"/>
      <c r="I378" s="230"/>
      <c r="K378" s="231"/>
      <c r="L378" s="227"/>
    </row>
    <row r="379">
      <c r="C379" s="142"/>
      <c r="E379" s="228"/>
      <c r="G379" s="230"/>
      <c r="H379" s="230"/>
      <c r="I379" s="230"/>
      <c r="K379" s="231"/>
      <c r="L379" s="227"/>
    </row>
    <row r="380">
      <c r="C380" s="142"/>
      <c r="E380" s="228"/>
      <c r="G380" s="230"/>
      <c r="H380" s="230"/>
      <c r="I380" s="230"/>
      <c r="K380" s="231"/>
      <c r="L380" s="227"/>
    </row>
    <row r="381">
      <c r="C381" s="142"/>
      <c r="E381" s="228"/>
      <c r="G381" s="230"/>
      <c r="H381" s="230"/>
      <c r="I381" s="230"/>
      <c r="K381" s="231"/>
      <c r="L381" s="227"/>
    </row>
    <row r="382">
      <c r="C382" s="142"/>
      <c r="E382" s="228"/>
      <c r="G382" s="230"/>
      <c r="H382" s="230"/>
      <c r="I382" s="230"/>
      <c r="K382" s="231"/>
      <c r="L382" s="227"/>
    </row>
    <row r="383">
      <c r="C383" s="142"/>
      <c r="E383" s="228"/>
      <c r="G383" s="230"/>
      <c r="H383" s="230"/>
      <c r="I383" s="230"/>
      <c r="K383" s="231"/>
      <c r="L383" s="227"/>
    </row>
    <row r="384">
      <c r="C384" s="142"/>
      <c r="E384" s="228"/>
      <c r="G384" s="230"/>
      <c r="H384" s="230"/>
      <c r="I384" s="230"/>
      <c r="K384" s="231"/>
      <c r="L384" s="227"/>
    </row>
    <row r="385">
      <c r="C385" s="142"/>
      <c r="E385" s="228"/>
      <c r="G385" s="230"/>
      <c r="H385" s="230"/>
      <c r="I385" s="230"/>
      <c r="K385" s="231"/>
      <c r="L385" s="227"/>
    </row>
    <row r="386">
      <c r="C386" s="142"/>
      <c r="E386" s="228"/>
      <c r="G386" s="230"/>
      <c r="H386" s="230"/>
      <c r="I386" s="230"/>
      <c r="K386" s="231"/>
      <c r="L386" s="227"/>
    </row>
    <row r="387">
      <c r="C387" s="142"/>
      <c r="E387" s="228"/>
      <c r="G387" s="230"/>
      <c r="H387" s="230"/>
      <c r="I387" s="230"/>
      <c r="K387" s="231"/>
      <c r="L387" s="227"/>
    </row>
    <row r="388">
      <c r="C388" s="142"/>
      <c r="E388" s="228"/>
      <c r="G388" s="230"/>
      <c r="H388" s="230"/>
      <c r="I388" s="230"/>
      <c r="K388" s="231"/>
      <c r="L388" s="227"/>
    </row>
    <row r="389">
      <c r="C389" s="142"/>
      <c r="E389" s="228"/>
      <c r="G389" s="230"/>
      <c r="H389" s="230"/>
      <c r="I389" s="230"/>
      <c r="K389" s="231"/>
      <c r="L389" s="227"/>
    </row>
    <row r="390">
      <c r="C390" s="142"/>
      <c r="E390" s="228"/>
      <c r="G390" s="230"/>
      <c r="H390" s="230"/>
      <c r="I390" s="230"/>
      <c r="K390" s="231"/>
      <c r="L390" s="227"/>
    </row>
    <row r="391">
      <c r="C391" s="142"/>
      <c r="E391" s="228"/>
      <c r="G391" s="230"/>
      <c r="H391" s="230"/>
      <c r="I391" s="230"/>
      <c r="K391" s="231"/>
      <c r="L391" s="227"/>
    </row>
    <row r="392">
      <c r="C392" s="142"/>
      <c r="E392" s="228"/>
      <c r="G392" s="230"/>
      <c r="H392" s="230"/>
      <c r="I392" s="230"/>
      <c r="K392" s="231"/>
      <c r="L392" s="227"/>
    </row>
    <row r="393">
      <c r="C393" s="142"/>
      <c r="E393" s="228"/>
      <c r="G393" s="230"/>
      <c r="H393" s="230"/>
      <c r="I393" s="230"/>
      <c r="K393" s="231"/>
      <c r="L393" s="227"/>
    </row>
    <row r="394">
      <c r="C394" s="142"/>
      <c r="E394" s="228"/>
      <c r="G394" s="230"/>
      <c r="H394" s="230"/>
      <c r="I394" s="230"/>
      <c r="K394" s="231"/>
      <c r="L394" s="227"/>
    </row>
    <row r="395">
      <c r="C395" s="142"/>
      <c r="E395" s="228"/>
      <c r="G395" s="230"/>
      <c r="H395" s="230"/>
      <c r="I395" s="230"/>
      <c r="K395" s="231"/>
      <c r="L395" s="227"/>
    </row>
    <row r="396">
      <c r="C396" s="142"/>
      <c r="E396" s="228"/>
      <c r="G396" s="230"/>
      <c r="H396" s="230"/>
      <c r="I396" s="230"/>
      <c r="K396" s="231"/>
      <c r="L396" s="227"/>
    </row>
    <row r="397">
      <c r="C397" s="142"/>
      <c r="E397" s="228"/>
      <c r="G397" s="230"/>
      <c r="H397" s="230"/>
      <c r="I397" s="230"/>
      <c r="K397" s="231"/>
      <c r="L397" s="227"/>
    </row>
    <row r="398">
      <c r="C398" s="142"/>
      <c r="E398" s="228"/>
      <c r="G398" s="230"/>
      <c r="H398" s="230"/>
      <c r="I398" s="230"/>
      <c r="K398" s="231"/>
      <c r="L398" s="227"/>
    </row>
    <row r="399">
      <c r="C399" s="142"/>
      <c r="E399" s="228"/>
      <c r="G399" s="230"/>
      <c r="H399" s="230"/>
      <c r="I399" s="230"/>
      <c r="K399" s="231"/>
      <c r="L399" s="227"/>
    </row>
    <row r="400">
      <c r="C400" s="142"/>
      <c r="E400" s="228"/>
      <c r="G400" s="230"/>
      <c r="H400" s="230"/>
      <c r="I400" s="230"/>
      <c r="K400" s="231"/>
      <c r="L400" s="227"/>
    </row>
    <row r="401">
      <c r="C401" s="142"/>
      <c r="E401" s="228"/>
      <c r="G401" s="230"/>
      <c r="H401" s="230"/>
      <c r="I401" s="230"/>
      <c r="K401" s="231"/>
      <c r="L401" s="227"/>
    </row>
    <row r="402">
      <c r="C402" s="142"/>
      <c r="E402" s="228"/>
      <c r="G402" s="230"/>
      <c r="H402" s="230"/>
      <c r="I402" s="230"/>
      <c r="K402" s="231"/>
      <c r="L402" s="227"/>
    </row>
    <row r="403">
      <c r="C403" s="142"/>
      <c r="E403" s="228"/>
      <c r="G403" s="230"/>
      <c r="H403" s="230"/>
      <c r="I403" s="230"/>
      <c r="K403" s="231"/>
      <c r="L403" s="227"/>
    </row>
    <row r="404">
      <c r="C404" s="142"/>
      <c r="E404" s="228"/>
      <c r="G404" s="230"/>
      <c r="H404" s="230"/>
      <c r="I404" s="230"/>
      <c r="K404" s="231"/>
      <c r="L404" s="227"/>
    </row>
    <row r="405">
      <c r="C405" s="142"/>
      <c r="E405" s="228"/>
      <c r="G405" s="230"/>
      <c r="H405" s="230"/>
      <c r="I405" s="230"/>
      <c r="K405" s="231"/>
      <c r="L405" s="227"/>
    </row>
    <row r="406">
      <c r="C406" s="142"/>
      <c r="E406" s="228"/>
      <c r="G406" s="230"/>
      <c r="H406" s="230"/>
      <c r="I406" s="230"/>
      <c r="K406" s="231"/>
      <c r="L406" s="227"/>
    </row>
    <row r="407">
      <c r="C407" s="142"/>
      <c r="E407" s="228"/>
      <c r="G407" s="230"/>
      <c r="H407" s="230"/>
      <c r="I407" s="230"/>
      <c r="K407" s="231"/>
      <c r="L407" s="227"/>
    </row>
    <row r="408">
      <c r="C408" s="142"/>
      <c r="E408" s="228"/>
      <c r="G408" s="230"/>
      <c r="H408" s="230"/>
      <c r="I408" s="230"/>
      <c r="K408" s="231"/>
      <c r="L408" s="227"/>
    </row>
    <row r="409">
      <c r="C409" s="142"/>
      <c r="E409" s="228"/>
      <c r="G409" s="230"/>
      <c r="H409" s="230"/>
      <c r="I409" s="230"/>
      <c r="K409" s="231"/>
      <c r="L409" s="227"/>
    </row>
    <row r="410">
      <c r="C410" s="142"/>
      <c r="E410" s="228"/>
      <c r="G410" s="230"/>
      <c r="H410" s="230"/>
      <c r="I410" s="230"/>
      <c r="K410" s="231"/>
      <c r="L410" s="227"/>
    </row>
    <row r="411">
      <c r="C411" s="142"/>
      <c r="E411" s="228"/>
      <c r="G411" s="230"/>
      <c r="H411" s="230"/>
      <c r="I411" s="230"/>
      <c r="K411" s="231"/>
      <c r="L411" s="227"/>
    </row>
    <row r="412">
      <c r="C412" s="142"/>
      <c r="E412" s="228"/>
      <c r="G412" s="230"/>
      <c r="H412" s="230"/>
      <c r="I412" s="230"/>
      <c r="K412" s="231"/>
      <c r="L412" s="227"/>
    </row>
    <row r="413">
      <c r="C413" s="142"/>
      <c r="E413" s="228"/>
      <c r="G413" s="230"/>
      <c r="H413" s="230"/>
      <c r="I413" s="230"/>
      <c r="K413" s="231"/>
      <c r="L413" s="227"/>
    </row>
    <row r="414">
      <c r="C414" s="142"/>
      <c r="E414" s="228"/>
      <c r="G414" s="230"/>
      <c r="H414" s="230"/>
      <c r="I414" s="230"/>
      <c r="K414" s="231"/>
      <c r="L414" s="227"/>
    </row>
    <row r="415">
      <c r="C415" s="142"/>
      <c r="E415" s="228"/>
      <c r="G415" s="230"/>
      <c r="H415" s="230"/>
      <c r="I415" s="230"/>
      <c r="K415" s="231"/>
      <c r="L415" s="227"/>
    </row>
    <row r="416">
      <c r="C416" s="142"/>
      <c r="E416" s="228"/>
      <c r="G416" s="230"/>
      <c r="H416" s="230"/>
      <c r="I416" s="230"/>
      <c r="K416" s="231"/>
      <c r="L416" s="227"/>
    </row>
    <row r="417">
      <c r="C417" s="142"/>
      <c r="E417" s="228"/>
      <c r="G417" s="230"/>
      <c r="H417" s="230"/>
      <c r="I417" s="230"/>
      <c r="K417" s="231"/>
      <c r="L417" s="227"/>
    </row>
    <row r="418">
      <c r="C418" s="142"/>
      <c r="E418" s="228"/>
      <c r="G418" s="230"/>
      <c r="H418" s="230"/>
      <c r="I418" s="230"/>
      <c r="K418" s="231"/>
      <c r="L418" s="227"/>
    </row>
    <row r="419">
      <c r="C419" s="142"/>
      <c r="E419" s="228"/>
      <c r="G419" s="230"/>
      <c r="H419" s="230"/>
      <c r="I419" s="230"/>
      <c r="K419" s="231"/>
      <c r="L419" s="227"/>
    </row>
    <row r="420">
      <c r="C420" s="142"/>
      <c r="E420" s="228"/>
      <c r="G420" s="230"/>
      <c r="H420" s="230"/>
      <c r="I420" s="230"/>
      <c r="K420" s="231"/>
      <c r="L420" s="227"/>
    </row>
    <row r="421">
      <c r="C421" s="142"/>
      <c r="E421" s="228"/>
      <c r="G421" s="230"/>
      <c r="H421" s="230"/>
      <c r="I421" s="230"/>
      <c r="K421" s="231"/>
      <c r="L421" s="227"/>
    </row>
    <row r="422">
      <c r="C422" s="142"/>
      <c r="E422" s="228"/>
      <c r="G422" s="230"/>
      <c r="H422" s="230"/>
      <c r="I422" s="230"/>
      <c r="K422" s="231"/>
      <c r="L422" s="227"/>
    </row>
    <row r="423">
      <c r="C423" s="142"/>
      <c r="E423" s="228"/>
      <c r="G423" s="230"/>
      <c r="H423" s="230"/>
      <c r="I423" s="230"/>
      <c r="K423" s="231"/>
      <c r="L423" s="227"/>
    </row>
    <row r="424">
      <c r="C424" s="142"/>
      <c r="E424" s="228"/>
      <c r="G424" s="230"/>
      <c r="H424" s="230"/>
      <c r="I424" s="230"/>
      <c r="K424" s="231"/>
      <c r="L424" s="227"/>
    </row>
    <row r="425">
      <c r="C425" s="142"/>
      <c r="E425" s="228"/>
      <c r="G425" s="230"/>
      <c r="H425" s="230"/>
      <c r="I425" s="230"/>
      <c r="K425" s="231"/>
      <c r="L425" s="227"/>
    </row>
    <row r="426">
      <c r="C426" s="142"/>
      <c r="E426" s="228"/>
      <c r="G426" s="230"/>
      <c r="H426" s="230"/>
      <c r="I426" s="230"/>
      <c r="K426" s="231"/>
      <c r="L426" s="227"/>
    </row>
    <row r="427">
      <c r="C427" s="142"/>
      <c r="E427" s="228"/>
      <c r="G427" s="230"/>
      <c r="H427" s="230"/>
      <c r="I427" s="230"/>
      <c r="K427" s="231"/>
      <c r="L427" s="227"/>
    </row>
    <row r="428">
      <c r="C428" s="142"/>
      <c r="E428" s="228"/>
      <c r="G428" s="230"/>
      <c r="H428" s="230"/>
      <c r="I428" s="230"/>
      <c r="K428" s="231"/>
      <c r="L428" s="227"/>
    </row>
    <row r="429">
      <c r="C429" s="142"/>
      <c r="E429" s="228"/>
      <c r="G429" s="230"/>
      <c r="H429" s="230"/>
      <c r="I429" s="230"/>
      <c r="K429" s="231"/>
      <c r="L429" s="227"/>
    </row>
    <row r="430">
      <c r="C430" s="142"/>
      <c r="E430" s="228"/>
      <c r="G430" s="230"/>
      <c r="H430" s="230"/>
      <c r="I430" s="230"/>
      <c r="K430" s="231"/>
      <c r="L430" s="227"/>
    </row>
    <row r="431">
      <c r="C431" s="142"/>
      <c r="E431" s="228"/>
      <c r="G431" s="230"/>
      <c r="H431" s="230"/>
      <c r="I431" s="230"/>
      <c r="K431" s="231"/>
      <c r="L431" s="227"/>
    </row>
    <row r="432">
      <c r="C432" s="142"/>
      <c r="E432" s="228"/>
      <c r="G432" s="230"/>
      <c r="H432" s="230"/>
      <c r="I432" s="230"/>
      <c r="K432" s="231"/>
      <c r="L432" s="227"/>
    </row>
    <row r="433">
      <c r="C433" s="142"/>
      <c r="E433" s="228"/>
      <c r="G433" s="230"/>
      <c r="H433" s="230"/>
      <c r="I433" s="230"/>
      <c r="K433" s="231"/>
      <c r="L433" s="227"/>
    </row>
    <row r="434">
      <c r="C434" s="142"/>
      <c r="E434" s="228"/>
      <c r="G434" s="230"/>
      <c r="H434" s="230"/>
      <c r="I434" s="230"/>
      <c r="K434" s="231"/>
      <c r="L434" s="227"/>
    </row>
    <row r="435">
      <c r="C435" s="142"/>
      <c r="E435" s="228"/>
      <c r="G435" s="230"/>
      <c r="H435" s="230"/>
      <c r="I435" s="230"/>
      <c r="K435" s="231"/>
      <c r="L435" s="227"/>
    </row>
    <row r="436">
      <c r="C436" s="142"/>
      <c r="E436" s="228"/>
      <c r="G436" s="230"/>
      <c r="H436" s="230"/>
      <c r="I436" s="230"/>
      <c r="K436" s="231"/>
      <c r="L436" s="227"/>
    </row>
    <row r="437">
      <c r="C437" s="142"/>
      <c r="E437" s="228"/>
      <c r="G437" s="230"/>
      <c r="H437" s="230"/>
      <c r="I437" s="230"/>
      <c r="K437" s="231"/>
      <c r="L437" s="227"/>
    </row>
    <row r="438">
      <c r="C438" s="142"/>
      <c r="E438" s="228"/>
      <c r="G438" s="230"/>
      <c r="H438" s="230"/>
      <c r="I438" s="230"/>
      <c r="K438" s="231"/>
      <c r="L438" s="227"/>
    </row>
    <row r="439">
      <c r="C439" s="142"/>
      <c r="E439" s="228"/>
      <c r="G439" s="230"/>
      <c r="H439" s="230"/>
      <c r="I439" s="230"/>
      <c r="K439" s="231"/>
      <c r="L439" s="227"/>
    </row>
    <row r="440">
      <c r="C440" s="142"/>
      <c r="E440" s="228"/>
      <c r="G440" s="230"/>
      <c r="H440" s="230"/>
      <c r="I440" s="230"/>
      <c r="K440" s="231"/>
      <c r="L440" s="227"/>
    </row>
    <row r="441">
      <c r="C441" s="142"/>
      <c r="E441" s="228"/>
      <c r="G441" s="230"/>
      <c r="H441" s="230"/>
      <c r="I441" s="230"/>
      <c r="K441" s="231"/>
      <c r="L441" s="227"/>
    </row>
    <row r="442">
      <c r="C442" s="142"/>
      <c r="E442" s="228"/>
      <c r="G442" s="230"/>
      <c r="H442" s="230"/>
      <c r="I442" s="230"/>
      <c r="K442" s="231"/>
      <c r="L442" s="227"/>
    </row>
    <row r="443">
      <c r="C443" s="142"/>
      <c r="E443" s="228"/>
      <c r="G443" s="230"/>
      <c r="H443" s="230"/>
      <c r="I443" s="230"/>
      <c r="K443" s="231"/>
      <c r="L443" s="227"/>
    </row>
    <row r="444">
      <c r="C444" s="142"/>
      <c r="E444" s="228"/>
      <c r="G444" s="230"/>
      <c r="H444" s="230"/>
      <c r="I444" s="230"/>
      <c r="K444" s="231"/>
      <c r="L444" s="227"/>
    </row>
    <row r="445">
      <c r="C445" s="142"/>
      <c r="E445" s="228"/>
      <c r="G445" s="230"/>
      <c r="H445" s="230"/>
      <c r="I445" s="230"/>
      <c r="K445" s="231"/>
      <c r="L445" s="227"/>
    </row>
    <row r="446">
      <c r="C446" s="142"/>
      <c r="E446" s="228"/>
      <c r="G446" s="230"/>
      <c r="H446" s="230"/>
      <c r="I446" s="230"/>
      <c r="K446" s="231"/>
      <c r="L446" s="227"/>
    </row>
    <row r="447">
      <c r="C447" s="142"/>
      <c r="E447" s="228"/>
      <c r="G447" s="230"/>
      <c r="H447" s="230"/>
      <c r="I447" s="230"/>
      <c r="K447" s="231"/>
      <c r="L447" s="227"/>
    </row>
    <row r="448">
      <c r="C448" s="142"/>
      <c r="E448" s="228"/>
      <c r="G448" s="230"/>
      <c r="H448" s="230"/>
      <c r="I448" s="230"/>
      <c r="K448" s="231"/>
      <c r="L448" s="227"/>
    </row>
    <row r="449">
      <c r="C449" s="142"/>
      <c r="E449" s="228"/>
      <c r="G449" s="230"/>
      <c r="H449" s="230"/>
      <c r="I449" s="230"/>
      <c r="K449" s="231"/>
      <c r="L449" s="227"/>
    </row>
    <row r="450">
      <c r="C450" s="142"/>
      <c r="E450" s="228"/>
      <c r="G450" s="230"/>
      <c r="H450" s="230"/>
      <c r="I450" s="230"/>
      <c r="K450" s="231"/>
      <c r="L450" s="227"/>
    </row>
    <row r="451">
      <c r="C451" s="142"/>
      <c r="E451" s="228"/>
      <c r="G451" s="230"/>
      <c r="H451" s="230"/>
      <c r="I451" s="230"/>
      <c r="K451" s="231"/>
      <c r="L451" s="227"/>
    </row>
    <row r="452">
      <c r="C452" s="142"/>
      <c r="E452" s="228"/>
      <c r="G452" s="230"/>
      <c r="H452" s="230"/>
      <c r="I452" s="230"/>
      <c r="K452" s="231"/>
      <c r="L452" s="227"/>
    </row>
    <row r="453">
      <c r="C453" s="142"/>
      <c r="E453" s="228"/>
      <c r="G453" s="230"/>
      <c r="H453" s="230"/>
      <c r="I453" s="230"/>
      <c r="K453" s="231"/>
      <c r="L453" s="227"/>
    </row>
    <row r="454">
      <c r="C454" s="142"/>
      <c r="E454" s="228"/>
      <c r="G454" s="230"/>
      <c r="H454" s="230"/>
      <c r="I454" s="230"/>
      <c r="K454" s="231"/>
      <c r="L454" s="227"/>
    </row>
    <row r="455">
      <c r="C455" s="142"/>
      <c r="E455" s="228"/>
      <c r="G455" s="230"/>
      <c r="H455" s="230"/>
      <c r="I455" s="230"/>
      <c r="K455" s="231"/>
      <c r="L455" s="227"/>
    </row>
    <row r="456">
      <c r="C456" s="142"/>
      <c r="E456" s="228"/>
      <c r="G456" s="230"/>
      <c r="H456" s="230"/>
      <c r="I456" s="230"/>
      <c r="K456" s="231"/>
      <c r="L456" s="227"/>
    </row>
    <row r="457">
      <c r="C457" s="142"/>
      <c r="E457" s="228"/>
      <c r="G457" s="230"/>
      <c r="H457" s="230"/>
      <c r="I457" s="230"/>
      <c r="K457" s="231"/>
      <c r="L457" s="227"/>
    </row>
    <row r="458">
      <c r="C458" s="142"/>
      <c r="E458" s="228"/>
      <c r="G458" s="230"/>
      <c r="H458" s="230"/>
      <c r="I458" s="230"/>
      <c r="K458" s="231"/>
      <c r="L458" s="227"/>
    </row>
    <row r="459">
      <c r="C459" s="142"/>
      <c r="E459" s="228"/>
      <c r="G459" s="230"/>
      <c r="H459" s="230"/>
      <c r="I459" s="230"/>
      <c r="K459" s="231"/>
      <c r="L459" s="227"/>
    </row>
    <row r="460">
      <c r="C460" s="142"/>
      <c r="E460" s="228"/>
      <c r="G460" s="230"/>
      <c r="H460" s="230"/>
      <c r="I460" s="230"/>
      <c r="K460" s="231"/>
      <c r="L460" s="227"/>
    </row>
    <row r="461">
      <c r="C461" s="142"/>
      <c r="E461" s="228"/>
      <c r="G461" s="230"/>
      <c r="H461" s="230"/>
      <c r="I461" s="230"/>
      <c r="K461" s="231"/>
      <c r="L461" s="227"/>
    </row>
    <row r="462">
      <c r="C462" s="142"/>
      <c r="E462" s="228"/>
      <c r="G462" s="230"/>
      <c r="H462" s="230"/>
      <c r="I462" s="230"/>
      <c r="K462" s="231"/>
      <c r="L462" s="227"/>
    </row>
    <row r="463">
      <c r="C463" s="142"/>
      <c r="E463" s="228"/>
      <c r="G463" s="230"/>
      <c r="H463" s="230"/>
      <c r="I463" s="230"/>
      <c r="K463" s="231"/>
      <c r="L463" s="227"/>
    </row>
    <row r="464">
      <c r="C464" s="142"/>
      <c r="E464" s="228"/>
      <c r="G464" s="230"/>
      <c r="H464" s="230"/>
      <c r="I464" s="230"/>
      <c r="K464" s="231"/>
      <c r="L464" s="227"/>
    </row>
    <row r="465">
      <c r="C465" s="142"/>
      <c r="E465" s="228"/>
      <c r="G465" s="230"/>
      <c r="H465" s="230"/>
      <c r="I465" s="230"/>
      <c r="K465" s="231"/>
      <c r="L465" s="227"/>
    </row>
    <row r="466">
      <c r="C466" s="142"/>
      <c r="E466" s="228"/>
      <c r="G466" s="230"/>
      <c r="H466" s="230"/>
      <c r="I466" s="230"/>
      <c r="K466" s="231"/>
      <c r="L466" s="227"/>
    </row>
    <row r="467">
      <c r="C467" s="142"/>
      <c r="E467" s="228"/>
      <c r="G467" s="230"/>
      <c r="H467" s="230"/>
      <c r="I467" s="230"/>
      <c r="K467" s="231"/>
      <c r="L467" s="227"/>
    </row>
    <row r="468">
      <c r="C468" s="142"/>
      <c r="E468" s="228"/>
      <c r="G468" s="230"/>
      <c r="H468" s="230"/>
      <c r="I468" s="230"/>
      <c r="K468" s="231"/>
      <c r="L468" s="227"/>
    </row>
    <row r="469">
      <c r="C469" s="142"/>
      <c r="E469" s="228"/>
      <c r="G469" s="230"/>
      <c r="H469" s="230"/>
      <c r="I469" s="230"/>
      <c r="K469" s="231"/>
      <c r="L469" s="227"/>
    </row>
    <row r="470">
      <c r="C470" s="142"/>
      <c r="E470" s="228"/>
      <c r="G470" s="230"/>
      <c r="H470" s="230"/>
      <c r="I470" s="230"/>
      <c r="K470" s="231"/>
      <c r="L470" s="227"/>
    </row>
    <row r="471">
      <c r="C471" s="142"/>
      <c r="E471" s="228"/>
      <c r="G471" s="230"/>
      <c r="H471" s="230"/>
      <c r="I471" s="230"/>
      <c r="K471" s="231"/>
      <c r="L471" s="227"/>
    </row>
    <row r="472">
      <c r="C472" s="142"/>
      <c r="E472" s="228"/>
      <c r="G472" s="230"/>
      <c r="H472" s="230"/>
      <c r="I472" s="230"/>
      <c r="K472" s="231"/>
      <c r="L472" s="227"/>
    </row>
    <row r="473">
      <c r="C473" s="142"/>
      <c r="E473" s="228"/>
      <c r="G473" s="230"/>
      <c r="H473" s="230"/>
      <c r="I473" s="230"/>
      <c r="K473" s="231"/>
      <c r="L473" s="227"/>
    </row>
    <row r="474">
      <c r="C474" s="142"/>
      <c r="E474" s="228"/>
      <c r="G474" s="230"/>
      <c r="H474" s="230"/>
      <c r="I474" s="230"/>
      <c r="K474" s="231"/>
      <c r="L474" s="227"/>
    </row>
    <row r="475">
      <c r="C475" s="142"/>
      <c r="E475" s="228"/>
      <c r="G475" s="230"/>
      <c r="H475" s="230"/>
      <c r="I475" s="230"/>
      <c r="K475" s="231"/>
      <c r="L475" s="227"/>
    </row>
    <row r="476">
      <c r="C476" s="142"/>
      <c r="E476" s="228"/>
      <c r="G476" s="230"/>
      <c r="H476" s="230"/>
      <c r="I476" s="230"/>
      <c r="K476" s="231"/>
      <c r="L476" s="227"/>
    </row>
    <row r="477">
      <c r="C477" s="142"/>
      <c r="E477" s="228"/>
      <c r="G477" s="230"/>
      <c r="H477" s="230"/>
      <c r="I477" s="230"/>
      <c r="K477" s="231"/>
      <c r="L477" s="227"/>
    </row>
    <row r="478">
      <c r="C478" s="142"/>
      <c r="E478" s="228"/>
      <c r="G478" s="230"/>
      <c r="H478" s="230"/>
      <c r="I478" s="230"/>
      <c r="K478" s="231"/>
      <c r="L478" s="227"/>
    </row>
    <row r="479">
      <c r="C479" s="142"/>
      <c r="E479" s="228"/>
      <c r="G479" s="230"/>
      <c r="H479" s="230"/>
      <c r="I479" s="230"/>
      <c r="K479" s="231"/>
      <c r="L479" s="227"/>
    </row>
    <row r="480">
      <c r="C480" s="142"/>
      <c r="E480" s="228"/>
      <c r="G480" s="230"/>
      <c r="H480" s="230"/>
      <c r="I480" s="230"/>
      <c r="K480" s="231"/>
      <c r="L480" s="227"/>
    </row>
    <row r="481">
      <c r="C481" s="142"/>
      <c r="E481" s="228"/>
      <c r="G481" s="230"/>
      <c r="H481" s="230"/>
      <c r="I481" s="230"/>
      <c r="K481" s="231"/>
      <c r="L481" s="227"/>
    </row>
    <row r="482">
      <c r="C482" s="142"/>
      <c r="E482" s="228"/>
      <c r="G482" s="230"/>
      <c r="H482" s="230"/>
      <c r="I482" s="230"/>
      <c r="K482" s="231"/>
      <c r="L482" s="227"/>
    </row>
    <row r="483">
      <c r="C483" s="142"/>
      <c r="E483" s="228"/>
      <c r="G483" s="230"/>
      <c r="H483" s="230"/>
      <c r="I483" s="230"/>
      <c r="K483" s="231"/>
      <c r="L483" s="227"/>
    </row>
    <row r="484">
      <c r="C484" s="142"/>
      <c r="E484" s="228"/>
      <c r="G484" s="230"/>
      <c r="H484" s="230"/>
      <c r="I484" s="230"/>
      <c r="K484" s="231"/>
      <c r="L484" s="227"/>
    </row>
    <row r="485">
      <c r="C485" s="142"/>
      <c r="E485" s="228"/>
      <c r="G485" s="230"/>
      <c r="H485" s="230"/>
      <c r="I485" s="230"/>
      <c r="K485" s="231"/>
      <c r="L485" s="227"/>
    </row>
    <row r="486">
      <c r="C486" s="142"/>
      <c r="E486" s="228"/>
      <c r="G486" s="230"/>
      <c r="H486" s="230"/>
      <c r="I486" s="230"/>
      <c r="K486" s="231"/>
      <c r="L486" s="227"/>
    </row>
    <row r="487">
      <c r="C487" s="142"/>
      <c r="E487" s="228"/>
      <c r="G487" s="230"/>
      <c r="H487" s="230"/>
      <c r="I487" s="230"/>
      <c r="K487" s="231"/>
      <c r="L487" s="227"/>
    </row>
    <row r="488">
      <c r="C488" s="142"/>
      <c r="E488" s="228"/>
      <c r="G488" s="230"/>
      <c r="H488" s="230"/>
      <c r="I488" s="230"/>
      <c r="K488" s="231"/>
      <c r="L488" s="227"/>
    </row>
    <row r="489">
      <c r="C489" s="142"/>
      <c r="E489" s="228"/>
      <c r="G489" s="230"/>
      <c r="H489" s="230"/>
      <c r="I489" s="230"/>
      <c r="K489" s="231"/>
      <c r="L489" s="227"/>
    </row>
    <row r="490">
      <c r="C490" s="142"/>
      <c r="E490" s="228"/>
      <c r="G490" s="230"/>
      <c r="H490" s="230"/>
      <c r="I490" s="230"/>
      <c r="K490" s="231"/>
      <c r="L490" s="227"/>
    </row>
    <row r="491">
      <c r="C491" s="142"/>
      <c r="E491" s="228"/>
      <c r="G491" s="230"/>
      <c r="H491" s="230"/>
      <c r="I491" s="230"/>
      <c r="K491" s="231"/>
      <c r="L491" s="227"/>
    </row>
    <row r="492">
      <c r="C492" s="142"/>
      <c r="E492" s="228"/>
      <c r="G492" s="230"/>
      <c r="H492" s="230"/>
      <c r="I492" s="230"/>
      <c r="K492" s="231"/>
      <c r="L492" s="227"/>
    </row>
    <row r="493">
      <c r="C493" s="142"/>
      <c r="E493" s="228"/>
      <c r="G493" s="230"/>
      <c r="H493" s="230"/>
      <c r="I493" s="230"/>
      <c r="K493" s="231"/>
      <c r="L493" s="227"/>
    </row>
    <row r="494">
      <c r="C494" s="142"/>
      <c r="E494" s="228"/>
      <c r="G494" s="230"/>
      <c r="H494" s="230"/>
      <c r="I494" s="230"/>
      <c r="K494" s="231"/>
      <c r="L494" s="227"/>
    </row>
    <row r="495">
      <c r="C495" s="142"/>
      <c r="E495" s="228"/>
      <c r="G495" s="230"/>
      <c r="H495" s="230"/>
      <c r="I495" s="230"/>
      <c r="K495" s="231"/>
      <c r="L495" s="227"/>
    </row>
    <row r="496">
      <c r="C496" s="142"/>
      <c r="E496" s="228"/>
      <c r="G496" s="230"/>
      <c r="H496" s="230"/>
      <c r="I496" s="230"/>
      <c r="K496" s="231"/>
      <c r="L496" s="227"/>
    </row>
    <row r="497">
      <c r="C497" s="142"/>
      <c r="E497" s="228"/>
      <c r="G497" s="230"/>
      <c r="H497" s="230"/>
      <c r="I497" s="230"/>
      <c r="K497" s="231"/>
      <c r="L497" s="227"/>
    </row>
    <row r="498">
      <c r="C498" s="142"/>
      <c r="E498" s="228"/>
      <c r="G498" s="230"/>
      <c r="H498" s="230"/>
      <c r="I498" s="230"/>
      <c r="K498" s="231"/>
      <c r="L498" s="227"/>
    </row>
    <row r="499">
      <c r="C499" s="142"/>
      <c r="E499" s="228"/>
      <c r="G499" s="230"/>
      <c r="H499" s="230"/>
      <c r="I499" s="230"/>
      <c r="K499" s="231"/>
      <c r="L499" s="227"/>
    </row>
    <row r="500">
      <c r="C500" s="142"/>
      <c r="E500" s="228"/>
      <c r="G500" s="230"/>
      <c r="H500" s="230"/>
      <c r="I500" s="230"/>
      <c r="K500" s="231"/>
      <c r="L500" s="227"/>
    </row>
    <row r="501">
      <c r="C501" s="142"/>
      <c r="E501" s="228"/>
      <c r="G501" s="230"/>
      <c r="H501" s="230"/>
      <c r="I501" s="230"/>
      <c r="K501" s="231"/>
      <c r="L501" s="227"/>
    </row>
    <row r="502">
      <c r="C502" s="142"/>
      <c r="E502" s="228"/>
      <c r="G502" s="230"/>
      <c r="H502" s="230"/>
      <c r="I502" s="230"/>
      <c r="K502" s="231"/>
      <c r="L502" s="227"/>
    </row>
    <row r="503">
      <c r="C503" s="142"/>
      <c r="E503" s="228"/>
      <c r="G503" s="230"/>
      <c r="H503" s="230"/>
      <c r="I503" s="230"/>
      <c r="K503" s="231"/>
      <c r="L503" s="227"/>
    </row>
    <row r="504">
      <c r="C504" s="142"/>
      <c r="E504" s="228"/>
      <c r="G504" s="230"/>
      <c r="H504" s="230"/>
      <c r="I504" s="230"/>
      <c r="K504" s="231"/>
      <c r="L504" s="227"/>
    </row>
    <row r="505">
      <c r="C505" s="142"/>
      <c r="E505" s="228"/>
      <c r="G505" s="230"/>
      <c r="H505" s="230"/>
      <c r="I505" s="230"/>
      <c r="K505" s="231"/>
      <c r="L505" s="227"/>
    </row>
    <row r="506">
      <c r="C506" s="142"/>
      <c r="E506" s="228"/>
      <c r="G506" s="230"/>
      <c r="H506" s="230"/>
      <c r="I506" s="230"/>
      <c r="K506" s="231"/>
      <c r="L506" s="227"/>
    </row>
    <row r="507">
      <c r="C507" s="142"/>
      <c r="E507" s="228"/>
      <c r="G507" s="230"/>
      <c r="H507" s="230"/>
      <c r="I507" s="230"/>
      <c r="K507" s="231"/>
      <c r="L507" s="227"/>
    </row>
    <row r="508">
      <c r="C508" s="142"/>
      <c r="E508" s="228"/>
      <c r="G508" s="230"/>
      <c r="H508" s="230"/>
      <c r="I508" s="230"/>
      <c r="K508" s="231"/>
      <c r="L508" s="227"/>
    </row>
    <row r="509">
      <c r="C509" s="142"/>
      <c r="E509" s="228"/>
      <c r="G509" s="230"/>
      <c r="H509" s="230"/>
      <c r="I509" s="230"/>
      <c r="K509" s="231"/>
      <c r="L509" s="227"/>
    </row>
    <row r="510">
      <c r="C510" s="142"/>
      <c r="E510" s="228"/>
      <c r="G510" s="230"/>
      <c r="H510" s="230"/>
      <c r="I510" s="230"/>
      <c r="K510" s="231"/>
      <c r="L510" s="227"/>
    </row>
    <row r="511">
      <c r="C511" s="142"/>
      <c r="E511" s="228"/>
      <c r="G511" s="230"/>
      <c r="H511" s="230"/>
      <c r="I511" s="230"/>
      <c r="K511" s="231"/>
      <c r="L511" s="227"/>
    </row>
    <row r="512">
      <c r="C512" s="142"/>
      <c r="E512" s="228"/>
      <c r="G512" s="230"/>
      <c r="H512" s="230"/>
      <c r="I512" s="230"/>
      <c r="K512" s="231"/>
      <c r="L512" s="227"/>
    </row>
    <row r="513">
      <c r="C513" s="142"/>
      <c r="E513" s="228"/>
      <c r="G513" s="230"/>
      <c r="H513" s="230"/>
      <c r="I513" s="230"/>
      <c r="K513" s="231"/>
      <c r="L513" s="227"/>
    </row>
    <row r="514">
      <c r="C514" s="142"/>
      <c r="E514" s="228"/>
      <c r="G514" s="230"/>
      <c r="H514" s="230"/>
      <c r="I514" s="230"/>
      <c r="K514" s="231"/>
      <c r="L514" s="227"/>
    </row>
    <row r="515">
      <c r="C515" s="142"/>
      <c r="E515" s="228"/>
      <c r="G515" s="230"/>
      <c r="H515" s="230"/>
      <c r="I515" s="230"/>
      <c r="K515" s="231"/>
      <c r="L515" s="227"/>
    </row>
    <row r="516">
      <c r="C516" s="142"/>
      <c r="E516" s="228"/>
      <c r="G516" s="230"/>
      <c r="H516" s="230"/>
      <c r="I516" s="230"/>
      <c r="K516" s="231"/>
      <c r="L516" s="227"/>
    </row>
    <row r="517">
      <c r="C517" s="142"/>
      <c r="E517" s="228"/>
      <c r="G517" s="230"/>
      <c r="H517" s="230"/>
      <c r="I517" s="230"/>
      <c r="K517" s="231"/>
      <c r="L517" s="227"/>
    </row>
    <row r="518">
      <c r="C518" s="142"/>
      <c r="E518" s="228"/>
      <c r="G518" s="230"/>
      <c r="H518" s="230"/>
      <c r="I518" s="230"/>
      <c r="K518" s="231"/>
      <c r="L518" s="227"/>
    </row>
    <row r="519">
      <c r="C519" s="142"/>
      <c r="E519" s="228"/>
      <c r="G519" s="230"/>
      <c r="H519" s="230"/>
      <c r="I519" s="230"/>
      <c r="K519" s="231"/>
      <c r="L519" s="227"/>
    </row>
    <row r="520">
      <c r="C520" s="142"/>
      <c r="E520" s="228"/>
      <c r="G520" s="230"/>
      <c r="H520" s="230"/>
      <c r="I520" s="230"/>
      <c r="K520" s="231"/>
      <c r="L520" s="227"/>
    </row>
    <row r="521">
      <c r="C521" s="142"/>
      <c r="E521" s="228"/>
      <c r="G521" s="230"/>
      <c r="H521" s="230"/>
      <c r="I521" s="230"/>
      <c r="K521" s="231"/>
      <c r="L521" s="227"/>
    </row>
    <row r="522">
      <c r="C522" s="142"/>
      <c r="E522" s="228"/>
      <c r="G522" s="230"/>
      <c r="H522" s="230"/>
      <c r="I522" s="230"/>
      <c r="K522" s="231"/>
      <c r="L522" s="227"/>
    </row>
    <row r="523">
      <c r="C523" s="142"/>
      <c r="E523" s="228"/>
      <c r="G523" s="230"/>
      <c r="H523" s="230"/>
      <c r="I523" s="230"/>
      <c r="K523" s="231"/>
      <c r="L523" s="227"/>
    </row>
    <row r="524">
      <c r="C524" s="142"/>
      <c r="E524" s="228"/>
      <c r="G524" s="230"/>
      <c r="H524" s="230"/>
      <c r="I524" s="230"/>
      <c r="K524" s="231"/>
      <c r="L524" s="227"/>
    </row>
    <row r="525">
      <c r="C525" s="142"/>
      <c r="E525" s="228"/>
      <c r="G525" s="230"/>
      <c r="H525" s="230"/>
      <c r="I525" s="230"/>
      <c r="K525" s="231"/>
      <c r="L525" s="227"/>
    </row>
    <row r="526">
      <c r="C526" s="142"/>
      <c r="E526" s="228"/>
      <c r="G526" s="230"/>
      <c r="H526" s="230"/>
      <c r="I526" s="230"/>
      <c r="K526" s="231"/>
      <c r="L526" s="227"/>
    </row>
    <row r="527">
      <c r="C527" s="142"/>
      <c r="E527" s="228"/>
      <c r="G527" s="230"/>
      <c r="H527" s="230"/>
      <c r="I527" s="230"/>
      <c r="K527" s="231"/>
      <c r="L527" s="227"/>
    </row>
    <row r="528">
      <c r="C528" s="142"/>
      <c r="E528" s="228"/>
      <c r="G528" s="230"/>
      <c r="H528" s="230"/>
      <c r="I528" s="230"/>
      <c r="K528" s="231"/>
      <c r="L528" s="227"/>
    </row>
    <row r="529">
      <c r="C529" s="142"/>
      <c r="E529" s="228"/>
      <c r="G529" s="230"/>
      <c r="H529" s="230"/>
      <c r="I529" s="230"/>
      <c r="K529" s="231"/>
      <c r="L529" s="227"/>
    </row>
    <row r="530">
      <c r="C530" s="142"/>
      <c r="E530" s="228"/>
      <c r="G530" s="230"/>
      <c r="H530" s="230"/>
      <c r="I530" s="230"/>
      <c r="K530" s="231"/>
      <c r="L530" s="227"/>
    </row>
    <row r="531">
      <c r="C531" s="142"/>
      <c r="E531" s="228"/>
      <c r="G531" s="230"/>
      <c r="H531" s="230"/>
      <c r="I531" s="230"/>
      <c r="K531" s="231"/>
      <c r="L531" s="227"/>
    </row>
    <row r="532">
      <c r="C532" s="142"/>
      <c r="E532" s="228"/>
      <c r="G532" s="230"/>
      <c r="H532" s="230"/>
      <c r="I532" s="230"/>
      <c r="K532" s="231"/>
      <c r="L532" s="227"/>
    </row>
    <row r="533">
      <c r="C533" s="142"/>
      <c r="E533" s="228"/>
      <c r="G533" s="230"/>
      <c r="H533" s="230"/>
      <c r="I533" s="230"/>
      <c r="K533" s="231"/>
      <c r="L533" s="227"/>
    </row>
    <row r="534">
      <c r="C534" s="142"/>
      <c r="E534" s="228"/>
      <c r="G534" s="230"/>
      <c r="H534" s="230"/>
      <c r="I534" s="230"/>
      <c r="K534" s="231"/>
      <c r="L534" s="227"/>
    </row>
    <row r="535">
      <c r="C535" s="142"/>
      <c r="E535" s="228"/>
      <c r="G535" s="230"/>
      <c r="H535" s="230"/>
      <c r="I535" s="230"/>
      <c r="K535" s="231"/>
      <c r="L535" s="227"/>
    </row>
    <row r="536">
      <c r="C536" s="142"/>
      <c r="E536" s="228"/>
      <c r="G536" s="230"/>
      <c r="H536" s="230"/>
      <c r="I536" s="230"/>
      <c r="K536" s="231"/>
      <c r="L536" s="227"/>
    </row>
    <row r="537">
      <c r="C537" s="142"/>
      <c r="E537" s="228"/>
      <c r="G537" s="230"/>
      <c r="H537" s="230"/>
      <c r="I537" s="230"/>
      <c r="K537" s="231"/>
      <c r="L537" s="227"/>
    </row>
    <row r="538">
      <c r="C538" s="142"/>
      <c r="E538" s="228"/>
      <c r="G538" s="230"/>
      <c r="H538" s="230"/>
      <c r="I538" s="230"/>
      <c r="K538" s="231"/>
      <c r="L538" s="227"/>
    </row>
    <row r="539">
      <c r="C539" s="142"/>
      <c r="E539" s="228"/>
      <c r="G539" s="230"/>
      <c r="H539" s="230"/>
      <c r="I539" s="230"/>
      <c r="K539" s="231"/>
      <c r="L539" s="227"/>
    </row>
    <row r="540">
      <c r="C540" s="142"/>
      <c r="E540" s="228"/>
      <c r="G540" s="230"/>
      <c r="H540" s="230"/>
      <c r="I540" s="230"/>
      <c r="K540" s="231"/>
      <c r="L540" s="227"/>
    </row>
    <row r="541">
      <c r="C541" s="142"/>
      <c r="E541" s="228"/>
      <c r="G541" s="230"/>
      <c r="H541" s="230"/>
      <c r="I541" s="230"/>
      <c r="K541" s="231"/>
      <c r="L541" s="227"/>
    </row>
    <row r="542">
      <c r="C542" s="142"/>
      <c r="E542" s="228"/>
      <c r="G542" s="230"/>
      <c r="H542" s="230"/>
      <c r="I542" s="230"/>
      <c r="K542" s="231"/>
      <c r="L542" s="227"/>
    </row>
    <row r="543">
      <c r="C543" s="142"/>
      <c r="E543" s="228"/>
      <c r="G543" s="230"/>
      <c r="H543" s="230"/>
      <c r="I543" s="230"/>
      <c r="K543" s="231"/>
      <c r="L543" s="227"/>
    </row>
    <row r="544">
      <c r="C544" s="142"/>
      <c r="E544" s="228"/>
      <c r="G544" s="230"/>
      <c r="H544" s="230"/>
      <c r="I544" s="230"/>
      <c r="K544" s="231"/>
      <c r="L544" s="227"/>
    </row>
    <row r="545">
      <c r="C545" s="142"/>
      <c r="E545" s="228"/>
      <c r="G545" s="230"/>
      <c r="H545" s="230"/>
      <c r="I545" s="230"/>
      <c r="K545" s="231"/>
      <c r="L545" s="227"/>
    </row>
    <row r="546">
      <c r="C546" s="142"/>
      <c r="E546" s="228"/>
      <c r="G546" s="230"/>
      <c r="H546" s="230"/>
      <c r="I546" s="230"/>
      <c r="K546" s="231"/>
      <c r="L546" s="227"/>
    </row>
    <row r="547">
      <c r="C547" s="142"/>
      <c r="E547" s="228"/>
      <c r="G547" s="230"/>
      <c r="H547" s="230"/>
      <c r="I547" s="230"/>
      <c r="K547" s="231"/>
      <c r="L547" s="227"/>
    </row>
    <row r="548">
      <c r="C548" s="142"/>
      <c r="E548" s="228"/>
      <c r="G548" s="230"/>
      <c r="H548" s="230"/>
      <c r="I548" s="230"/>
      <c r="K548" s="231"/>
      <c r="L548" s="227"/>
    </row>
    <row r="549">
      <c r="C549" s="142"/>
      <c r="E549" s="228"/>
      <c r="G549" s="230"/>
      <c r="H549" s="230"/>
      <c r="I549" s="230"/>
      <c r="K549" s="231"/>
      <c r="L549" s="227"/>
    </row>
    <row r="550">
      <c r="C550" s="142"/>
      <c r="E550" s="228"/>
      <c r="G550" s="230"/>
      <c r="H550" s="230"/>
      <c r="I550" s="230"/>
      <c r="K550" s="231"/>
      <c r="L550" s="227"/>
    </row>
    <row r="551">
      <c r="C551" s="142"/>
      <c r="E551" s="228"/>
      <c r="G551" s="230"/>
      <c r="H551" s="230"/>
      <c r="I551" s="230"/>
      <c r="K551" s="231"/>
      <c r="L551" s="227"/>
    </row>
    <row r="552">
      <c r="C552" s="142"/>
      <c r="E552" s="228"/>
      <c r="G552" s="230"/>
      <c r="H552" s="230"/>
      <c r="I552" s="230"/>
      <c r="K552" s="231"/>
      <c r="L552" s="227"/>
    </row>
    <row r="553">
      <c r="C553" s="142"/>
      <c r="E553" s="228"/>
      <c r="G553" s="230"/>
      <c r="H553" s="230"/>
      <c r="I553" s="230"/>
      <c r="K553" s="231"/>
      <c r="L553" s="227"/>
    </row>
    <row r="554">
      <c r="C554" s="142"/>
      <c r="E554" s="228"/>
      <c r="G554" s="230"/>
      <c r="H554" s="230"/>
      <c r="I554" s="230"/>
      <c r="K554" s="231"/>
      <c r="L554" s="227"/>
    </row>
    <row r="555">
      <c r="C555" s="142"/>
      <c r="E555" s="228"/>
      <c r="G555" s="230"/>
      <c r="H555" s="230"/>
      <c r="I555" s="230"/>
      <c r="K555" s="231"/>
      <c r="L555" s="227"/>
    </row>
    <row r="556">
      <c r="C556" s="142"/>
      <c r="E556" s="228"/>
      <c r="G556" s="230"/>
      <c r="H556" s="230"/>
      <c r="I556" s="230"/>
      <c r="K556" s="231"/>
      <c r="L556" s="227"/>
    </row>
    <row r="557">
      <c r="C557" s="142"/>
      <c r="E557" s="228"/>
      <c r="G557" s="230"/>
      <c r="H557" s="230"/>
      <c r="I557" s="230"/>
      <c r="K557" s="231"/>
      <c r="L557" s="227"/>
    </row>
    <row r="558">
      <c r="C558" s="142"/>
      <c r="E558" s="228"/>
      <c r="G558" s="230"/>
      <c r="H558" s="230"/>
      <c r="I558" s="230"/>
      <c r="K558" s="231"/>
      <c r="L558" s="227"/>
    </row>
    <row r="559">
      <c r="C559" s="142"/>
      <c r="E559" s="228"/>
      <c r="G559" s="230"/>
      <c r="H559" s="230"/>
      <c r="I559" s="230"/>
      <c r="K559" s="231"/>
      <c r="L559" s="227"/>
    </row>
    <row r="560">
      <c r="C560" s="142"/>
      <c r="E560" s="228"/>
      <c r="G560" s="230"/>
      <c r="H560" s="230"/>
      <c r="I560" s="230"/>
      <c r="K560" s="231"/>
      <c r="L560" s="227"/>
    </row>
    <row r="561">
      <c r="C561" s="142"/>
      <c r="E561" s="228"/>
      <c r="G561" s="230"/>
      <c r="H561" s="230"/>
      <c r="I561" s="230"/>
      <c r="K561" s="231"/>
      <c r="L561" s="227"/>
    </row>
    <row r="562">
      <c r="C562" s="142"/>
      <c r="E562" s="228"/>
      <c r="G562" s="230"/>
      <c r="H562" s="230"/>
      <c r="I562" s="230"/>
      <c r="K562" s="231"/>
      <c r="L562" s="227"/>
    </row>
    <row r="563">
      <c r="C563" s="142"/>
      <c r="E563" s="228"/>
      <c r="G563" s="230"/>
      <c r="H563" s="230"/>
      <c r="I563" s="230"/>
      <c r="K563" s="231"/>
      <c r="L563" s="227"/>
    </row>
    <row r="564">
      <c r="C564" s="142"/>
      <c r="E564" s="228"/>
      <c r="G564" s="230"/>
      <c r="H564" s="230"/>
      <c r="I564" s="230"/>
      <c r="K564" s="231"/>
      <c r="L564" s="227"/>
    </row>
    <row r="565">
      <c r="C565" s="142"/>
      <c r="E565" s="228"/>
      <c r="G565" s="230"/>
      <c r="H565" s="230"/>
      <c r="I565" s="230"/>
      <c r="K565" s="231"/>
      <c r="L565" s="227"/>
    </row>
    <row r="566">
      <c r="C566" s="142"/>
      <c r="E566" s="228"/>
      <c r="G566" s="230"/>
      <c r="H566" s="230"/>
      <c r="I566" s="230"/>
      <c r="K566" s="231"/>
      <c r="L566" s="227"/>
    </row>
    <row r="567">
      <c r="C567" s="142"/>
      <c r="E567" s="228"/>
      <c r="G567" s="230"/>
      <c r="H567" s="230"/>
      <c r="I567" s="230"/>
      <c r="K567" s="231"/>
      <c r="L567" s="227"/>
    </row>
    <row r="568">
      <c r="C568" s="142"/>
      <c r="E568" s="228"/>
      <c r="G568" s="230"/>
      <c r="H568" s="230"/>
      <c r="I568" s="230"/>
      <c r="K568" s="231"/>
      <c r="L568" s="227"/>
    </row>
    <row r="569">
      <c r="C569" s="142"/>
      <c r="E569" s="228"/>
      <c r="G569" s="230"/>
      <c r="H569" s="230"/>
      <c r="I569" s="230"/>
      <c r="K569" s="231"/>
      <c r="L569" s="227"/>
    </row>
    <row r="570">
      <c r="C570" s="142"/>
      <c r="E570" s="228"/>
      <c r="G570" s="230"/>
      <c r="H570" s="230"/>
      <c r="I570" s="230"/>
      <c r="K570" s="231"/>
      <c r="L570" s="227"/>
    </row>
    <row r="571">
      <c r="C571" s="142"/>
      <c r="E571" s="228"/>
      <c r="G571" s="230"/>
      <c r="H571" s="230"/>
      <c r="I571" s="230"/>
      <c r="K571" s="231"/>
      <c r="L571" s="227"/>
    </row>
    <row r="572">
      <c r="C572" s="142"/>
      <c r="E572" s="228"/>
      <c r="G572" s="230"/>
      <c r="H572" s="230"/>
      <c r="I572" s="230"/>
      <c r="K572" s="231"/>
      <c r="L572" s="227"/>
    </row>
    <row r="573">
      <c r="C573" s="142"/>
      <c r="E573" s="228"/>
      <c r="G573" s="230"/>
      <c r="H573" s="230"/>
      <c r="I573" s="230"/>
      <c r="K573" s="231"/>
      <c r="L573" s="227"/>
    </row>
    <row r="574">
      <c r="C574" s="142"/>
      <c r="E574" s="228"/>
      <c r="G574" s="230"/>
      <c r="H574" s="230"/>
      <c r="I574" s="230"/>
      <c r="K574" s="231"/>
      <c r="L574" s="227"/>
    </row>
    <row r="575">
      <c r="C575" s="142"/>
      <c r="E575" s="228"/>
      <c r="G575" s="230"/>
      <c r="H575" s="230"/>
      <c r="I575" s="230"/>
      <c r="K575" s="231"/>
      <c r="L575" s="227"/>
    </row>
    <row r="576">
      <c r="C576" s="142"/>
      <c r="E576" s="228"/>
      <c r="G576" s="230"/>
      <c r="H576" s="230"/>
      <c r="I576" s="230"/>
      <c r="K576" s="231"/>
      <c r="L576" s="227"/>
    </row>
    <row r="577">
      <c r="C577" s="142"/>
      <c r="E577" s="228"/>
      <c r="G577" s="230"/>
      <c r="H577" s="230"/>
      <c r="I577" s="230"/>
      <c r="K577" s="231"/>
      <c r="L577" s="227"/>
    </row>
    <row r="578">
      <c r="C578" s="142"/>
      <c r="E578" s="228"/>
      <c r="G578" s="230"/>
      <c r="H578" s="230"/>
      <c r="I578" s="230"/>
      <c r="K578" s="231"/>
      <c r="L578" s="227"/>
    </row>
    <row r="579">
      <c r="C579" s="142"/>
      <c r="E579" s="228"/>
      <c r="G579" s="230"/>
      <c r="H579" s="230"/>
      <c r="I579" s="230"/>
      <c r="K579" s="231"/>
      <c r="L579" s="227"/>
    </row>
    <row r="580">
      <c r="C580" s="142"/>
      <c r="E580" s="228"/>
      <c r="G580" s="230"/>
      <c r="H580" s="230"/>
      <c r="I580" s="230"/>
      <c r="K580" s="231"/>
      <c r="L580" s="227"/>
    </row>
    <row r="581">
      <c r="C581" s="142"/>
      <c r="E581" s="228"/>
      <c r="G581" s="230"/>
      <c r="H581" s="230"/>
      <c r="I581" s="230"/>
      <c r="K581" s="231"/>
      <c r="L581" s="227"/>
    </row>
    <row r="582">
      <c r="C582" s="142"/>
      <c r="E582" s="228"/>
      <c r="G582" s="230"/>
      <c r="H582" s="230"/>
      <c r="I582" s="230"/>
      <c r="K582" s="231"/>
      <c r="L582" s="227"/>
    </row>
    <row r="583">
      <c r="C583" s="142"/>
      <c r="E583" s="228"/>
      <c r="G583" s="230"/>
      <c r="H583" s="230"/>
      <c r="I583" s="230"/>
      <c r="K583" s="231"/>
      <c r="L583" s="227"/>
    </row>
    <row r="584">
      <c r="C584" s="142"/>
      <c r="E584" s="228"/>
      <c r="G584" s="230"/>
      <c r="H584" s="230"/>
      <c r="I584" s="230"/>
      <c r="K584" s="231"/>
      <c r="L584" s="227"/>
    </row>
    <row r="585">
      <c r="C585" s="142"/>
      <c r="E585" s="228"/>
      <c r="G585" s="230"/>
      <c r="H585" s="230"/>
      <c r="I585" s="230"/>
      <c r="K585" s="231"/>
      <c r="L585" s="227"/>
    </row>
    <row r="586">
      <c r="C586" s="142"/>
      <c r="E586" s="228"/>
      <c r="G586" s="230"/>
      <c r="H586" s="230"/>
      <c r="I586" s="230"/>
      <c r="K586" s="231"/>
      <c r="L586" s="227"/>
    </row>
    <row r="587">
      <c r="C587" s="142"/>
      <c r="E587" s="228"/>
      <c r="G587" s="230"/>
      <c r="H587" s="230"/>
      <c r="I587" s="230"/>
      <c r="K587" s="231"/>
      <c r="L587" s="227"/>
    </row>
    <row r="588">
      <c r="C588" s="142"/>
      <c r="E588" s="228"/>
      <c r="G588" s="230"/>
      <c r="H588" s="230"/>
      <c r="I588" s="230"/>
      <c r="K588" s="231"/>
      <c r="L588" s="227"/>
    </row>
    <row r="589">
      <c r="C589" s="142"/>
      <c r="E589" s="228"/>
      <c r="G589" s="230"/>
      <c r="H589" s="230"/>
      <c r="I589" s="230"/>
      <c r="K589" s="231"/>
      <c r="L589" s="227"/>
    </row>
    <row r="590">
      <c r="C590" s="142"/>
      <c r="E590" s="228"/>
      <c r="G590" s="230"/>
      <c r="H590" s="230"/>
      <c r="I590" s="230"/>
      <c r="K590" s="231"/>
      <c r="L590" s="227"/>
    </row>
    <row r="591">
      <c r="C591" s="142"/>
      <c r="E591" s="228"/>
      <c r="G591" s="230"/>
      <c r="H591" s="230"/>
      <c r="I591" s="230"/>
      <c r="K591" s="231"/>
      <c r="L591" s="227"/>
    </row>
    <row r="592">
      <c r="C592" s="142"/>
      <c r="E592" s="228"/>
      <c r="G592" s="230"/>
      <c r="H592" s="230"/>
      <c r="I592" s="230"/>
      <c r="K592" s="231"/>
      <c r="L592" s="227"/>
    </row>
    <row r="593">
      <c r="C593" s="142"/>
      <c r="E593" s="228"/>
      <c r="G593" s="230"/>
      <c r="H593" s="230"/>
      <c r="I593" s="230"/>
      <c r="K593" s="231"/>
      <c r="L593" s="227"/>
    </row>
    <row r="594">
      <c r="C594" s="142"/>
      <c r="E594" s="228"/>
      <c r="G594" s="230"/>
      <c r="H594" s="230"/>
      <c r="I594" s="230"/>
      <c r="K594" s="231"/>
      <c r="L594" s="227"/>
    </row>
    <row r="595">
      <c r="C595" s="142"/>
      <c r="E595" s="228"/>
      <c r="G595" s="230"/>
      <c r="H595" s="230"/>
      <c r="I595" s="230"/>
      <c r="K595" s="231"/>
      <c r="L595" s="227"/>
    </row>
    <row r="596">
      <c r="C596" s="142"/>
      <c r="E596" s="228"/>
      <c r="G596" s="230"/>
      <c r="H596" s="230"/>
      <c r="I596" s="230"/>
      <c r="K596" s="231"/>
      <c r="L596" s="227"/>
    </row>
    <row r="597">
      <c r="C597" s="142"/>
      <c r="E597" s="228"/>
      <c r="G597" s="230"/>
      <c r="H597" s="230"/>
      <c r="I597" s="230"/>
      <c r="K597" s="231"/>
      <c r="L597" s="227"/>
    </row>
    <row r="598">
      <c r="C598" s="142"/>
      <c r="E598" s="228"/>
      <c r="G598" s="230"/>
      <c r="H598" s="230"/>
      <c r="I598" s="230"/>
      <c r="K598" s="231"/>
      <c r="L598" s="227"/>
    </row>
    <row r="599">
      <c r="C599" s="142"/>
      <c r="E599" s="228"/>
      <c r="G599" s="230"/>
      <c r="H599" s="230"/>
      <c r="I599" s="230"/>
      <c r="K599" s="231"/>
      <c r="L599" s="227"/>
    </row>
    <row r="600">
      <c r="C600" s="142"/>
      <c r="E600" s="228"/>
      <c r="G600" s="230"/>
      <c r="H600" s="230"/>
      <c r="I600" s="230"/>
      <c r="K600" s="231"/>
      <c r="L600" s="227"/>
    </row>
    <row r="601">
      <c r="C601" s="142"/>
      <c r="E601" s="228"/>
      <c r="G601" s="230"/>
      <c r="H601" s="230"/>
      <c r="I601" s="230"/>
      <c r="K601" s="231"/>
      <c r="L601" s="227"/>
    </row>
    <row r="602">
      <c r="C602" s="142"/>
      <c r="E602" s="228"/>
      <c r="G602" s="230"/>
      <c r="H602" s="230"/>
      <c r="I602" s="230"/>
      <c r="K602" s="231"/>
      <c r="L602" s="227"/>
    </row>
    <row r="603">
      <c r="C603" s="142"/>
      <c r="E603" s="228"/>
      <c r="G603" s="230"/>
      <c r="H603" s="230"/>
      <c r="I603" s="230"/>
      <c r="K603" s="231"/>
      <c r="L603" s="227"/>
    </row>
    <row r="604">
      <c r="C604" s="142"/>
      <c r="E604" s="228"/>
      <c r="G604" s="230"/>
      <c r="H604" s="230"/>
      <c r="I604" s="230"/>
      <c r="K604" s="231"/>
      <c r="L604" s="227"/>
    </row>
    <row r="605">
      <c r="C605" s="142"/>
      <c r="E605" s="228"/>
      <c r="G605" s="230"/>
      <c r="H605" s="230"/>
      <c r="I605" s="230"/>
      <c r="K605" s="231"/>
      <c r="L605" s="227"/>
    </row>
    <row r="606">
      <c r="C606" s="142"/>
      <c r="E606" s="228"/>
      <c r="G606" s="230"/>
      <c r="H606" s="230"/>
      <c r="I606" s="230"/>
      <c r="K606" s="231"/>
      <c r="L606" s="227"/>
    </row>
    <row r="607">
      <c r="C607" s="142"/>
      <c r="E607" s="228"/>
      <c r="G607" s="230"/>
      <c r="H607" s="230"/>
      <c r="I607" s="230"/>
      <c r="K607" s="231"/>
      <c r="L607" s="227"/>
    </row>
    <row r="608">
      <c r="C608" s="142"/>
      <c r="E608" s="228"/>
      <c r="G608" s="230"/>
      <c r="H608" s="230"/>
      <c r="I608" s="230"/>
      <c r="K608" s="231"/>
      <c r="L608" s="227"/>
    </row>
    <row r="609">
      <c r="C609" s="142"/>
      <c r="E609" s="228"/>
      <c r="G609" s="230"/>
      <c r="H609" s="230"/>
      <c r="I609" s="230"/>
      <c r="K609" s="231"/>
      <c r="L609" s="227"/>
    </row>
    <row r="610">
      <c r="C610" s="142"/>
      <c r="E610" s="228"/>
      <c r="G610" s="230"/>
      <c r="H610" s="230"/>
      <c r="I610" s="230"/>
      <c r="K610" s="231"/>
      <c r="L610" s="227"/>
    </row>
    <row r="611">
      <c r="C611" s="142"/>
      <c r="E611" s="228"/>
      <c r="G611" s="230"/>
      <c r="H611" s="230"/>
      <c r="I611" s="230"/>
      <c r="K611" s="231"/>
      <c r="L611" s="227"/>
    </row>
    <row r="612">
      <c r="C612" s="142"/>
      <c r="E612" s="228"/>
      <c r="G612" s="230"/>
      <c r="H612" s="230"/>
      <c r="I612" s="230"/>
      <c r="K612" s="231"/>
      <c r="L612" s="227"/>
    </row>
    <row r="613">
      <c r="C613" s="142"/>
      <c r="E613" s="228"/>
      <c r="G613" s="230"/>
      <c r="H613" s="230"/>
      <c r="I613" s="230"/>
      <c r="K613" s="231"/>
      <c r="L613" s="227"/>
    </row>
    <row r="614">
      <c r="C614" s="142"/>
      <c r="E614" s="228"/>
      <c r="G614" s="230"/>
      <c r="H614" s="230"/>
      <c r="I614" s="230"/>
      <c r="K614" s="231"/>
      <c r="L614" s="227"/>
    </row>
    <row r="615">
      <c r="C615" s="142"/>
      <c r="E615" s="228"/>
      <c r="G615" s="230"/>
      <c r="H615" s="230"/>
      <c r="I615" s="230"/>
      <c r="K615" s="231"/>
      <c r="L615" s="227"/>
    </row>
    <row r="616">
      <c r="C616" s="142"/>
      <c r="E616" s="228"/>
      <c r="G616" s="230"/>
      <c r="H616" s="230"/>
      <c r="I616" s="230"/>
      <c r="K616" s="231"/>
      <c r="L616" s="227"/>
    </row>
    <row r="617">
      <c r="C617" s="142"/>
      <c r="E617" s="228"/>
      <c r="G617" s="230"/>
      <c r="H617" s="230"/>
      <c r="I617" s="230"/>
      <c r="K617" s="231"/>
      <c r="L617" s="227"/>
    </row>
    <row r="618">
      <c r="C618" s="142"/>
      <c r="E618" s="228"/>
      <c r="G618" s="230"/>
      <c r="H618" s="230"/>
      <c r="I618" s="230"/>
      <c r="K618" s="231"/>
      <c r="L618" s="227"/>
    </row>
    <row r="619">
      <c r="C619" s="142"/>
      <c r="E619" s="228"/>
      <c r="G619" s="230"/>
      <c r="H619" s="230"/>
      <c r="I619" s="230"/>
      <c r="K619" s="231"/>
      <c r="L619" s="227"/>
    </row>
    <row r="620">
      <c r="C620" s="142"/>
      <c r="E620" s="228"/>
      <c r="G620" s="230"/>
      <c r="H620" s="230"/>
      <c r="I620" s="230"/>
      <c r="K620" s="231"/>
      <c r="L620" s="227"/>
    </row>
    <row r="621">
      <c r="C621" s="142"/>
      <c r="E621" s="228"/>
      <c r="G621" s="230"/>
      <c r="H621" s="230"/>
      <c r="I621" s="230"/>
      <c r="K621" s="231"/>
      <c r="L621" s="227"/>
    </row>
    <row r="622">
      <c r="C622" s="142"/>
      <c r="E622" s="228"/>
      <c r="G622" s="230"/>
      <c r="H622" s="230"/>
      <c r="I622" s="230"/>
      <c r="K622" s="231"/>
      <c r="L622" s="227"/>
    </row>
    <row r="623">
      <c r="C623" s="142"/>
      <c r="E623" s="228"/>
      <c r="G623" s="230"/>
      <c r="H623" s="230"/>
      <c r="I623" s="230"/>
      <c r="K623" s="231"/>
      <c r="L623" s="227"/>
    </row>
    <row r="624">
      <c r="C624" s="142"/>
      <c r="E624" s="228"/>
      <c r="G624" s="230"/>
      <c r="H624" s="230"/>
      <c r="I624" s="230"/>
      <c r="K624" s="231"/>
      <c r="L624" s="227"/>
    </row>
    <row r="625">
      <c r="C625" s="142"/>
      <c r="E625" s="228"/>
      <c r="G625" s="230"/>
      <c r="H625" s="230"/>
      <c r="I625" s="230"/>
      <c r="K625" s="231"/>
      <c r="L625" s="227"/>
    </row>
    <row r="626">
      <c r="C626" s="142"/>
      <c r="E626" s="228"/>
      <c r="G626" s="230"/>
      <c r="H626" s="230"/>
      <c r="I626" s="230"/>
      <c r="K626" s="231"/>
      <c r="L626" s="227"/>
    </row>
    <row r="627">
      <c r="C627" s="142"/>
      <c r="E627" s="228"/>
      <c r="G627" s="230"/>
      <c r="H627" s="230"/>
      <c r="I627" s="230"/>
      <c r="K627" s="231"/>
      <c r="L627" s="227"/>
    </row>
    <row r="628">
      <c r="C628" s="142"/>
      <c r="E628" s="228"/>
      <c r="G628" s="230"/>
      <c r="H628" s="230"/>
      <c r="I628" s="230"/>
      <c r="K628" s="231"/>
      <c r="L628" s="227"/>
    </row>
    <row r="629">
      <c r="C629" s="142"/>
      <c r="E629" s="228"/>
      <c r="G629" s="230"/>
      <c r="H629" s="230"/>
      <c r="I629" s="230"/>
      <c r="K629" s="231"/>
      <c r="L629" s="227"/>
    </row>
    <row r="630">
      <c r="C630" s="142"/>
      <c r="E630" s="228"/>
      <c r="G630" s="230"/>
      <c r="H630" s="230"/>
      <c r="I630" s="230"/>
      <c r="K630" s="231"/>
      <c r="L630" s="227"/>
    </row>
    <row r="631">
      <c r="C631" s="142"/>
      <c r="E631" s="228"/>
      <c r="G631" s="230"/>
      <c r="H631" s="230"/>
      <c r="I631" s="230"/>
      <c r="K631" s="231"/>
      <c r="L631" s="227"/>
    </row>
    <row r="632">
      <c r="C632" s="142"/>
      <c r="E632" s="228"/>
      <c r="G632" s="230"/>
      <c r="H632" s="230"/>
      <c r="I632" s="230"/>
      <c r="K632" s="231"/>
      <c r="L632" s="227"/>
    </row>
    <row r="633">
      <c r="C633" s="142"/>
      <c r="E633" s="228"/>
      <c r="G633" s="230"/>
      <c r="H633" s="230"/>
      <c r="I633" s="230"/>
      <c r="K633" s="231"/>
      <c r="L633" s="227"/>
    </row>
    <row r="634">
      <c r="C634" s="142"/>
      <c r="E634" s="228"/>
      <c r="G634" s="230"/>
      <c r="H634" s="230"/>
      <c r="I634" s="230"/>
      <c r="K634" s="231"/>
      <c r="L634" s="227"/>
    </row>
    <row r="635">
      <c r="C635" s="142"/>
      <c r="E635" s="228"/>
      <c r="G635" s="230"/>
      <c r="H635" s="230"/>
      <c r="I635" s="230"/>
      <c r="K635" s="231"/>
      <c r="L635" s="227"/>
    </row>
    <row r="636">
      <c r="C636" s="142"/>
      <c r="E636" s="228"/>
      <c r="G636" s="230"/>
      <c r="H636" s="230"/>
      <c r="I636" s="230"/>
      <c r="K636" s="231"/>
      <c r="L636" s="227"/>
    </row>
    <row r="637">
      <c r="C637" s="142"/>
      <c r="E637" s="228"/>
      <c r="G637" s="230"/>
      <c r="H637" s="230"/>
      <c r="I637" s="230"/>
      <c r="K637" s="231"/>
      <c r="L637" s="227"/>
    </row>
    <row r="638">
      <c r="C638" s="142"/>
      <c r="E638" s="228"/>
      <c r="G638" s="230"/>
      <c r="H638" s="230"/>
      <c r="I638" s="230"/>
      <c r="K638" s="231"/>
      <c r="L638" s="227"/>
    </row>
    <row r="639">
      <c r="C639" s="142"/>
      <c r="E639" s="228"/>
      <c r="G639" s="230"/>
      <c r="H639" s="230"/>
      <c r="I639" s="230"/>
      <c r="K639" s="231"/>
      <c r="L639" s="227"/>
    </row>
    <row r="640">
      <c r="C640" s="142"/>
      <c r="E640" s="228"/>
      <c r="G640" s="230"/>
      <c r="H640" s="230"/>
      <c r="I640" s="230"/>
      <c r="K640" s="231"/>
      <c r="L640" s="227"/>
    </row>
    <row r="641">
      <c r="C641" s="142"/>
      <c r="E641" s="228"/>
      <c r="G641" s="230"/>
      <c r="H641" s="230"/>
      <c r="I641" s="230"/>
      <c r="K641" s="231"/>
      <c r="L641" s="227"/>
    </row>
    <row r="642">
      <c r="C642" s="142"/>
      <c r="E642" s="228"/>
      <c r="G642" s="230"/>
      <c r="H642" s="230"/>
      <c r="I642" s="230"/>
      <c r="K642" s="231"/>
      <c r="L642" s="227"/>
    </row>
    <row r="643">
      <c r="C643" s="142"/>
      <c r="E643" s="228"/>
      <c r="G643" s="230"/>
      <c r="H643" s="230"/>
      <c r="I643" s="230"/>
      <c r="K643" s="231"/>
      <c r="L643" s="227"/>
    </row>
    <row r="644">
      <c r="C644" s="142"/>
      <c r="E644" s="228"/>
      <c r="G644" s="230"/>
      <c r="H644" s="230"/>
      <c r="I644" s="230"/>
      <c r="K644" s="231"/>
      <c r="L644" s="227"/>
    </row>
    <row r="645">
      <c r="C645" s="142"/>
      <c r="E645" s="228"/>
      <c r="G645" s="230"/>
      <c r="H645" s="230"/>
      <c r="I645" s="230"/>
      <c r="K645" s="231"/>
      <c r="L645" s="227"/>
    </row>
    <row r="646">
      <c r="C646" s="142"/>
      <c r="E646" s="228"/>
      <c r="G646" s="230"/>
      <c r="H646" s="230"/>
      <c r="I646" s="230"/>
      <c r="K646" s="231"/>
      <c r="L646" s="227"/>
    </row>
    <row r="647">
      <c r="C647" s="142"/>
      <c r="E647" s="228"/>
      <c r="G647" s="230"/>
      <c r="H647" s="230"/>
      <c r="I647" s="230"/>
      <c r="K647" s="231"/>
      <c r="L647" s="227"/>
    </row>
    <row r="648">
      <c r="C648" s="142"/>
      <c r="E648" s="228"/>
      <c r="G648" s="230"/>
      <c r="H648" s="230"/>
      <c r="I648" s="230"/>
      <c r="K648" s="231"/>
      <c r="L648" s="227"/>
    </row>
    <row r="649">
      <c r="C649" s="142"/>
      <c r="E649" s="228"/>
      <c r="G649" s="230"/>
      <c r="H649" s="230"/>
      <c r="I649" s="230"/>
      <c r="K649" s="231"/>
      <c r="L649" s="227"/>
    </row>
    <row r="650">
      <c r="C650" s="142"/>
      <c r="E650" s="228"/>
      <c r="G650" s="230"/>
      <c r="H650" s="230"/>
      <c r="I650" s="230"/>
      <c r="K650" s="231"/>
      <c r="L650" s="227"/>
    </row>
    <row r="651">
      <c r="C651" s="142"/>
      <c r="E651" s="228"/>
      <c r="G651" s="230"/>
      <c r="H651" s="230"/>
      <c r="I651" s="230"/>
      <c r="K651" s="231"/>
      <c r="L651" s="227"/>
    </row>
    <row r="652">
      <c r="C652" s="142"/>
      <c r="E652" s="228"/>
      <c r="G652" s="230"/>
      <c r="H652" s="230"/>
      <c r="I652" s="230"/>
      <c r="K652" s="231"/>
      <c r="L652" s="227"/>
    </row>
    <row r="653">
      <c r="C653" s="142"/>
      <c r="E653" s="228"/>
      <c r="G653" s="230"/>
      <c r="H653" s="230"/>
      <c r="I653" s="230"/>
      <c r="K653" s="231"/>
      <c r="L653" s="227"/>
    </row>
    <row r="654">
      <c r="C654" s="142"/>
      <c r="E654" s="228"/>
      <c r="G654" s="230"/>
      <c r="H654" s="230"/>
      <c r="I654" s="230"/>
      <c r="K654" s="231"/>
      <c r="L654" s="227"/>
    </row>
    <row r="655">
      <c r="C655" s="142"/>
      <c r="E655" s="228"/>
      <c r="G655" s="230"/>
      <c r="H655" s="230"/>
      <c r="I655" s="230"/>
      <c r="K655" s="231"/>
      <c r="L655" s="227"/>
    </row>
    <row r="656">
      <c r="C656" s="142"/>
      <c r="E656" s="228"/>
      <c r="G656" s="230"/>
      <c r="H656" s="230"/>
      <c r="I656" s="230"/>
      <c r="K656" s="231"/>
      <c r="L656" s="227"/>
    </row>
    <row r="657">
      <c r="C657" s="142"/>
      <c r="E657" s="228"/>
      <c r="G657" s="230"/>
      <c r="H657" s="230"/>
      <c r="I657" s="230"/>
      <c r="K657" s="231"/>
      <c r="L657" s="227"/>
    </row>
    <row r="658">
      <c r="C658" s="142"/>
      <c r="E658" s="228"/>
      <c r="G658" s="230"/>
      <c r="H658" s="230"/>
      <c r="I658" s="230"/>
      <c r="K658" s="231"/>
      <c r="L658" s="227"/>
    </row>
    <row r="659">
      <c r="C659" s="142"/>
      <c r="E659" s="228"/>
      <c r="G659" s="230"/>
      <c r="H659" s="230"/>
      <c r="I659" s="230"/>
      <c r="K659" s="231"/>
      <c r="L659" s="227"/>
    </row>
    <row r="660">
      <c r="C660" s="142"/>
      <c r="E660" s="228"/>
      <c r="G660" s="230"/>
      <c r="H660" s="230"/>
      <c r="I660" s="230"/>
      <c r="K660" s="231"/>
      <c r="L660" s="227"/>
    </row>
    <row r="661">
      <c r="C661" s="142"/>
      <c r="E661" s="228"/>
      <c r="G661" s="230"/>
      <c r="H661" s="230"/>
      <c r="I661" s="230"/>
      <c r="K661" s="231"/>
      <c r="L661" s="227"/>
    </row>
    <row r="662">
      <c r="C662" s="142"/>
      <c r="E662" s="228"/>
      <c r="G662" s="230"/>
      <c r="H662" s="230"/>
      <c r="I662" s="230"/>
      <c r="K662" s="231"/>
      <c r="L662" s="227"/>
    </row>
    <row r="663">
      <c r="C663" s="142"/>
      <c r="E663" s="228"/>
      <c r="G663" s="230"/>
      <c r="H663" s="230"/>
      <c r="I663" s="230"/>
      <c r="K663" s="231"/>
      <c r="L663" s="227"/>
    </row>
    <row r="664">
      <c r="C664" s="142"/>
      <c r="E664" s="228"/>
      <c r="G664" s="230"/>
      <c r="H664" s="230"/>
      <c r="I664" s="230"/>
      <c r="K664" s="231"/>
      <c r="L664" s="227"/>
    </row>
    <row r="665">
      <c r="C665" s="142"/>
      <c r="E665" s="228"/>
      <c r="G665" s="230"/>
      <c r="H665" s="230"/>
      <c r="I665" s="230"/>
      <c r="K665" s="231"/>
      <c r="L665" s="227"/>
    </row>
    <row r="666">
      <c r="C666" s="142"/>
      <c r="E666" s="228"/>
      <c r="G666" s="230"/>
      <c r="H666" s="230"/>
      <c r="I666" s="230"/>
      <c r="K666" s="231"/>
      <c r="L666" s="227"/>
    </row>
    <row r="667">
      <c r="C667" s="142"/>
      <c r="E667" s="228"/>
      <c r="G667" s="230"/>
      <c r="H667" s="230"/>
      <c r="I667" s="230"/>
      <c r="K667" s="231"/>
      <c r="L667" s="227"/>
    </row>
    <row r="668">
      <c r="C668" s="142"/>
      <c r="E668" s="228"/>
      <c r="G668" s="230"/>
      <c r="H668" s="230"/>
      <c r="I668" s="230"/>
      <c r="K668" s="231"/>
      <c r="L668" s="227"/>
    </row>
    <row r="669">
      <c r="C669" s="142"/>
      <c r="E669" s="228"/>
      <c r="G669" s="230"/>
      <c r="H669" s="230"/>
      <c r="I669" s="230"/>
      <c r="K669" s="231"/>
      <c r="L669" s="227"/>
    </row>
    <row r="670">
      <c r="C670" s="142"/>
      <c r="E670" s="228"/>
      <c r="G670" s="230"/>
      <c r="H670" s="230"/>
      <c r="I670" s="230"/>
      <c r="K670" s="231"/>
      <c r="L670" s="227"/>
    </row>
    <row r="671">
      <c r="C671" s="142"/>
      <c r="E671" s="228"/>
      <c r="G671" s="230"/>
      <c r="H671" s="230"/>
      <c r="I671" s="230"/>
      <c r="K671" s="231"/>
      <c r="L671" s="227"/>
    </row>
    <row r="672">
      <c r="C672" s="142"/>
      <c r="E672" s="228"/>
      <c r="G672" s="230"/>
      <c r="H672" s="230"/>
      <c r="I672" s="230"/>
      <c r="K672" s="231"/>
      <c r="L672" s="227"/>
    </row>
    <row r="673">
      <c r="C673" s="142"/>
      <c r="E673" s="228"/>
      <c r="G673" s="230"/>
      <c r="H673" s="230"/>
      <c r="I673" s="230"/>
      <c r="K673" s="231"/>
      <c r="L673" s="227"/>
    </row>
    <row r="674">
      <c r="C674" s="142"/>
      <c r="E674" s="228"/>
      <c r="G674" s="230"/>
      <c r="H674" s="230"/>
      <c r="I674" s="230"/>
      <c r="K674" s="231"/>
      <c r="L674" s="227"/>
    </row>
    <row r="675">
      <c r="C675" s="142"/>
      <c r="E675" s="228"/>
      <c r="G675" s="230"/>
      <c r="H675" s="230"/>
      <c r="I675" s="230"/>
      <c r="K675" s="231"/>
      <c r="L675" s="227"/>
    </row>
    <row r="676">
      <c r="C676" s="142"/>
      <c r="E676" s="228"/>
      <c r="G676" s="230"/>
      <c r="H676" s="230"/>
      <c r="I676" s="230"/>
      <c r="K676" s="231"/>
      <c r="L676" s="227"/>
    </row>
    <row r="677">
      <c r="C677" s="142"/>
      <c r="E677" s="228"/>
      <c r="G677" s="230"/>
      <c r="H677" s="230"/>
      <c r="I677" s="230"/>
      <c r="K677" s="231"/>
      <c r="L677" s="227"/>
    </row>
    <row r="678">
      <c r="C678" s="142"/>
      <c r="E678" s="228"/>
      <c r="G678" s="230"/>
      <c r="H678" s="230"/>
      <c r="I678" s="230"/>
      <c r="K678" s="231"/>
      <c r="L678" s="227"/>
    </row>
    <row r="679">
      <c r="C679" s="142"/>
      <c r="E679" s="228"/>
      <c r="G679" s="230"/>
      <c r="H679" s="230"/>
      <c r="I679" s="230"/>
      <c r="K679" s="231"/>
      <c r="L679" s="227"/>
    </row>
    <row r="680">
      <c r="C680" s="142"/>
      <c r="E680" s="228"/>
      <c r="G680" s="230"/>
      <c r="H680" s="230"/>
      <c r="I680" s="230"/>
      <c r="K680" s="231"/>
      <c r="L680" s="227"/>
    </row>
    <row r="681">
      <c r="C681" s="142"/>
      <c r="E681" s="228"/>
      <c r="G681" s="230"/>
      <c r="H681" s="230"/>
      <c r="I681" s="230"/>
      <c r="K681" s="231"/>
      <c r="L681" s="227"/>
    </row>
    <row r="682">
      <c r="C682" s="142"/>
      <c r="E682" s="228"/>
      <c r="G682" s="230"/>
      <c r="H682" s="230"/>
      <c r="I682" s="230"/>
      <c r="K682" s="231"/>
      <c r="L682" s="227"/>
    </row>
    <row r="683">
      <c r="C683" s="142"/>
      <c r="E683" s="228"/>
      <c r="G683" s="230"/>
      <c r="H683" s="230"/>
      <c r="I683" s="230"/>
      <c r="K683" s="231"/>
      <c r="L683" s="227"/>
    </row>
    <row r="684">
      <c r="C684" s="142"/>
      <c r="E684" s="228"/>
      <c r="G684" s="230"/>
      <c r="H684" s="230"/>
      <c r="I684" s="230"/>
      <c r="K684" s="231"/>
      <c r="L684" s="227"/>
    </row>
    <row r="685">
      <c r="C685" s="142"/>
      <c r="E685" s="228"/>
      <c r="G685" s="230"/>
      <c r="H685" s="230"/>
      <c r="I685" s="230"/>
      <c r="K685" s="231"/>
      <c r="L685" s="227"/>
    </row>
    <row r="686">
      <c r="C686" s="142"/>
      <c r="E686" s="228"/>
      <c r="G686" s="230"/>
      <c r="H686" s="230"/>
      <c r="I686" s="230"/>
      <c r="K686" s="231"/>
      <c r="L686" s="227"/>
    </row>
    <row r="687">
      <c r="C687" s="142"/>
      <c r="E687" s="228"/>
      <c r="G687" s="230"/>
      <c r="H687" s="230"/>
      <c r="I687" s="230"/>
      <c r="K687" s="231"/>
      <c r="L687" s="227"/>
    </row>
    <row r="688">
      <c r="C688" s="142"/>
      <c r="E688" s="228"/>
      <c r="G688" s="230"/>
      <c r="H688" s="230"/>
      <c r="I688" s="230"/>
      <c r="K688" s="231"/>
      <c r="L688" s="227"/>
    </row>
    <row r="689">
      <c r="C689" s="142"/>
      <c r="E689" s="228"/>
      <c r="G689" s="230"/>
      <c r="H689" s="230"/>
      <c r="I689" s="230"/>
      <c r="K689" s="231"/>
      <c r="L689" s="227"/>
    </row>
    <row r="690">
      <c r="C690" s="142"/>
      <c r="E690" s="228"/>
      <c r="G690" s="230"/>
      <c r="H690" s="230"/>
      <c r="I690" s="230"/>
      <c r="K690" s="231"/>
      <c r="L690" s="227"/>
    </row>
    <row r="691">
      <c r="C691" s="142"/>
      <c r="E691" s="228"/>
      <c r="G691" s="230"/>
      <c r="H691" s="230"/>
      <c r="I691" s="230"/>
      <c r="K691" s="231"/>
      <c r="L691" s="227"/>
    </row>
    <row r="692">
      <c r="C692" s="142"/>
      <c r="E692" s="228"/>
      <c r="G692" s="230"/>
      <c r="H692" s="230"/>
      <c r="I692" s="230"/>
      <c r="K692" s="231"/>
      <c r="L692" s="227"/>
    </row>
    <row r="693">
      <c r="C693" s="142"/>
      <c r="E693" s="228"/>
      <c r="G693" s="230"/>
      <c r="H693" s="230"/>
      <c r="I693" s="230"/>
      <c r="K693" s="231"/>
      <c r="L693" s="227"/>
    </row>
    <row r="694">
      <c r="C694" s="142"/>
      <c r="E694" s="228"/>
      <c r="G694" s="230"/>
      <c r="H694" s="230"/>
      <c r="I694" s="230"/>
      <c r="K694" s="231"/>
      <c r="L694" s="227"/>
    </row>
    <row r="695">
      <c r="C695" s="142"/>
      <c r="E695" s="228"/>
      <c r="G695" s="230"/>
      <c r="H695" s="230"/>
      <c r="I695" s="230"/>
      <c r="K695" s="231"/>
      <c r="L695" s="227"/>
    </row>
    <row r="696">
      <c r="C696" s="142"/>
      <c r="E696" s="228"/>
      <c r="G696" s="230"/>
      <c r="H696" s="230"/>
      <c r="I696" s="230"/>
      <c r="K696" s="231"/>
      <c r="L696" s="227"/>
    </row>
    <row r="697">
      <c r="C697" s="142"/>
      <c r="E697" s="228"/>
      <c r="G697" s="230"/>
      <c r="H697" s="230"/>
      <c r="I697" s="230"/>
      <c r="K697" s="231"/>
      <c r="L697" s="227"/>
    </row>
    <row r="698">
      <c r="C698" s="142"/>
      <c r="E698" s="228"/>
      <c r="G698" s="230"/>
      <c r="H698" s="230"/>
      <c r="I698" s="230"/>
      <c r="K698" s="231"/>
      <c r="L698" s="227"/>
    </row>
    <row r="699">
      <c r="C699" s="142"/>
      <c r="E699" s="228"/>
      <c r="G699" s="230"/>
      <c r="H699" s="230"/>
      <c r="I699" s="230"/>
      <c r="K699" s="231"/>
      <c r="L699" s="227"/>
    </row>
    <row r="700">
      <c r="C700" s="142"/>
      <c r="E700" s="228"/>
      <c r="G700" s="230"/>
      <c r="H700" s="230"/>
      <c r="I700" s="230"/>
      <c r="K700" s="231"/>
      <c r="L700" s="227"/>
    </row>
    <row r="701">
      <c r="C701" s="142"/>
      <c r="E701" s="228"/>
      <c r="G701" s="230"/>
      <c r="H701" s="230"/>
      <c r="I701" s="230"/>
      <c r="K701" s="231"/>
      <c r="L701" s="227"/>
    </row>
    <row r="702">
      <c r="C702" s="142"/>
      <c r="E702" s="228"/>
      <c r="G702" s="230"/>
      <c r="H702" s="230"/>
      <c r="I702" s="230"/>
      <c r="K702" s="231"/>
      <c r="L702" s="227"/>
    </row>
    <row r="703">
      <c r="C703" s="142"/>
      <c r="E703" s="228"/>
      <c r="G703" s="230"/>
      <c r="H703" s="230"/>
      <c r="I703" s="230"/>
      <c r="K703" s="231"/>
      <c r="L703" s="227"/>
    </row>
    <row r="704">
      <c r="C704" s="142"/>
      <c r="E704" s="228"/>
      <c r="G704" s="230"/>
      <c r="H704" s="230"/>
      <c r="I704" s="230"/>
      <c r="K704" s="231"/>
      <c r="L704" s="227"/>
    </row>
    <row r="705">
      <c r="C705" s="142"/>
      <c r="E705" s="228"/>
      <c r="G705" s="230"/>
      <c r="H705" s="230"/>
      <c r="I705" s="230"/>
      <c r="K705" s="231"/>
      <c r="L705" s="227"/>
    </row>
    <row r="706">
      <c r="C706" s="142"/>
      <c r="E706" s="228"/>
      <c r="G706" s="230"/>
      <c r="H706" s="230"/>
      <c r="I706" s="230"/>
      <c r="K706" s="231"/>
      <c r="L706" s="227"/>
    </row>
    <row r="707">
      <c r="C707" s="142"/>
      <c r="E707" s="228"/>
      <c r="G707" s="230"/>
      <c r="H707" s="230"/>
      <c r="I707" s="230"/>
      <c r="K707" s="231"/>
      <c r="L707" s="227"/>
    </row>
    <row r="708">
      <c r="C708" s="142"/>
      <c r="E708" s="228"/>
      <c r="G708" s="230"/>
      <c r="H708" s="230"/>
      <c r="I708" s="230"/>
      <c r="K708" s="231"/>
      <c r="L708" s="227"/>
    </row>
    <row r="709">
      <c r="C709" s="142"/>
      <c r="E709" s="228"/>
      <c r="G709" s="230"/>
      <c r="H709" s="230"/>
      <c r="I709" s="230"/>
      <c r="K709" s="231"/>
      <c r="L709" s="227"/>
    </row>
    <row r="710">
      <c r="C710" s="142"/>
      <c r="E710" s="228"/>
      <c r="G710" s="230"/>
      <c r="H710" s="230"/>
      <c r="I710" s="230"/>
      <c r="K710" s="231"/>
      <c r="L710" s="227"/>
    </row>
    <row r="711">
      <c r="C711" s="142"/>
      <c r="E711" s="228"/>
      <c r="G711" s="230"/>
      <c r="H711" s="230"/>
      <c r="I711" s="230"/>
      <c r="K711" s="231"/>
      <c r="L711" s="227"/>
    </row>
    <row r="712">
      <c r="C712" s="142"/>
      <c r="E712" s="228"/>
      <c r="G712" s="230"/>
      <c r="H712" s="230"/>
      <c r="I712" s="230"/>
      <c r="K712" s="231"/>
      <c r="L712" s="227"/>
    </row>
    <row r="713">
      <c r="C713" s="142"/>
      <c r="E713" s="228"/>
      <c r="G713" s="230"/>
      <c r="H713" s="230"/>
      <c r="I713" s="230"/>
      <c r="K713" s="231"/>
      <c r="L713" s="227"/>
    </row>
    <row r="714">
      <c r="C714" s="142"/>
      <c r="E714" s="228"/>
      <c r="G714" s="230"/>
      <c r="H714" s="230"/>
      <c r="I714" s="230"/>
      <c r="K714" s="231"/>
      <c r="L714" s="227"/>
    </row>
    <row r="715">
      <c r="C715" s="142"/>
      <c r="E715" s="228"/>
      <c r="G715" s="230"/>
      <c r="H715" s="230"/>
      <c r="I715" s="230"/>
      <c r="K715" s="231"/>
      <c r="L715" s="227"/>
    </row>
    <row r="716">
      <c r="C716" s="142"/>
      <c r="E716" s="228"/>
      <c r="G716" s="230"/>
      <c r="H716" s="230"/>
      <c r="I716" s="230"/>
      <c r="K716" s="231"/>
      <c r="L716" s="227"/>
    </row>
    <row r="717">
      <c r="C717" s="142"/>
      <c r="E717" s="228"/>
      <c r="G717" s="230"/>
      <c r="H717" s="230"/>
      <c r="I717" s="230"/>
      <c r="K717" s="231"/>
      <c r="L717" s="227"/>
    </row>
    <row r="718">
      <c r="C718" s="142"/>
      <c r="E718" s="228"/>
      <c r="G718" s="230"/>
      <c r="H718" s="230"/>
      <c r="I718" s="230"/>
      <c r="K718" s="231"/>
      <c r="L718" s="227"/>
    </row>
    <row r="719">
      <c r="C719" s="142"/>
      <c r="E719" s="228"/>
      <c r="G719" s="230"/>
      <c r="H719" s="230"/>
      <c r="I719" s="230"/>
      <c r="K719" s="231"/>
      <c r="L719" s="227"/>
    </row>
    <row r="720">
      <c r="C720" s="142"/>
      <c r="E720" s="228"/>
      <c r="G720" s="230"/>
      <c r="H720" s="230"/>
      <c r="I720" s="230"/>
      <c r="K720" s="231"/>
      <c r="L720" s="227"/>
    </row>
    <row r="721">
      <c r="C721" s="142"/>
      <c r="E721" s="228"/>
      <c r="G721" s="230"/>
      <c r="H721" s="230"/>
      <c r="I721" s="230"/>
      <c r="K721" s="231"/>
      <c r="L721" s="227"/>
    </row>
    <row r="722">
      <c r="C722" s="142"/>
      <c r="E722" s="228"/>
      <c r="G722" s="230"/>
      <c r="H722" s="230"/>
      <c r="I722" s="230"/>
      <c r="K722" s="231"/>
      <c r="L722" s="227"/>
    </row>
    <row r="723">
      <c r="C723" s="142"/>
      <c r="E723" s="228"/>
      <c r="G723" s="230"/>
      <c r="H723" s="230"/>
      <c r="I723" s="230"/>
      <c r="K723" s="231"/>
      <c r="L723" s="227"/>
    </row>
    <row r="724">
      <c r="C724" s="142"/>
      <c r="E724" s="228"/>
      <c r="G724" s="230"/>
      <c r="H724" s="230"/>
      <c r="I724" s="230"/>
      <c r="K724" s="231"/>
      <c r="L724" s="227"/>
    </row>
    <row r="725">
      <c r="C725" s="142"/>
      <c r="E725" s="228"/>
      <c r="G725" s="230"/>
      <c r="H725" s="230"/>
      <c r="I725" s="230"/>
      <c r="K725" s="231"/>
      <c r="L725" s="227"/>
    </row>
    <row r="726">
      <c r="C726" s="142"/>
      <c r="E726" s="228"/>
      <c r="G726" s="230"/>
      <c r="H726" s="230"/>
      <c r="I726" s="230"/>
      <c r="K726" s="231"/>
      <c r="L726" s="227"/>
    </row>
    <row r="727">
      <c r="C727" s="142"/>
      <c r="E727" s="228"/>
      <c r="G727" s="230"/>
      <c r="H727" s="230"/>
      <c r="I727" s="230"/>
      <c r="K727" s="231"/>
      <c r="L727" s="227"/>
    </row>
    <row r="728">
      <c r="C728" s="142"/>
      <c r="E728" s="228"/>
      <c r="G728" s="230"/>
      <c r="H728" s="230"/>
      <c r="I728" s="230"/>
      <c r="K728" s="231"/>
      <c r="L728" s="227"/>
    </row>
    <row r="729">
      <c r="C729" s="142"/>
      <c r="E729" s="228"/>
      <c r="G729" s="230"/>
      <c r="H729" s="230"/>
      <c r="I729" s="230"/>
      <c r="K729" s="231"/>
      <c r="L729" s="227"/>
    </row>
    <row r="730">
      <c r="C730" s="142"/>
      <c r="E730" s="228"/>
      <c r="G730" s="230"/>
      <c r="H730" s="230"/>
      <c r="I730" s="230"/>
      <c r="K730" s="231"/>
      <c r="L730" s="227"/>
    </row>
    <row r="731">
      <c r="C731" s="142"/>
      <c r="E731" s="228"/>
      <c r="G731" s="230"/>
      <c r="H731" s="230"/>
      <c r="I731" s="230"/>
      <c r="K731" s="231"/>
      <c r="L731" s="227"/>
    </row>
    <row r="732">
      <c r="C732" s="142"/>
      <c r="E732" s="228"/>
      <c r="G732" s="230"/>
      <c r="H732" s="230"/>
      <c r="I732" s="230"/>
      <c r="K732" s="231"/>
      <c r="L732" s="227"/>
    </row>
    <row r="733">
      <c r="C733" s="142"/>
      <c r="E733" s="228"/>
      <c r="G733" s="230"/>
      <c r="H733" s="230"/>
      <c r="I733" s="230"/>
      <c r="K733" s="231"/>
      <c r="L733" s="227"/>
    </row>
    <row r="734">
      <c r="C734" s="142"/>
      <c r="E734" s="228"/>
      <c r="G734" s="230"/>
      <c r="H734" s="230"/>
      <c r="I734" s="230"/>
      <c r="K734" s="231"/>
      <c r="L734" s="227"/>
    </row>
    <row r="735">
      <c r="C735" s="142"/>
      <c r="E735" s="228"/>
      <c r="G735" s="230"/>
      <c r="H735" s="230"/>
      <c r="I735" s="230"/>
      <c r="K735" s="231"/>
      <c r="L735" s="227"/>
    </row>
    <row r="736">
      <c r="C736" s="142"/>
      <c r="E736" s="228"/>
      <c r="G736" s="230"/>
      <c r="H736" s="230"/>
      <c r="I736" s="230"/>
      <c r="K736" s="231"/>
      <c r="L736" s="227"/>
    </row>
    <row r="737">
      <c r="C737" s="142"/>
      <c r="E737" s="228"/>
      <c r="G737" s="230"/>
      <c r="H737" s="230"/>
      <c r="I737" s="230"/>
      <c r="K737" s="231"/>
      <c r="L737" s="227"/>
    </row>
    <row r="738">
      <c r="C738" s="142"/>
      <c r="E738" s="228"/>
      <c r="G738" s="230"/>
      <c r="H738" s="230"/>
      <c r="I738" s="230"/>
      <c r="K738" s="231"/>
      <c r="L738" s="227"/>
    </row>
    <row r="739">
      <c r="C739" s="142"/>
      <c r="E739" s="228"/>
      <c r="G739" s="230"/>
      <c r="H739" s="230"/>
      <c r="I739" s="230"/>
      <c r="K739" s="231"/>
      <c r="L739" s="227"/>
    </row>
    <row r="740">
      <c r="C740" s="142"/>
      <c r="E740" s="228"/>
      <c r="G740" s="230"/>
      <c r="H740" s="230"/>
      <c r="I740" s="230"/>
      <c r="K740" s="231"/>
      <c r="L740" s="227"/>
    </row>
    <row r="741">
      <c r="C741" s="142"/>
      <c r="E741" s="228"/>
      <c r="G741" s="230"/>
      <c r="H741" s="230"/>
      <c r="I741" s="230"/>
      <c r="K741" s="231"/>
      <c r="L741" s="227"/>
    </row>
    <row r="742">
      <c r="C742" s="142"/>
      <c r="E742" s="228"/>
      <c r="G742" s="230"/>
      <c r="H742" s="230"/>
      <c r="I742" s="230"/>
      <c r="K742" s="231"/>
      <c r="L742" s="227"/>
    </row>
    <row r="743">
      <c r="C743" s="142"/>
      <c r="E743" s="228"/>
      <c r="G743" s="230"/>
      <c r="H743" s="230"/>
      <c r="I743" s="230"/>
      <c r="K743" s="231"/>
      <c r="L743" s="227"/>
    </row>
    <row r="744">
      <c r="C744" s="142"/>
      <c r="E744" s="228"/>
      <c r="G744" s="230"/>
      <c r="H744" s="230"/>
      <c r="I744" s="230"/>
      <c r="K744" s="231"/>
      <c r="L744" s="227"/>
    </row>
    <row r="745">
      <c r="C745" s="142"/>
      <c r="E745" s="228"/>
      <c r="G745" s="230"/>
      <c r="H745" s="230"/>
      <c r="I745" s="230"/>
      <c r="K745" s="231"/>
      <c r="L745" s="227"/>
    </row>
    <row r="746">
      <c r="C746" s="142"/>
      <c r="E746" s="228"/>
      <c r="G746" s="230"/>
      <c r="H746" s="230"/>
      <c r="I746" s="230"/>
      <c r="K746" s="231"/>
      <c r="L746" s="227"/>
    </row>
    <row r="747">
      <c r="C747" s="142"/>
      <c r="E747" s="228"/>
      <c r="G747" s="230"/>
      <c r="H747" s="230"/>
      <c r="I747" s="230"/>
      <c r="K747" s="231"/>
      <c r="L747" s="227"/>
    </row>
    <row r="748">
      <c r="C748" s="142"/>
      <c r="E748" s="228"/>
      <c r="G748" s="230"/>
      <c r="H748" s="230"/>
      <c r="I748" s="230"/>
      <c r="K748" s="231"/>
      <c r="L748" s="227"/>
    </row>
    <row r="749">
      <c r="C749" s="142"/>
      <c r="E749" s="228"/>
      <c r="G749" s="230"/>
      <c r="H749" s="230"/>
      <c r="I749" s="230"/>
      <c r="K749" s="231"/>
      <c r="L749" s="227"/>
    </row>
    <row r="750">
      <c r="C750" s="142"/>
      <c r="E750" s="228"/>
      <c r="G750" s="230"/>
      <c r="H750" s="230"/>
      <c r="I750" s="230"/>
      <c r="K750" s="231"/>
      <c r="L750" s="227"/>
    </row>
    <row r="751">
      <c r="C751" s="142"/>
      <c r="E751" s="228"/>
      <c r="G751" s="230"/>
      <c r="H751" s="230"/>
      <c r="I751" s="230"/>
      <c r="K751" s="231"/>
      <c r="L751" s="227"/>
    </row>
    <row r="752">
      <c r="C752" s="142"/>
      <c r="E752" s="228"/>
      <c r="G752" s="230"/>
      <c r="H752" s="230"/>
      <c r="I752" s="230"/>
      <c r="K752" s="231"/>
      <c r="L752" s="227"/>
    </row>
    <row r="753">
      <c r="C753" s="142"/>
      <c r="E753" s="228"/>
      <c r="G753" s="230"/>
      <c r="H753" s="230"/>
      <c r="I753" s="230"/>
      <c r="K753" s="231"/>
      <c r="L753" s="227"/>
    </row>
    <row r="754">
      <c r="C754" s="142"/>
      <c r="E754" s="228"/>
      <c r="G754" s="230"/>
      <c r="H754" s="230"/>
      <c r="I754" s="230"/>
      <c r="K754" s="231"/>
      <c r="L754" s="227"/>
    </row>
    <row r="755">
      <c r="C755" s="142"/>
      <c r="E755" s="228"/>
      <c r="G755" s="230"/>
      <c r="H755" s="230"/>
      <c r="I755" s="230"/>
      <c r="K755" s="231"/>
      <c r="L755" s="227"/>
    </row>
    <row r="756">
      <c r="C756" s="142"/>
      <c r="E756" s="228"/>
      <c r="G756" s="230"/>
      <c r="H756" s="230"/>
      <c r="I756" s="230"/>
      <c r="K756" s="231"/>
      <c r="L756" s="227"/>
    </row>
    <row r="757">
      <c r="C757" s="142"/>
      <c r="E757" s="228"/>
      <c r="G757" s="230"/>
      <c r="H757" s="230"/>
      <c r="I757" s="230"/>
      <c r="K757" s="231"/>
      <c r="L757" s="227"/>
    </row>
    <row r="758">
      <c r="C758" s="142"/>
      <c r="E758" s="228"/>
      <c r="G758" s="230"/>
      <c r="H758" s="230"/>
      <c r="I758" s="230"/>
      <c r="K758" s="231"/>
      <c r="L758" s="227"/>
    </row>
    <row r="759">
      <c r="C759" s="142"/>
      <c r="E759" s="228"/>
      <c r="G759" s="230"/>
      <c r="H759" s="230"/>
      <c r="I759" s="230"/>
      <c r="K759" s="231"/>
      <c r="L759" s="227"/>
    </row>
    <row r="760">
      <c r="C760" s="142"/>
      <c r="E760" s="228"/>
      <c r="G760" s="230"/>
      <c r="H760" s="230"/>
      <c r="I760" s="230"/>
      <c r="K760" s="231"/>
      <c r="L760" s="227"/>
    </row>
    <row r="761">
      <c r="C761" s="142"/>
      <c r="E761" s="228"/>
      <c r="G761" s="230"/>
      <c r="H761" s="230"/>
      <c r="I761" s="230"/>
      <c r="K761" s="231"/>
      <c r="L761" s="227"/>
    </row>
    <row r="762">
      <c r="C762" s="142"/>
      <c r="E762" s="228"/>
      <c r="G762" s="230"/>
      <c r="H762" s="230"/>
      <c r="I762" s="230"/>
      <c r="K762" s="231"/>
      <c r="L762" s="227"/>
    </row>
    <row r="763">
      <c r="C763" s="142"/>
      <c r="E763" s="228"/>
      <c r="G763" s="230"/>
      <c r="H763" s="230"/>
      <c r="I763" s="230"/>
      <c r="K763" s="231"/>
      <c r="L763" s="227"/>
    </row>
    <row r="764">
      <c r="C764" s="142"/>
      <c r="E764" s="228"/>
      <c r="G764" s="230"/>
      <c r="H764" s="230"/>
      <c r="I764" s="230"/>
      <c r="K764" s="231"/>
      <c r="L764" s="227"/>
    </row>
    <row r="765">
      <c r="C765" s="142"/>
      <c r="E765" s="228"/>
      <c r="G765" s="230"/>
      <c r="H765" s="230"/>
      <c r="I765" s="230"/>
      <c r="K765" s="231"/>
      <c r="L765" s="227"/>
    </row>
    <row r="766">
      <c r="C766" s="142"/>
      <c r="E766" s="228"/>
      <c r="G766" s="230"/>
      <c r="H766" s="230"/>
      <c r="I766" s="230"/>
      <c r="K766" s="231"/>
      <c r="L766" s="227"/>
    </row>
    <row r="767">
      <c r="C767" s="142"/>
      <c r="E767" s="228"/>
      <c r="G767" s="230"/>
      <c r="H767" s="230"/>
      <c r="I767" s="230"/>
      <c r="K767" s="231"/>
      <c r="L767" s="227"/>
    </row>
    <row r="768">
      <c r="C768" s="142"/>
      <c r="E768" s="228"/>
      <c r="G768" s="230"/>
      <c r="H768" s="230"/>
      <c r="I768" s="230"/>
      <c r="K768" s="231"/>
      <c r="L768" s="227"/>
    </row>
    <row r="769">
      <c r="C769" s="142"/>
      <c r="E769" s="228"/>
      <c r="G769" s="230"/>
      <c r="H769" s="230"/>
      <c r="I769" s="230"/>
      <c r="K769" s="231"/>
      <c r="L769" s="227"/>
    </row>
    <row r="770">
      <c r="C770" s="142"/>
      <c r="E770" s="228"/>
      <c r="G770" s="230"/>
      <c r="H770" s="230"/>
      <c r="I770" s="230"/>
      <c r="K770" s="231"/>
      <c r="L770" s="227"/>
    </row>
    <row r="771">
      <c r="C771" s="142"/>
      <c r="E771" s="228"/>
      <c r="G771" s="230"/>
      <c r="H771" s="230"/>
      <c r="I771" s="230"/>
      <c r="K771" s="231"/>
      <c r="L771" s="227"/>
    </row>
    <row r="772">
      <c r="C772" s="142"/>
      <c r="E772" s="228"/>
      <c r="G772" s="230"/>
      <c r="H772" s="230"/>
      <c r="I772" s="230"/>
      <c r="K772" s="231"/>
      <c r="L772" s="227"/>
    </row>
    <row r="773">
      <c r="C773" s="142"/>
      <c r="E773" s="228"/>
      <c r="G773" s="230"/>
      <c r="H773" s="230"/>
      <c r="I773" s="230"/>
      <c r="K773" s="231"/>
      <c r="L773" s="227"/>
    </row>
    <row r="774">
      <c r="C774" s="142"/>
      <c r="E774" s="228"/>
      <c r="G774" s="230"/>
      <c r="H774" s="230"/>
      <c r="I774" s="230"/>
      <c r="K774" s="231"/>
      <c r="L774" s="227"/>
    </row>
    <row r="775">
      <c r="C775" s="142"/>
      <c r="E775" s="228"/>
      <c r="G775" s="230"/>
      <c r="H775" s="230"/>
      <c r="I775" s="230"/>
      <c r="K775" s="231"/>
      <c r="L775" s="227"/>
    </row>
    <row r="776">
      <c r="C776" s="142"/>
      <c r="E776" s="228"/>
      <c r="G776" s="230"/>
      <c r="H776" s="230"/>
      <c r="I776" s="230"/>
      <c r="K776" s="231"/>
      <c r="L776" s="227"/>
    </row>
    <row r="777">
      <c r="C777" s="142"/>
      <c r="E777" s="228"/>
      <c r="G777" s="230"/>
      <c r="H777" s="230"/>
      <c r="I777" s="230"/>
      <c r="K777" s="231"/>
      <c r="L777" s="227"/>
    </row>
    <row r="778">
      <c r="C778" s="142"/>
      <c r="E778" s="228"/>
      <c r="G778" s="230"/>
      <c r="H778" s="230"/>
      <c r="I778" s="230"/>
      <c r="K778" s="231"/>
      <c r="L778" s="227"/>
    </row>
    <row r="779">
      <c r="C779" s="142"/>
      <c r="E779" s="228"/>
      <c r="G779" s="230"/>
      <c r="H779" s="230"/>
      <c r="I779" s="230"/>
      <c r="K779" s="231"/>
      <c r="L779" s="227"/>
    </row>
    <row r="780">
      <c r="C780" s="142"/>
      <c r="E780" s="228"/>
      <c r="G780" s="230"/>
      <c r="H780" s="230"/>
      <c r="I780" s="230"/>
      <c r="K780" s="231"/>
      <c r="L780" s="227"/>
    </row>
    <row r="781">
      <c r="C781" s="142"/>
      <c r="E781" s="228"/>
      <c r="G781" s="230"/>
      <c r="H781" s="230"/>
      <c r="I781" s="230"/>
      <c r="K781" s="231"/>
      <c r="L781" s="227"/>
    </row>
    <row r="782">
      <c r="C782" s="142"/>
      <c r="E782" s="228"/>
      <c r="G782" s="230"/>
      <c r="H782" s="230"/>
      <c r="I782" s="230"/>
      <c r="K782" s="231"/>
      <c r="L782" s="227"/>
    </row>
    <row r="783">
      <c r="C783" s="142"/>
      <c r="E783" s="228"/>
      <c r="G783" s="230"/>
      <c r="H783" s="230"/>
      <c r="I783" s="230"/>
      <c r="K783" s="231"/>
      <c r="L783" s="227"/>
    </row>
    <row r="784">
      <c r="C784" s="142"/>
      <c r="E784" s="228"/>
      <c r="G784" s="230"/>
      <c r="H784" s="230"/>
      <c r="I784" s="230"/>
      <c r="K784" s="231"/>
      <c r="L784" s="227"/>
    </row>
    <row r="785">
      <c r="C785" s="142"/>
      <c r="E785" s="228"/>
      <c r="G785" s="230"/>
      <c r="H785" s="230"/>
      <c r="I785" s="230"/>
      <c r="K785" s="231"/>
      <c r="L785" s="227"/>
    </row>
    <row r="786">
      <c r="C786" s="142"/>
      <c r="E786" s="228"/>
      <c r="G786" s="230"/>
      <c r="H786" s="230"/>
      <c r="I786" s="230"/>
      <c r="K786" s="231"/>
      <c r="L786" s="227"/>
    </row>
    <row r="787">
      <c r="C787" s="142"/>
      <c r="E787" s="228"/>
      <c r="G787" s="230"/>
      <c r="H787" s="230"/>
      <c r="I787" s="230"/>
      <c r="K787" s="231"/>
      <c r="L787" s="227"/>
    </row>
    <row r="788">
      <c r="C788" s="142"/>
      <c r="E788" s="228"/>
      <c r="G788" s="230"/>
      <c r="H788" s="230"/>
      <c r="I788" s="230"/>
      <c r="K788" s="231"/>
      <c r="L788" s="227"/>
    </row>
    <row r="789">
      <c r="C789" s="142"/>
      <c r="E789" s="228"/>
      <c r="G789" s="230"/>
      <c r="H789" s="230"/>
      <c r="I789" s="230"/>
      <c r="K789" s="231"/>
      <c r="L789" s="227"/>
    </row>
    <row r="790">
      <c r="C790" s="142"/>
      <c r="E790" s="228"/>
      <c r="G790" s="230"/>
      <c r="H790" s="230"/>
      <c r="I790" s="230"/>
      <c r="K790" s="231"/>
      <c r="L790" s="227"/>
    </row>
    <row r="791">
      <c r="C791" s="142"/>
      <c r="E791" s="228"/>
      <c r="G791" s="230"/>
      <c r="H791" s="230"/>
      <c r="I791" s="230"/>
      <c r="K791" s="231"/>
      <c r="L791" s="227"/>
    </row>
    <row r="792">
      <c r="C792" s="142"/>
      <c r="E792" s="228"/>
      <c r="G792" s="230"/>
      <c r="H792" s="230"/>
      <c r="I792" s="230"/>
      <c r="K792" s="231"/>
      <c r="L792" s="227"/>
    </row>
    <row r="793">
      <c r="C793" s="142"/>
      <c r="E793" s="228"/>
      <c r="G793" s="230"/>
      <c r="H793" s="230"/>
      <c r="I793" s="230"/>
      <c r="K793" s="231"/>
      <c r="L793" s="227"/>
    </row>
    <row r="794">
      <c r="C794" s="142"/>
      <c r="E794" s="228"/>
      <c r="G794" s="230"/>
      <c r="H794" s="230"/>
      <c r="I794" s="230"/>
      <c r="K794" s="231"/>
      <c r="L794" s="227"/>
    </row>
    <row r="795">
      <c r="C795" s="142"/>
      <c r="E795" s="228"/>
      <c r="G795" s="230"/>
      <c r="H795" s="230"/>
      <c r="I795" s="230"/>
      <c r="K795" s="231"/>
      <c r="L795" s="227"/>
    </row>
    <row r="796">
      <c r="C796" s="142"/>
      <c r="E796" s="228"/>
      <c r="G796" s="230"/>
      <c r="H796" s="230"/>
      <c r="I796" s="230"/>
      <c r="K796" s="231"/>
      <c r="L796" s="227"/>
    </row>
    <row r="797">
      <c r="C797" s="142"/>
      <c r="E797" s="228"/>
      <c r="G797" s="230"/>
      <c r="H797" s="230"/>
      <c r="I797" s="230"/>
      <c r="K797" s="231"/>
      <c r="L797" s="227"/>
    </row>
    <row r="798">
      <c r="C798" s="142"/>
      <c r="E798" s="228"/>
      <c r="G798" s="230"/>
      <c r="H798" s="230"/>
      <c r="I798" s="230"/>
      <c r="K798" s="231"/>
      <c r="L798" s="227"/>
    </row>
    <row r="799">
      <c r="C799" s="142"/>
      <c r="E799" s="228"/>
      <c r="G799" s="230"/>
      <c r="H799" s="230"/>
      <c r="I799" s="230"/>
      <c r="K799" s="231"/>
      <c r="L799" s="227"/>
    </row>
    <row r="800">
      <c r="C800" s="142"/>
      <c r="E800" s="228"/>
      <c r="G800" s="230"/>
      <c r="H800" s="230"/>
      <c r="I800" s="230"/>
      <c r="K800" s="231"/>
      <c r="L800" s="227"/>
    </row>
    <row r="801">
      <c r="C801" s="142"/>
      <c r="E801" s="228"/>
      <c r="G801" s="230"/>
      <c r="H801" s="230"/>
      <c r="I801" s="230"/>
      <c r="K801" s="231"/>
      <c r="L801" s="227"/>
    </row>
    <row r="802">
      <c r="C802" s="142"/>
      <c r="E802" s="228"/>
      <c r="G802" s="230"/>
      <c r="H802" s="230"/>
      <c r="I802" s="230"/>
      <c r="K802" s="231"/>
      <c r="L802" s="227"/>
    </row>
    <row r="803">
      <c r="C803" s="142"/>
      <c r="E803" s="228"/>
      <c r="G803" s="230"/>
      <c r="H803" s="230"/>
      <c r="I803" s="230"/>
      <c r="K803" s="231"/>
      <c r="L803" s="227"/>
    </row>
    <row r="804">
      <c r="C804" s="142"/>
      <c r="E804" s="228"/>
      <c r="G804" s="230"/>
      <c r="H804" s="230"/>
      <c r="I804" s="230"/>
      <c r="K804" s="231"/>
      <c r="L804" s="227"/>
    </row>
    <row r="805">
      <c r="C805" s="142"/>
      <c r="E805" s="228"/>
      <c r="G805" s="230"/>
      <c r="H805" s="230"/>
      <c r="I805" s="230"/>
      <c r="K805" s="231"/>
      <c r="L805" s="227"/>
    </row>
    <row r="806">
      <c r="C806" s="142"/>
      <c r="E806" s="228"/>
      <c r="G806" s="230"/>
      <c r="H806" s="230"/>
      <c r="I806" s="230"/>
      <c r="K806" s="231"/>
      <c r="L806" s="227"/>
    </row>
    <row r="807">
      <c r="C807" s="142"/>
      <c r="E807" s="228"/>
      <c r="G807" s="230"/>
      <c r="H807" s="230"/>
      <c r="I807" s="230"/>
      <c r="K807" s="231"/>
      <c r="L807" s="227"/>
    </row>
    <row r="808">
      <c r="C808" s="142"/>
      <c r="E808" s="228"/>
      <c r="G808" s="230"/>
      <c r="H808" s="230"/>
      <c r="I808" s="230"/>
      <c r="K808" s="231"/>
      <c r="L808" s="227"/>
    </row>
    <row r="809">
      <c r="C809" s="142"/>
      <c r="E809" s="228"/>
      <c r="G809" s="230"/>
      <c r="H809" s="230"/>
      <c r="I809" s="230"/>
      <c r="K809" s="231"/>
      <c r="L809" s="227"/>
    </row>
    <row r="810">
      <c r="C810" s="142"/>
      <c r="E810" s="228"/>
      <c r="G810" s="230"/>
      <c r="H810" s="230"/>
      <c r="I810" s="230"/>
      <c r="K810" s="231"/>
      <c r="L810" s="227"/>
    </row>
    <row r="811">
      <c r="C811" s="142"/>
      <c r="E811" s="228"/>
      <c r="G811" s="230"/>
      <c r="H811" s="230"/>
      <c r="I811" s="230"/>
      <c r="K811" s="231"/>
      <c r="L811" s="227"/>
    </row>
    <row r="812">
      <c r="C812" s="142"/>
      <c r="E812" s="228"/>
      <c r="G812" s="230"/>
      <c r="H812" s="230"/>
      <c r="I812" s="230"/>
      <c r="K812" s="231"/>
      <c r="L812" s="227"/>
    </row>
    <row r="813">
      <c r="C813" s="142"/>
      <c r="E813" s="228"/>
      <c r="G813" s="230"/>
      <c r="H813" s="230"/>
      <c r="I813" s="230"/>
      <c r="K813" s="231"/>
      <c r="L813" s="227"/>
    </row>
    <row r="814">
      <c r="C814" s="142"/>
      <c r="E814" s="228"/>
      <c r="G814" s="230"/>
      <c r="H814" s="230"/>
      <c r="I814" s="230"/>
      <c r="K814" s="231"/>
      <c r="L814" s="227"/>
    </row>
    <row r="815">
      <c r="C815" s="142"/>
      <c r="E815" s="228"/>
      <c r="G815" s="230"/>
      <c r="H815" s="230"/>
      <c r="I815" s="230"/>
      <c r="K815" s="231"/>
      <c r="L815" s="227"/>
    </row>
    <row r="816">
      <c r="C816" s="142"/>
      <c r="E816" s="228"/>
      <c r="G816" s="230"/>
      <c r="H816" s="230"/>
      <c r="I816" s="230"/>
      <c r="K816" s="231"/>
      <c r="L816" s="227"/>
    </row>
    <row r="817">
      <c r="C817" s="142"/>
      <c r="E817" s="228"/>
      <c r="G817" s="230"/>
      <c r="H817" s="230"/>
      <c r="I817" s="230"/>
      <c r="K817" s="231"/>
      <c r="L817" s="227"/>
    </row>
    <row r="818">
      <c r="C818" s="142"/>
      <c r="E818" s="228"/>
      <c r="G818" s="230"/>
      <c r="H818" s="230"/>
      <c r="I818" s="230"/>
      <c r="K818" s="231"/>
      <c r="L818" s="227"/>
    </row>
    <row r="819">
      <c r="C819" s="142"/>
      <c r="E819" s="228"/>
      <c r="G819" s="230"/>
      <c r="H819" s="230"/>
      <c r="I819" s="230"/>
      <c r="K819" s="231"/>
      <c r="L819" s="227"/>
    </row>
    <row r="820">
      <c r="C820" s="142"/>
      <c r="E820" s="228"/>
      <c r="G820" s="230"/>
      <c r="H820" s="230"/>
      <c r="I820" s="230"/>
      <c r="K820" s="231"/>
      <c r="L820" s="227"/>
    </row>
    <row r="821">
      <c r="C821" s="142"/>
      <c r="E821" s="228"/>
      <c r="G821" s="230"/>
      <c r="H821" s="230"/>
      <c r="I821" s="230"/>
      <c r="K821" s="231"/>
      <c r="L821" s="227"/>
    </row>
    <row r="822">
      <c r="C822" s="142"/>
      <c r="E822" s="228"/>
      <c r="G822" s="230"/>
      <c r="H822" s="230"/>
      <c r="I822" s="230"/>
      <c r="K822" s="231"/>
      <c r="L822" s="227"/>
    </row>
    <row r="823">
      <c r="C823" s="142"/>
      <c r="E823" s="228"/>
      <c r="G823" s="230"/>
      <c r="H823" s="230"/>
      <c r="I823" s="230"/>
      <c r="K823" s="231"/>
      <c r="L823" s="227"/>
    </row>
    <row r="824">
      <c r="C824" s="142"/>
      <c r="E824" s="228"/>
      <c r="G824" s="230"/>
      <c r="H824" s="230"/>
      <c r="I824" s="230"/>
      <c r="K824" s="231"/>
      <c r="L824" s="227"/>
    </row>
    <row r="825">
      <c r="C825" s="142"/>
      <c r="E825" s="228"/>
      <c r="G825" s="230"/>
      <c r="H825" s="230"/>
      <c r="I825" s="230"/>
      <c r="K825" s="231"/>
      <c r="L825" s="227"/>
    </row>
    <row r="826">
      <c r="C826" s="142"/>
      <c r="E826" s="228"/>
      <c r="G826" s="230"/>
      <c r="H826" s="230"/>
      <c r="I826" s="230"/>
      <c r="K826" s="231"/>
      <c r="L826" s="227"/>
    </row>
    <row r="827">
      <c r="C827" s="142"/>
      <c r="E827" s="228"/>
      <c r="G827" s="230"/>
      <c r="H827" s="230"/>
      <c r="I827" s="230"/>
      <c r="K827" s="231"/>
      <c r="L827" s="227"/>
    </row>
    <row r="828">
      <c r="C828" s="142"/>
      <c r="E828" s="228"/>
      <c r="G828" s="230"/>
      <c r="H828" s="230"/>
      <c r="I828" s="230"/>
      <c r="K828" s="231"/>
      <c r="L828" s="227"/>
    </row>
    <row r="829">
      <c r="C829" s="142"/>
      <c r="E829" s="228"/>
      <c r="G829" s="230"/>
      <c r="H829" s="230"/>
      <c r="I829" s="230"/>
      <c r="K829" s="231"/>
      <c r="L829" s="227"/>
    </row>
    <row r="830">
      <c r="C830" s="142"/>
      <c r="E830" s="228"/>
      <c r="G830" s="230"/>
      <c r="H830" s="230"/>
      <c r="I830" s="230"/>
      <c r="K830" s="231"/>
      <c r="L830" s="227"/>
    </row>
    <row r="831">
      <c r="C831" s="142"/>
      <c r="E831" s="228"/>
      <c r="G831" s="230"/>
      <c r="H831" s="230"/>
      <c r="I831" s="230"/>
      <c r="K831" s="231"/>
      <c r="L831" s="227"/>
    </row>
    <row r="832">
      <c r="C832" s="142"/>
      <c r="E832" s="228"/>
      <c r="G832" s="230"/>
      <c r="H832" s="230"/>
      <c r="I832" s="230"/>
      <c r="K832" s="231"/>
      <c r="L832" s="227"/>
    </row>
    <row r="833">
      <c r="C833" s="142"/>
      <c r="E833" s="228"/>
      <c r="G833" s="230"/>
      <c r="H833" s="230"/>
      <c r="I833" s="230"/>
      <c r="K833" s="231"/>
      <c r="L833" s="227"/>
    </row>
    <row r="834">
      <c r="C834" s="142"/>
      <c r="E834" s="228"/>
      <c r="G834" s="230"/>
      <c r="H834" s="230"/>
      <c r="I834" s="230"/>
      <c r="K834" s="231"/>
      <c r="L834" s="227"/>
    </row>
    <row r="835">
      <c r="C835" s="142"/>
      <c r="E835" s="228"/>
      <c r="G835" s="230"/>
      <c r="H835" s="230"/>
      <c r="I835" s="230"/>
      <c r="K835" s="231"/>
      <c r="L835" s="227"/>
    </row>
    <row r="836">
      <c r="C836" s="142"/>
      <c r="E836" s="228"/>
      <c r="G836" s="230"/>
      <c r="H836" s="230"/>
      <c r="I836" s="230"/>
      <c r="K836" s="231"/>
      <c r="L836" s="227"/>
    </row>
    <row r="837">
      <c r="C837" s="142"/>
      <c r="E837" s="228"/>
      <c r="G837" s="230"/>
      <c r="H837" s="230"/>
      <c r="I837" s="230"/>
      <c r="K837" s="231"/>
      <c r="L837" s="227"/>
    </row>
    <row r="838">
      <c r="C838" s="142"/>
      <c r="E838" s="228"/>
      <c r="G838" s="230"/>
      <c r="H838" s="230"/>
      <c r="I838" s="230"/>
      <c r="K838" s="231"/>
      <c r="L838" s="227"/>
    </row>
    <row r="839">
      <c r="C839" s="142"/>
      <c r="E839" s="228"/>
      <c r="G839" s="230"/>
      <c r="H839" s="230"/>
      <c r="I839" s="230"/>
      <c r="K839" s="231"/>
      <c r="L839" s="227"/>
    </row>
    <row r="840">
      <c r="C840" s="142"/>
      <c r="E840" s="228"/>
      <c r="G840" s="230"/>
      <c r="H840" s="230"/>
      <c r="I840" s="230"/>
      <c r="K840" s="231"/>
      <c r="L840" s="227"/>
    </row>
    <row r="841">
      <c r="C841" s="142"/>
      <c r="E841" s="228"/>
      <c r="G841" s="230"/>
      <c r="H841" s="230"/>
      <c r="I841" s="230"/>
      <c r="K841" s="231"/>
      <c r="L841" s="227"/>
    </row>
    <row r="842">
      <c r="C842" s="142"/>
      <c r="E842" s="228"/>
      <c r="G842" s="230"/>
      <c r="H842" s="230"/>
      <c r="I842" s="230"/>
      <c r="K842" s="231"/>
      <c r="L842" s="227"/>
    </row>
    <row r="843">
      <c r="C843" s="142"/>
      <c r="E843" s="228"/>
      <c r="G843" s="230"/>
      <c r="H843" s="230"/>
      <c r="I843" s="230"/>
      <c r="K843" s="231"/>
      <c r="L843" s="227"/>
    </row>
    <row r="844">
      <c r="C844" s="142"/>
      <c r="E844" s="228"/>
      <c r="G844" s="230"/>
      <c r="H844" s="230"/>
      <c r="I844" s="230"/>
      <c r="K844" s="231"/>
      <c r="L844" s="227"/>
    </row>
    <row r="845">
      <c r="C845" s="142"/>
      <c r="E845" s="228"/>
      <c r="G845" s="230"/>
      <c r="H845" s="230"/>
      <c r="I845" s="230"/>
      <c r="K845" s="231"/>
      <c r="L845" s="227"/>
    </row>
    <row r="846">
      <c r="C846" s="142"/>
      <c r="E846" s="228"/>
      <c r="G846" s="230"/>
      <c r="H846" s="230"/>
      <c r="I846" s="230"/>
      <c r="K846" s="231"/>
      <c r="L846" s="227"/>
    </row>
    <row r="847">
      <c r="C847" s="142"/>
      <c r="E847" s="228"/>
      <c r="G847" s="230"/>
      <c r="H847" s="230"/>
      <c r="I847" s="230"/>
      <c r="K847" s="231"/>
      <c r="L847" s="227"/>
    </row>
    <row r="848">
      <c r="C848" s="142"/>
      <c r="E848" s="228"/>
      <c r="G848" s="230"/>
      <c r="H848" s="230"/>
      <c r="I848" s="230"/>
      <c r="K848" s="231"/>
      <c r="L848" s="227"/>
    </row>
    <row r="849">
      <c r="C849" s="142"/>
      <c r="E849" s="228"/>
      <c r="G849" s="230"/>
      <c r="H849" s="230"/>
      <c r="I849" s="230"/>
      <c r="K849" s="231"/>
      <c r="L849" s="227"/>
    </row>
    <row r="850">
      <c r="C850" s="142"/>
      <c r="E850" s="228"/>
      <c r="G850" s="230"/>
      <c r="H850" s="230"/>
      <c r="I850" s="230"/>
      <c r="K850" s="231"/>
      <c r="L850" s="227"/>
    </row>
    <row r="851">
      <c r="C851" s="142"/>
      <c r="E851" s="228"/>
      <c r="G851" s="230"/>
      <c r="H851" s="230"/>
      <c r="I851" s="230"/>
      <c r="K851" s="231"/>
      <c r="L851" s="227"/>
    </row>
    <row r="852">
      <c r="C852" s="142"/>
      <c r="E852" s="228"/>
      <c r="G852" s="230"/>
      <c r="H852" s="230"/>
      <c r="I852" s="230"/>
      <c r="K852" s="231"/>
      <c r="L852" s="227"/>
    </row>
    <row r="853">
      <c r="C853" s="142"/>
      <c r="E853" s="228"/>
      <c r="G853" s="230"/>
      <c r="H853" s="230"/>
      <c r="I853" s="230"/>
      <c r="K853" s="231"/>
      <c r="L853" s="227"/>
    </row>
    <row r="854">
      <c r="C854" s="142"/>
      <c r="E854" s="228"/>
      <c r="G854" s="230"/>
      <c r="H854" s="230"/>
      <c r="I854" s="230"/>
      <c r="K854" s="231"/>
      <c r="L854" s="227"/>
    </row>
    <row r="855">
      <c r="C855" s="142"/>
      <c r="E855" s="228"/>
      <c r="G855" s="230"/>
      <c r="H855" s="230"/>
      <c r="I855" s="230"/>
      <c r="K855" s="231"/>
      <c r="L855" s="227"/>
    </row>
    <row r="856">
      <c r="C856" s="142"/>
      <c r="E856" s="228"/>
      <c r="G856" s="230"/>
      <c r="H856" s="230"/>
      <c r="I856" s="230"/>
      <c r="K856" s="231"/>
      <c r="L856" s="227"/>
    </row>
    <row r="857">
      <c r="C857" s="142"/>
      <c r="E857" s="228"/>
      <c r="G857" s="230"/>
      <c r="H857" s="230"/>
      <c r="I857" s="230"/>
      <c r="K857" s="231"/>
      <c r="L857" s="227"/>
    </row>
    <row r="858">
      <c r="C858" s="142"/>
      <c r="E858" s="228"/>
      <c r="G858" s="230"/>
      <c r="H858" s="230"/>
      <c r="I858" s="230"/>
      <c r="K858" s="231"/>
      <c r="L858" s="227"/>
    </row>
    <row r="859">
      <c r="C859" s="142"/>
      <c r="E859" s="228"/>
      <c r="G859" s="230"/>
      <c r="H859" s="230"/>
      <c r="I859" s="230"/>
      <c r="K859" s="231"/>
      <c r="L859" s="227"/>
    </row>
    <row r="860">
      <c r="C860" s="142"/>
      <c r="E860" s="228"/>
      <c r="G860" s="230"/>
      <c r="H860" s="230"/>
      <c r="I860" s="230"/>
      <c r="K860" s="231"/>
      <c r="L860" s="227"/>
    </row>
    <row r="861">
      <c r="C861" s="142"/>
      <c r="E861" s="228"/>
      <c r="G861" s="230"/>
      <c r="H861" s="230"/>
      <c r="I861" s="230"/>
      <c r="K861" s="231"/>
      <c r="L861" s="227"/>
    </row>
    <row r="862">
      <c r="C862" s="142"/>
      <c r="E862" s="228"/>
      <c r="G862" s="230"/>
      <c r="H862" s="230"/>
      <c r="I862" s="230"/>
      <c r="K862" s="231"/>
      <c r="L862" s="227"/>
    </row>
    <row r="863">
      <c r="C863" s="142"/>
      <c r="E863" s="228"/>
      <c r="G863" s="230"/>
      <c r="H863" s="230"/>
      <c r="I863" s="230"/>
      <c r="K863" s="231"/>
      <c r="L863" s="227"/>
    </row>
    <row r="864">
      <c r="C864" s="142"/>
      <c r="E864" s="228"/>
      <c r="G864" s="230"/>
      <c r="H864" s="230"/>
      <c r="I864" s="230"/>
      <c r="K864" s="231"/>
      <c r="L864" s="227"/>
    </row>
    <row r="865">
      <c r="C865" s="142"/>
      <c r="E865" s="228"/>
      <c r="G865" s="230"/>
      <c r="H865" s="230"/>
      <c r="I865" s="230"/>
      <c r="K865" s="231"/>
      <c r="L865" s="227"/>
    </row>
    <row r="866">
      <c r="C866" s="142"/>
      <c r="E866" s="228"/>
      <c r="G866" s="230"/>
      <c r="H866" s="230"/>
      <c r="I866" s="230"/>
      <c r="K866" s="231"/>
      <c r="L866" s="227"/>
    </row>
    <row r="867">
      <c r="C867" s="142"/>
      <c r="E867" s="228"/>
      <c r="G867" s="230"/>
      <c r="H867" s="230"/>
      <c r="I867" s="230"/>
      <c r="K867" s="231"/>
      <c r="L867" s="227"/>
    </row>
    <row r="868">
      <c r="C868" s="142"/>
      <c r="E868" s="228"/>
      <c r="G868" s="230"/>
      <c r="H868" s="230"/>
      <c r="I868" s="230"/>
      <c r="K868" s="231"/>
      <c r="L868" s="227"/>
    </row>
    <row r="869">
      <c r="C869" s="142"/>
      <c r="E869" s="228"/>
      <c r="G869" s="230"/>
      <c r="H869" s="230"/>
      <c r="I869" s="230"/>
      <c r="K869" s="231"/>
      <c r="L869" s="227"/>
    </row>
    <row r="870">
      <c r="C870" s="142"/>
      <c r="E870" s="228"/>
      <c r="G870" s="230"/>
      <c r="H870" s="230"/>
      <c r="I870" s="230"/>
      <c r="K870" s="231"/>
      <c r="L870" s="227"/>
    </row>
    <row r="871">
      <c r="C871" s="142"/>
      <c r="E871" s="228"/>
      <c r="G871" s="230"/>
      <c r="H871" s="230"/>
      <c r="I871" s="230"/>
      <c r="K871" s="231"/>
      <c r="L871" s="227"/>
    </row>
    <row r="872">
      <c r="C872" s="142"/>
      <c r="E872" s="228"/>
      <c r="G872" s="230"/>
      <c r="H872" s="230"/>
      <c r="I872" s="230"/>
      <c r="K872" s="231"/>
      <c r="L872" s="227"/>
    </row>
    <row r="873">
      <c r="C873" s="142"/>
      <c r="E873" s="228"/>
      <c r="G873" s="230"/>
      <c r="H873" s="230"/>
      <c r="I873" s="230"/>
      <c r="K873" s="231"/>
      <c r="L873" s="227"/>
    </row>
    <row r="874">
      <c r="C874" s="142"/>
      <c r="E874" s="228"/>
      <c r="G874" s="230"/>
      <c r="H874" s="230"/>
      <c r="I874" s="230"/>
      <c r="K874" s="231"/>
      <c r="L874" s="227"/>
    </row>
    <row r="875">
      <c r="C875" s="142"/>
      <c r="E875" s="228"/>
      <c r="G875" s="230"/>
      <c r="H875" s="230"/>
      <c r="I875" s="230"/>
      <c r="K875" s="231"/>
      <c r="L875" s="227"/>
    </row>
    <row r="876">
      <c r="C876" s="142"/>
      <c r="E876" s="228"/>
      <c r="G876" s="230"/>
      <c r="H876" s="230"/>
      <c r="I876" s="230"/>
      <c r="K876" s="231"/>
      <c r="L876" s="227"/>
    </row>
    <row r="877">
      <c r="C877" s="142"/>
      <c r="E877" s="228"/>
      <c r="G877" s="230"/>
      <c r="H877" s="230"/>
      <c r="I877" s="230"/>
      <c r="K877" s="231"/>
      <c r="L877" s="227"/>
    </row>
    <row r="878">
      <c r="C878" s="142"/>
      <c r="E878" s="228"/>
      <c r="G878" s="230"/>
      <c r="H878" s="230"/>
      <c r="I878" s="230"/>
      <c r="K878" s="231"/>
      <c r="L878" s="227"/>
    </row>
    <row r="879">
      <c r="C879" s="142"/>
      <c r="E879" s="228"/>
      <c r="G879" s="230"/>
      <c r="H879" s="230"/>
      <c r="I879" s="230"/>
      <c r="K879" s="231"/>
      <c r="L879" s="227"/>
    </row>
    <row r="880">
      <c r="C880" s="142"/>
      <c r="E880" s="228"/>
      <c r="G880" s="230"/>
      <c r="H880" s="230"/>
      <c r="I880" s="230"/>
      <c r="K880" s="231"/>
      <c r="L880" s="227"/>
    </row>
    <row r="881">
      <c r="C881" s="142"/>
      <c r="E881" s="228"/>
      <c r="G881" s="230"/>
      <c r="H881" s="230"/>
      <c r="I881" s="230"/>
      <c r="K881" s="231"/>
      <c r="L881" s="227"/>
    </row>
    <row r="882">
      <c r="C882" s="142"/>
      <c r="E882" s="228"/>
      <c r="G882" s="230"/>
      <c r="H882" s="230"/>
      <c r="I882" s="230"/>
      <c r="K882" s="231"/>
      <c r="L882" s="227"/>
    </row>
    <row r="883">
      <c r="C883" s="142"/>
      <c r="E883" s="228"/>
      <c r="G883" s="230"/>
      <c r="H883" s="230"/>
      <c r="I883" s="230"/>
      <c r="K883" s="231"/>
      <c r="L883" s="227"/>
    </row>
    <row r="884">
      <c r="C884" s="142"/>
      <c r="E884" s="228"/>
      <c r="G884" s="230"/>
      <c r="H884" s="230"/>
      <c r="I884" s="230"/>
      <c r="K884" s="231"/>
      <c r="L884" s="227"/>
    </row>
    <row r="885">
      <c r="C885" s="142"/>
      <c r="E885" s="228"/>
      <c r="G885" s="230"/>
      <c r="H885" s="230"/>
      <c r="I885" s="230"/>
      <c r="K885" s="231"/>
      <c r="L885" s="227"/>
    </row>
    <row r="886">
      <c r="C886" s="142"/>
      <c r="E886" s="228"/>
      <c r="G886" s="230"/>
      <c r="H886" s="230"/>
      <c r="I886" s="230"/>
      <c r="K886" s="231"/>
      <c r="L886" s="227"/>
    </row>
    <row r="887">
      <c r="C887" s="142"/>
      <c r="E887" s="228"/>
      <c r="G887" s="230"/>
      <c r="H887" s="230"/>
      <c r="I887" s="230"/>
      <c r="K887" s="231"/>
      <c r="L887" s="227"/>
    </row>
    <row r="888">
      <c r="C888" s="142"/>
      <c r="E888" s="228"/>
      <c r="G888" s="230"/>
      <c r="H888" s="230"/>
      <c r="I888" s="230"/>
      <c r="K888" s="231"/>
      <c r="L888" s="227"/>
    </row>
    <row r="889">
      <c r="C889" s="142"/>
      <c r="E889" s="228"/>
      <c r="G889" s="230"/>
      <c r="H889" s="230"/>
      <c r="I889" s="230"/>
      <c r="K889" s="231"/>
      <c r="L889" s="227"/>
    </row>
    <row r="890">
      <c r="C890" s="142"/>
      <c r="E890" s="228"/>
      <c r="G890" s="230"/>
      <c r="H890" s="230"/>
      <c r="I890" s="230"/>
      <c r="K890" s="231"/>
      <c r="L890" s="227"/>
    </row>
    <row r="891">
      <c r="C891" s="142"/>
      <c r="E891" s="228"/>
      <c r="G891" s="230"/>
      <c r="H891" s="230"/>
      <c r="I891" s="230"/>
      <c r="K891" s="231"/>
      <c r="L891" s="227"/>
    </row>
    <row r="892">
      <c r="C892" s="142"/>
      <c r="E892" s="228"/>
      <c r="G892" s="230"/>
      <c r="H892" s="230"/>
      <c r="I892" s="230"/>
      <c r="K892" s="231"/>
      <c r="L892" s="227"/>
    </row>
    <row r="893">
      <c r="C893" s="142"/>
      <c r="E893" s="228"/>
      <c r="G893" s="230"/>
      <c r="H893" s="230"/>
      <c r="I893" s="230"/>
      <c r="K893" s="231"/>
      <c r="L893" s="227"/>
    </row>
    <row r="894">
      <c r="C894" s="142"/>
      <c r="E894" s="228"/>
      <c r="G894" s="230"/>
      <c r="H894" s="230"/>
      <c r="I894" s="230"/>
      <c r="K894" s="231"/>
      <c r="L894" s="227"/>
    </row>
    <row r="895">
      <c r="C895" s="142"/>
      <c r="E895" s="228"/>
      <c r="G895" s="230"/>
      <c r="H895" s="230"/>
      <c r="I895" s="230"/>
      <c r="K895" s="231"/>
      <c r="L895" s="227"/>
    </row>
    <row r="896">
      <c r="C896" s="142"/>
      <c r="E896" s="228"/>
      <c r="G896" s="230"/>
      <c r="H896" s="230"/>
      <c r="I896" s="230"/>
      <c r="K896" s="231"/>
      <c r="L896" s="227"/>
    </row>
    <row r="897">
      <c r="C897" s="142"/>
      <c r="E897" s="228"/>
      <c r="G897" s="230"/>
      <c r="H897" s="230"/>
      <c r="I897" s="230"/>
      <c r="K897" s="231"/>
      <c r="L897" s="227"/>
    </row>
    <row r="898">
      <c r="C898" s="142"/>
      <c r="E898" s="228"/>
      <c r="G898" s="230"/>
      <c r="H898" s="230"/>
      <c r="I898" s="230"/>
      <c r="K898" s="231"/>
      <c r="L898" s="227"/>
    </row>
    <row r="899">
      <c r="C899" s="142"/>
      <c r="E899" s="228"/>
      <c r="G899" s="230"/>
      <c r="H899" s="230"/>
      <c r="I899" s="230"/>
      <c r="K899" s="231"/>
      <c r="L899" s="227"/>
    </row>
    <row r="900">
      <c r="C900" s="142"/>
      <c r="E900" s="228"/>
      <c r="G900" s="230"/>
      <c r="H900" s="230"/>
      <c r="I900" s="230"/>
      <c r="K900" s="231"/>
      <c r="L900" s="227"/>
    </row>
    <row r="901">
      <c r="C901" s="142"/>
      <c r="E901" s="228"/>
      <c r="G901" s="230"/>
      <c r="H901" s="230"/>
      <c r="I901" s="230"/>
      <c r="K901" s="231"/>
      <c r="L901" s="227"/>
    </row>
    <row r="902">
      <c r="C902" s="142"/>
      <c r="E902" s="228"/>
      <c r="G902" s="230"/>
      <c r="H902" s="230"/>
      <c r="I902" s="230"/>
      <c r="K902" s="231"/>
      <c r="L902" s="227"/>
    </row>
    <row r="903">
      <c r="C903" s="142"/>
      <c r="E903" s="228"/>
      <c r="G903" s="230"/>
      <c r="H903" s="230"/>
      <c r="I903" s="230"/>
      <c r="K903" s="231"/>
      <c r="L903" s="227"/>
    </row>
    <row r="904">
      <c r="C904" s="142"/>
      <c r="E904" s="228"/>
      <c r="G904" s="230"/>
      <c r="H904" s="230"/>
      <c r="I904" s="230"/>
      <c r="K904" s="231"/>
      <c r="L904" s="227"/>
    </row>
    <row r="905">
      <c r="C905" s="142"/>
      <c r="E905" s="228"/>
      <c r="G905" s="230"/>
      <c r="H905" s="230"/>
      <c r="I905" s="230"/>
      <c r="K905" s="231"/>
      <c r="L905" s="227"/>
    </row>
    <row r="906">
      <c r="C906" s="142"/>
      <c r="E906" s="228"/>
      <c r="G906" s="230"/>
      <c r="H906" s="230"/>
      <c r="I906" s="230"/>
      <c r="K906" s="231"/>
      <c r="L906" s="227"/>
    </row>
    <row r="907">
      <c r="C907" s="142"/>
      <c r="E907" s="228"/>
      <c r="G907" s="230"/>
      <c r="H907" s="230"/>
      <c r="I907" s="230"/>
      <c r="K907" s="231"/>
      <c r="L907" s="227"/>
    </row>
    <row r="908">
      <c r="C908" s="142"/>
      <c r="E908" s="228"/>
      <c r="G908" s="230"/>
      <c r="H908" s="230"/>
      <c r="I908" s="230"/>
      <c r="K908" s="231"/>
      <c r="L908" s="227"/>
    </row>
    <row r="909">
      <c r="C909" s="142"/>
      <c r="E909" s="228"/>
      <c r="G909" s="230"/>
      <c r="H909" s="230"/>
      <c r="I909" s="230"/>
      <c r="K909" s="231"/>
      <c r="L909" s="227"/>
    </row>
    <row r="910">
      <c r="C910" s="142"/>
      <c r="E910" s="228"/>
      <c r="G910" s="230"/>
      <c r="H910" s="230"/>
      <c r="I910" s="230"/>
      <c r="K910" s="231"/>
      <c r="L910" s="227"/>
    </row>
    <row r="911">
      <c r="C911" s="142"/>
      <c r="E911" s="228"/>
      <c r="G911" s="230"/>
      <c r="H911" s="230"/>
      <c r="I911" s="230"/>
      <c r="K911" s="231"/>
      <c r="L911" s="227"/>
    </row>
    <row r="912">
      <c r="C912" s="142"/>
      <c r="E912" s="228"/>
      <c r="G912" s="230"/>
      <c r="H912" s="230"/>
      <c r="I912" s="230"/>
      <c r="K912" s="231"/>
      <c r="L912" s="227"/>
    </row>
    <row r="913">
      <c r="C913" s="142"/>
      <c r="E913" s="228"/>
      <c r="G913" s="230"/>
      <c r="H913" s="230"/>
      <c r="I913" s="230"/>
      <c r="K913" s="231"/>
      <c r="L913" s="227"/>
    </row>
    <row r="914">
      <c r="C914" s="142"/>
      <c r="E914" s="228"/>
      <c r="G914" s="230"/>
      <c r="H914" s="230"/>
      <c r="I914" s="230"/>
      <c r="K914" s="231"/>
      <c r="L914" s="227"/>
    </row>
    <row r="915">
      <c r="C915" s="142"/>
      <c r="E915" s="228"/>
      <c r="G915" s="230"/>
      <c r="H915" s="230"/>
      <c r="I915" s="230"/>
      <c r="K915" s="231"/>
      <c r="L915" s="227"/>
    </row>
    <row r="916">
      <c r="C916" s="142"/>
      <c r="E916" s="228"/>
      <c r="G916" s="230"/>
      <c r="H916" s="230"/>
      <c r="I916" s="230"/>
      <c r="K916" s="231"/>
      <c r="L916" s="227"/>
    </row>
    <row r="917">
      <c r="C917" s="142"/>
      <c r="E917" s="228"/>
      <c r="G917" s="230"/>
      <c r="H917" s="230"/>
      <c r="I917" s="230"/>
      <c r="K917" s="231"/>
      <c r="L917" s="227"/>
    </row>
    <row r="918">
      <c r="C918" s="142"/>
      <c r="E918" s="228"/>
      <c r="G918" s="230"/>
      <c r="H918" s="230"/>
      <c r="I918" s="230"/>
      <c r="K918" s="231"/>
      <c r="L918" s="227"/>
    </row>
    <row r="919">
      <c r="C919" s="142"/>
      <c r="E919" s="228"/>
      <c r="G919" s="230"/>
      <c r="H919" s="230"/>
      <c r="I919" s="230"/>
      <c r="K919" s="231"/>
      <c r="L919" s="227"/>
    </row>
    <row r="920">
      <c r="C920" s="142"/>
      <c r="E920" s="228"/>
      <c r="G920" s="230"/>
      <c r="H920" s="230"/>
      <c r="I920" s="230"/>
      <c r="K920" s="231"/>
      <c r="L920" s="227"/>
    </row>
    <row r="921">
      <c r="C921" s="142"/>
      <c r="E921" s="228"/>
      <c r="G921" s="230"/>
      <c r="H921" s="230"/>
      <c r="I921" s="230"/>
      <c r="K921" s="231"/>
      <c r="L921" s="227"/>
    </row>
    <row r="922">
      <c r="C922" s="142"/>
      <c r="E922" s="228"/>
      <c r="G922" s="230"/>
      <c r="H922" s="230"/>
      <c r="I922" s="230"/>
      <c r="K922" s="231"/>
      <c r="L922" s="227"/>
    </row>
    <row r="923">
      <c r="C923" s="142"/>
      <c r="E923" s="228"/>
      <c r="G923" s="230"/>
      <c r="H923" s="230"/>
      <c r="I923" s="230"/>
      <c r="K923" s="231"/>
      <c r="L923" s="227"/>
    </row>
    <row r="924">
      <c r="C924" s="142"/>
      <c r="E924" s="228"/>
      <c r="G924" s="230"/>
      <c r="H924" s="230"/>
      <c r="I924" s="230"/>
      <c r="K924" s="231"/>
      <c r="L924" s="227"/>
    </row>
    <row r="925">
      <c r="C925" s="142"/>
      <c r="E925" s="228"/>
      <c r="G925" s="230"/>
      <c r="H925" s="230"/>
      <c r="I925" s="230"/>
      <c r="K925" s="231"/>
      <c r="L925" s="227"/>
    </row>
    <row r="926">
      <c r="C926" s="142"/>
      <c r="E926" s="228"/>
      <c r="G926" s="230"/>
      <c r="H926" s="230"/>
      <c r="I926" s="230"/>
      <c r="K926" s="231"/>
      <c r="L926" s="227"/>
    </row>
    <row r="927">
      <c r="C927" s="142"/>
      <c r="E927" s="228"/>
      <c r="G927" s="230"/>
      <c r="H927" s="230"/>
      <c r="I927" s="230"/>
      <c r="K927" s="231"/>
      <c r="L927" s="227"/>
    </row>
    <row r="928">
      <c r="C928" s="142"/>
      <c r="E928" s="228"/>
      <c r="G928" s="230"/>
      <c r="H928" s="230"/>
      <c r="I928" s="230"/>
      <c r="K928" s="231"/>
      <c r="L928" s="227"/>
    </row>
    <row r="929">
      <c r="C929" s="142"/>
      <c r="E929" s="228"/>
      <c r="G929" s="230"/>
      <c r="H929" s="230"/>
      <c r="I929" s="230"/>
      <c r="K929" s="231"/>
      <c r="L929" s="227"/>
    </row>
    <row r="930">
      <c r="C930" s="142"/>
      <c r="E930" s="228"/>
      <c r="G930" s="230"/>
      <c r="H930" s="230"/>
      <c r="I930" s="230"/>
      <c r="K930" s="231"/>
      <c r="L930" s="227"/>
    </row>
    <row r="931">
      <c r="C931" s="142"/>
      <c r="E931" s="228"/>
      <c r="G931" s="230"/>
      <c r="H931" s="230"/>
      <c r="I931" s="230"/>
      <c r="K931" s="231"/>
      <c r="L931" s="227"/>
    </row>
    <row r="932">
      <c r="C932" s="142"/>
      <c r="E932" s="228"/>
      <c r="G932" s="230"/>
      <c r="H932" s="230"/>
      <c r="I932" s="230"/>
      <c r="K932" s="231"/>
      <c r="L932" s="227"/>
    </row>
    <row r="933">
      <c r="C933" s="142"/>
      <c r="E933" s="228"/>
      <c r="G933" s="230"/>
      <c r="H933" s="230"/>
      <c r="I933" s="230"/>
      <c r="K933" s="231"/>
      <c r="L933" s="227"/>
    </row>
    <row r="934">
      <c r="C934" s="142"/>
      <c r="E934" s="228"/>
      <c r="G934" s="230"/>
      <c r="H934" s="230"/>
      <c r="I934" s="230"/>
      <c r="K934" s="231"/>
      <c r="L934" s="227"/>
    </row>
    <row r="935">
      <c r="C935" s="142"/>
      <c r="E935" s="228"/>
      <c r="G935" s="230"/>
      <c r="H935" s="230"/>
      <c r="I935" s="230"/>
      <c r="K935" s="231"/>
      <c r="L935" s="227"/>
    </row>
    <row r="936">
      <c r="C936" s="142"/>
      <c r="E936" s="228"/>
      <c r="G936" s="230"/>
      <c r="H936" s="230"/>
      <c r="I936" s="230"/>
      <c r="K936" s="231"/>
      <c r="L936" s="227"/>
    </row>
    <row r="937">
      <c r="C937" s="142"/>
      <c r="E937" s="228"/>
      <c r="G937" s="230"/>
      <c r="H937" s="230"/>
      <c r="I937" s="230"/>
      <c r="K937" s="231"/>
      <c r="L937" s="227"/>
    </row>
    <row r="938">
      <c r="C938" s="142"/>
      <c r="E938" s="228"/>
      <c r="G938" s="230"/>
      <c r="H938" s="230"/>
      <c r="I938" s="230"/>
      <c r="K938" s="231"/>
      <c r="L938" s="227"/>
    </row>
    <row r="939">
      <c r="C939" s="142"/>
      <c r="E939" s="228"/>
      <c r="G939" s="230"/>
      <c r="H939" s="230"/>
      <c r="I939" s="230"/>
      <c r="K939" s="231"/>
      <c r="L939" s="227"/>
    </row>
    <row r="940">
      <c r="C940" s="142"/>
      <c r="E940" s="228"/>
      <c r="G940" s="230"/>
      <c r="H940" s="230"/>
      <c r="I940" s="230"/>
      <c r="K940" s="231"/>
      <c r="L940" s="227"/>
    </row>
    <row r="941">
      <c r="C941" s="142"/>
      <c r="E941" s="228"/>
      <c r="G941" s="230"/>
      <c r="H941" s="230"/>
      <c r="I941" s="230"/>
      <c r="K941" s="231"/>
      <c r="L941" s="227"/>
    </row>
    <row r="942">
      <c r="C942" s="142"/>
      <c r="E942" s="228"/>
      <c r="G942" s="230"/>
      <c r="H942" s="230"/>
      <c r="I942" s="230"/>
      <c r="K942" s="231"/>
      <c r="L942" s="227"/>
    </row>
    <row r="943">
      <c r="C943" s="142"/>
      <c r="E943" s="228"/>
      <c r="G943" s="230"/>
      <c r="H943" s="230"/>
      <c r="I943" s="230"/>
      <c r="K943" s="231"/>
      <c r="L943" s="227"/>
    </row>
    <row r="944">
      <c r="C944" s="142"/>
      <c r="E944" s="228"/>
      <c r="G944" s="230"/>
      <c r="H944" s="230"/>
      <c r="I944" s="230"/>
      <c r="K944" s="231"/>
      <c r="L944" s="227"/>
    </row>
    <row r="945">
      <c r="C945" s="142"/>
      <c r="E945" s="228"/>
      <c r="G945" s="230"/>
      <c r="H945" s="230"/>
      <c r="I945" s="230"/>
      <c r="K945" s="231"/>
      <c r="L945" s="227"/>
    </row>
    <row r="946">
      <c r="C946" s="142"/>
      <c r="E946" s="228"/>
      <c r="G946" s="230"/>
      <c r="H946" s="230"/>
      <c r="I946" s="230"/>
      <c r="K946" s="231"/>
      <c r="L946" s="227"/>
    </row>
    <row r="947">
      <c r="C947" s="142"/>
      <c r="E947" s="228"/>
      <c r="G947" s="230"/>
      <c r="H947" s="230"/>
      <c r="I947" s="230"/>
      <c r="K947" s="231"/>
      <c r="L947" s="227"/>
    </row>
    <row r="948">
      <c r="C948" s="142"/>
      <c r="E948" s="228"/>
      <c r="G948" s="230"/>
      <c r="H948" s="230"/>
      <c r="I948" s="230"/>
      <c r="K948" s="231"/>
      <c r="L948" s="227"/>
    </row>
    <row r="949">
      <c r="C949" s="142"/>
      <c r="E949" s="228"/>
      <c r="G949" s="230"/>
      <c r="H949" s="230"/>
      <c r="I949" s="230"/>
      <c r="K949" s="231"/>
      <c r="L949" s="227"/>
    </row>
    <row r="950">
      <c r="C950" s="142"/>
      <c r="E950" s="228"/>
      <c r="G950" s="230"/>
      <c r="H950" s="230"/>
      <c r="I950" s="230"/>
      <c r="K950" s="231"/>
      <c r="L950" s="227"/>
    </row>
    <row r="951">
      <c r="C951" s="142"/>
      <c r="E951" s="228"/>
      <c r="G951" s="230"/>
      <c r="H951" s="230"/>
      <c r="I951" s="230"/>
      <c r="K951" s="231"/>
      <c r="L951" s="227"/>
    </row>
    <row r="952">
      <c r="C952" s="142"/>
      <c r="E952" s="228"/>
      <c r="G952" s="230"/>
      <c r="H952" s="230"/>
      <c r="I952" s="230"/>
      <c r="K952" s="231"/>
      <c r="L952" s="227"/>
    </row>
    <row r="953">
      <c r="C953" s="142"/>
      <c r="E953" s="228"/>
      <c r="G953" s="230"/>
      <c r="H953" s="230"/>
      <c r="I953" s="230"/>
      <c r="K953" s="231"/>
      <c r="L953" s="227"/>
    </row>
    <row r="954">
      <c r="C954" s="142"/>
      <c r="E954" s="228"/>
      <c r="G954" s="230"/>
      <c r="H954" s="230"/>
      <c r="I954" s="230"/>
      <c r="K954" s="231"/>
      <c r="L954" s="227"/>
    </row>
    <row r="955">
      <c r="C955" s="142"/>
      <c r="E955" s="228"/>
      <c r="G955" s="230"/>
      <c r="H955" s="230"/>
      <c r="I955" s="230"/>
      <c r="K955" s="231"/>
      <c r="L955" s="227"/>
    </row>
    <row r="956">
      <c r="C956" s="142"/>
      <c r="E956" s="228"/>
      <c r="G956" s="230"/>
      <c r="H956" s="230"/>
      <c r="I956" s="230"/>
      <c r="K956" s="231"/>
      <c r="L956" s="227"/>
    </row>
    <row r="957">
      <c r="C957" s="142"/>
      <c r="E957" s="228"/>
      <c r="G957" s="230"/>
      <c r="H957" s="230"/>
      <c r="I957" s="230"/>
      <c r="K957" s="231"/>
      <c r="L957" s="227"/>
    </row>
    <row r="958">
      <c r="C958" s="142"/>
      <c r="E958" s="228"/>
      <c r="G958" s="230"/>
      <c r="H958" s="230"/>
      <c r="I958" s="230"/>
      <c r="K958" s="231"/>
      <c r="L958" s="227"/>
    </row>
    <row r="959">
      <c r="C959" s="142"/>
      <c r="E959" s="228"/>
      <c r="G959" s="230"/>
      <c r="H959" s="230"/>
      <c r="I959" s="230"/>
      <c r="K959" s="231"/>
      <c r="L959" s="227"/>
    </row>
    <row r="960">
      <c r="C960" s="142"/>
      <c r="E960" s="228"/>
      <c r="G960" s="230"/>
      <c r="H960" s="230"/>
      <c r="I960" s="230"/>
      <c r="K960" s="231"/>
      <c r="L960" s="227"/>
    </row>
    <row r="961">
      <c r="C961" s="142"/>
      <c r="E961" s="228"/>
      <c r="G961" s="230"/>
      <c r="H961" s="230"/>
      <c r="I961" s="230"/>
      <c r="K961" s="231"/>
      <c r="L961" s="227"/>
    </row>
    <row r="962">
      <c r="C962" s="142"/>
      <c r="E962" s="228"/>
      <c r="G962" s="230"/>
      <c r="H962" s="230"/>
      <c r="I962" s="230"/>
      <c r="K962" s="231"/>
      <c r="L962" s="227"/>
    </row>
    <row r="963">
      <c r="C963" s="142"/>
      <c r="E963" s="228"/>
      <c r="G963" s="230"/>
      <c r="H963" s="230"/>
      <c r="I963" s="230"/>
      <c r="K963" s="231"/>
      <c r="L963" s="227"/>
    </row>
    <row r="964">
      <c r="C964" s="142"/>
      <c r="E964" s="228"/>
      <c r="G964" s="230"/>
      <c r="H964" s="230"/>
      <c r="I964" s="230"/>
      <c r="K964" s="231"/>
      <c r="L964" s="227"/>
    </row>
    <row r="965">
      <c r="C965" s="142"/>
      <c r="E965" s="228"/>
      <c r="G965" s="230"/>
      <c r="H965" s="230"/>
      <c r="I965" s="230"/>
      <c r="K965" s="231"/>
      <c r="L965" s="227"/>
    </row>
    <row r="966">
      <c r="C966" s="142"/>
      <c r="E966" s="228"/>
      <c r="G966" s="230"/>
      <c r="H966" s="230"/>
      <c r="I966" s="230"/>
      <c r="K966" s="231"/>
      <c r="L966" s="227"/>
    </row>
    <row r="967">
      <c r="C967" s="142"/>
      <c r="E967" s="228"/>
      <c r="G967" s="230"/>
      <c r="H967" s="230"/>
      <c r="I967" s="230"/>
      <c r="K967" s="231"/>
      <c r="L967" s="227"/>
    </row>
    <row r="968">
      <c r="C968" s="142"/>
      <c r="E968" s="228"/>
      <c r="G968" s="230"/>
      <c r="H968" s="230"/>
      <c r="I968" s="230"/>
      <c r="K968" s="231"/>
      <c r="L968" s="227"/>
    </row>
    <row r="969">
      <c r="C969" s="142"/>
      <c r="E969" s="228"/>
      <c r="G969" s="230"/>
      <c r="H969" s="230"/>
      <c r="I969" s="230"/>
      <c r="K969" s="231"/>
      <c r="L969" s="227"/>
    </row>
    <row r="970">
      <c r="C970" s="142"/>
      <c r="E970" s="228"/>
      <c r="G970" s="230"/>
      <c r="H970" s="230"/>
      <c r="I970" s="230"/>
      <c r="K970" s="231"/>
      <c r="L970" s="227"/>
    </row>
    <row r="971">
      <c r="C971" s="142"/>
      <c r="E971" s="228"/>
      <c r="G971" s="230"/>
      <c r="H971" s="230"/>
      <c r="I971" s="230"/>
      <c r="K971" s="231"/>
      <c r="L971" s="227"/>
    </row>
    <row r="972">
      <c r="C972" s="142"/>
      <c r="E972" s="228"/>
      <c r="G972" s="230"/>
      <c r="H972" s="230"/>
      <c r="I972" s="230"/>
      <c r="K972" s="231"/>
      <c r="L972" s="227"/>
    </row>
    <row r="973">
      <c r="C973" s="142"/>
      <c r="E973" s="228"/>
      <c r="G973" s="230"/>
      <c r="H973" s="230"/>
      <c r="I973" s="230"/>
      <c r="K973" s="231"/>
      <c r="L973" s="227"/>
    </row>
    <row r="974">
      <c r="C974" s="142"/>
      <c r="E974" s="228"/>
      <c r="G974" s="230"/>
      <c r="H974" s="230"/>
      <c r="I974" s="230"/>
      <c r="K974" s="231"/>
      <c r="L974" s="227"/>
    </row>
    <row r="975">
      <c r="C975" s="142"/>
      <c r="E975" s="228"/>
      <c r="G975" s="230"/>
      <c r="H975" s="230"/>
      <c r="I975" s="230"/>
      <c r="K975" s="231"/>
      <c r="L975" s="227"/>
    </row>
    <row r="976">
      <c r="C976" s="142"/>
      <c r="E976" s="228"/>
      <c r="G976" s="230"/>
      <c r="H976" s="230"/>
      <c r="I976" s="230"/>
      <c r="K976" s="231"/>
      <c r="L976" s="227"/>
    </row>
    <row r="977">
      <c r="C977" s="142"/>
      <c r="E977" s="228"/>
      <c r="G977" s="230"/>
      <c r="H977" s="230"/>
      <c r="I977" s="230"/>
      <c r="K977" s="231"/>
      <c r="L977" s="227"/>
    </row>
    <row r="978">
      <c r="C978" s="142"/>
      <c r="E978" s="228"/>
      <c r="G978" s="230"/>
      <c r="H978" s="230"/>
      <c r="I978" s="230"/>
      <c r="K978" s="231"/>
      <c r="L978" s="227"/>
    </row>
    <row r="979">
      <c r="C979" s="142"/>
      <c r="E979" s="228"/>
      <c r="G979" s="230"/>
      <c r="H979" s="230"/>
      <c r="I979" s="230"/>
      <c r="K979" s="231"/>
      <c r="L979" s="227"/>
    </row>
    <row r="980">
      <c r="C980" s="142"/>
      <c r="E980" s="228"/>
      <c r="G980" s="230"/>
      <c r="H980" s="230"/>
      <c r="I980" s="230"/>
      <c r="K980" s="231"/>
      <c r="L980" s="227"/>
    </row>
    <row r="981">
      <c r="C981" s="142"/>
      <c r="E981" s="228"/>
      <c r="G981" s="230"/>
      <c r="H981" s="230"/>
      <c r="I981" s="230"/>
      <c r="K981" s="231"/>
      <c r="L981" s="227"/>
    </row>
    <row r="982">
      <c r="C982" s="142"/>
      <c r="E982" s="228"/>
      <c r="G982" s="230"/>
      <c r="H982" s="230"/>
      <c r="I982" s="230"/>
      <c r="K982" s="231"/>
      <c r="L982" s="227"/>
    </row>
    <row r="983">
      <c r="C983" s="142"/>
      <c r="E983" s="228"/>
      <c r="G983" s="230"/>
      <c r="H983" s="230"/>
      <c r="I983" s="230"/>
      <c r="K983" s="231"/>
      <c r="L983" s="227"/>
    </row>
    <row r="984">
      <c r="C984" s="142"/>
      <c r="E984" s="228"/>
      <c r="G984" s="230"/>
      <c r="H984" s="230"/>
      <c r="I984" s="230"/>
      <c r="K984" s="231"/>
      <c r="L984" s="227"/>
    </row>
    <row r="985">
      <c r="C985" s="142"/>
      <c r="E985" s="228"/>
      <c r="G985" s="230"/>
      <c r="H985" s="230"/>
      <c r="I985" s="230"/>
      <c r="K985" s="231"/>
      <c r="L985" s="227"/>
    </row>
    <row r="986">
      <c r="C986" s="142"/>
      <c r="E986" s="228"/>
      <c r="G986" s="230"/>
      <c r="H986" s="230"/>
      <c r="I986" s="230"/>
      <c r="K986" s="231"/>
      <c r="L986" s="227"/>
    </row>
    <row r="987">
      <c r="C987" s="142"/>
      <c r="E987" s="228"/>
      <c r="G987" s="230"/>
      <c r="H987" s="230"/>
      <c r="I987" s="230"/>
      <c r="K987" s="231"/>
      <c r="L987" s="227"/>
    </row>
    <row r="988">
      <c r="C988" s="142"/>
      <c r="E988" s="228"/>
      <c r="G988" s="230"/>
      <c r="H988" s="230"/>
      <c r="I988" s="230"/>
      <c r="K988" s="231"/>
      <c r="L988" s="227"/>
    </row>
    <row r="989">
      <c r="C989" s="142"/>
      <c r="E989" s="228"/>
      <c r="G989" s="230"/>
      <c r="H989" s="230"/>
      <c r="I989" s="230"/>
      <c r="K989" s="231"/>
      <c r="L989" s="227"/>
    </row>
    <row r="990">
      <c r="C990" s="142"/>
      <c r="E990" s="228"/>
      <c r="G990" s="230"/>
      <c r="H990" s="230"/>
      <c r="I990" s="230"/>
      <c r="K990" s="231"/>
      <c r="L990" s="227"/>
    </row>
    <row r="991">
      <c r="C991" s="142"/>
      <c r="E991" s="228"/>
      <c r="G991" s="230"/>
      <c r="H991" s="230"/>
      <c r="I991" s="230"/>
      <c r="K991" s="231"/>
      <c r="L991" s="227"/>
    </row>
    <row r="992">
      <c r="C992" s="142"/>
      <c r="E992" s="228"/>
      <c r="G992" s="230"/>
      <c r="H992" s="230"/>
      <c r="I992" s="230"/>
      <c r="K992" s="231"/>
      <c r="L992" s="227"/>
    </row>
    <row r="993">
      <c r="C993" s="142"/>
      <c r="E993" s="228"/>
      <c r="G993" s="230"/>
      <c r="H993" s="230"/>
      <c r="I993" s="230"/>
      <c r="K993" s="231"/>
      <c r="L993" s="227"/>
    </row>
    <row r="994">
      <c r="C994" s="142"/>
      <c r="E994" s="228"/>
      <c r="G994" s="230"/>
      <c r="H994" s="230"/>
      <c r="I994" s="230"/>
      <c r="K994" s="231"/>
      <c r="L994" s="227"/>
    </row>
    <row r="995">
      <c r="C995" s="142"/>
      <c r="E995" s="228"/>
      <c r="G995" s="230"/>
      <c r="H995" s="230"/>
      <c r="I995" s="230"/>
      <c r="K995" s="231"/>
      <c r="L995" s="227"/>
    </row>
    <row r="996">
      <c r="C996" s="142"/>
      <c r="E996" s="228"/>
      <c r="G996" s="230"/>
      <c r="H996" s="230"/>
      <c r="I996" s="230"/>
      <c r="K996" s="231"/>
      <c r="L996" s="227"/>
    </row>
    <row r="997">
      <c r="C997" s="142"/>
      <c r="E997" s="228"/>
      <c r="G997" s="230"/>
      <c r="H997" s="230"/>
      <c r="I997" s="230"/>
      <c r="K997" s="231"/>
      <c r="L997" s="227"/>
    </row>
    <row r="998">
      <c r="C998" s="142"/>
      <c r="E998" s="228"/>
      <c r="G998" s="230"/>
      <c r="H998" s="230"/>
      <c r="I998" s="230"/>
      <c r="K998" s="231"/>
      <c r="L998" s="227"/>
    </row>
    <row r="999">
      <c r="C999" s="142"/>
      <c r="E999" s="228"/>
      <c r="G999" s="230"/>
      <c r="H999" s="230"/>
      <c r="I999" s="230"/>
      <c r="K999" s="231"/>
      <c r="L999" s="227"/>
    </row>
    <row r="1000">
      <c r="C1000" s="142"/>
      <c r="E1000" s="228"/>
      <c r="G1000" s="230"/>
      <c r="H1000" s="230"/>
      <c r="I1000" s="230"/>
      <c r="K1000" s="231"/>
      <c r="L1000" s="227"/>
    </row>
    <row r="1001">
      <c r="C1001" s="142"/>
      <c r="E1001" s="228"/>
      <c r="G1001" s="230"/>
      <c r="H1001" s="230"/>
      <c r="I1001" s="230"/>
      <c r="K1001" s="231"/>
      <c r="L1001" s="227"/>
    </row>
    <row r="1002">
      <c r="C1002" s="142"/>
      <c r="E1002" s="228"/>
      <c r="G1002" s="230"/>
      <c r="H1002" s="230"/>
      <c r="I1002" s="230"/>
      <c r="K1002" s="231"/>
      <c r="L1002" s="227"/>
    </row>
    <row r="1003">
      <c r="C1003" s="142"/>
      <c r="E1003" s="228"/>
      <c r="G1003" s="230"/>
      <c r="H1003" s="230"/>
      <c r="I1003" s="230"/>
      <c r="K1003" s="231"/>
      <c r="L1003" s="227"/>
    </row>
    <row r="1004">
      <c r="C1004" s="142"/>
      <c r="E1004" s="228"/>
      <c r="G1004" s="230"/>
      <c r="H1004" s="230"/>
      <c r="I1004" s="230"/>
      <c r="K1004" s="231"/>
      <c r="L1004" s="227"/>
    </row>
    <row r="1005">
      <c r="C1005" s="142"/>
      <c r="E1005" s="228"/>
      <c r="G1005" s="230"/>
      <c r="H1005" s="230"/>
      <c r="I1005" s="230"/>
      <c r="K1005" s="231"/>
      <c r="L1005" s="227"/>
    </row>
    <row r="1006">
      <c r="C1006" s="142"/>
      <c r="E1006" s="228"/>
      <c r="G1006" s="230"/>
      <c r="H1006" s="230"/>
      <c r="I1006" s="230"/>
      <c r="K1006" s="231"/>
      <c r="L1006" s="227"/>
    </row>
    <row r="1007">
      <c r="C1007" s="142"/>
      <c r="E1007" s="228"/>
      <c r="G1007" s="230"/>
      <c r="H1007" s="230"/>
      <c r="I1007" s="230"/>
      <c r="K1007" s="231"/>
      <c r="L1007" s="227"/>
    </row>
    <row r="1008">
      <c r="C1008" s="142"/>
      <c r="E1008" s="228"/>
      <c r="G1008" s="230"/>
      <c r="H1008" s="230"/>
      <c r="I1008" s="230"/>
      <c r="K1008" s="231"/>
      <c r="L1008" s="227"/>
    </row>
    <row r="1009">
      <c r="C1009" s="142"/>
      <c r="E1009" s="228"/>
      <c r="G1009" s="230"/>
      <c r="H1009" s="230"/>
      <c r="I1009" s="230"/>
      <c r="K1009" s="231"/>
      <c r="L1009" s="227"/>
    </row>
    <row r="1010">
      <c r="C1010" s="142"/>
      <c r="E1010" s="228"/>
      <c r="G1010" s="230"/>
      <c r="H1010" s="230"/>
      <c r="I1010" s="230"/>
      <c r="K1010" s="231"/>
      <c r="L1010" s="227"/>
    </row>
    <row r="1011">
      <c r="C1011" s="142"/>
      <c r="E1011" s="228"/>
      <c r="G1011" s="230"/>
      <c r="H1011" s="230"/>
      <c r="I1011" s="230"/>
      <c r="K1011" s="231"/>
      <c r="L1011" s="227"/>
    </row>
    <row r="1012">
      <c r="C1012" s="142"/>
      <c r="E1012" s="228"/>
      <c r="G1012" s="230"/>
      <c r="H1012" s="230"/>
      <c r="I1012" s="230"/>
      <c r="K1012" s="231"/>
      <c r="L1012" s="227"/>
    </row>
    <row r="1013">
      <c r="C1013" s="142"/>
      <c r="E1013" s="228"/>
      <c r="G1013" s="230"/>
      <c r="H1013" s="230"/>
      <c r="I1013" s="230"/>
      <c r="K1013" s="231"/>
      <c r="L1013" s="227"/>
    </row>
    <row r="1014">
      <c r="C1014" s="142"/>
      <c r="E1014" s="228"/>
      <c r="G1014" s="230"/>
      <c r="H1014" s="230"/>
      <c r="I1014" s="230"/>
      <c r="K1014" s="231"/>
      <c r="L1014" s="227"/>
    </row>
    <row r="1015">
      <c r="C1015" s="142"/>
      <c r="E1015" s="228"/>
      <c r="G1015" s="230"/>
      <c r="H1015" s="230"/>
      <c r="I1015" s="230"/>
      <c r="K1015" s="231"/>
      <c r="L1015" s="227"/>
    </row>
    <row r="1016">
      <c r="C1016" s="142"/>
      <c r="E1016" s="228"/>
      <c r="G1016" s="230"/>
      <c r="H1016" s="230"/>
      <c r="I1016" s="230"/>
      <c r="K1016" s="231"/>
      <c r="L1016" s="227"/>
    </row>
    <row r="1017">
      <c r="C1017" s="142"/>
      <c r="E1017" s="228"/>
      <c r="G1017" s="230"/>
      <c r="H1017" s="230"/>
      <c r="I1017" s="230"/>
      <c r="K1017" s="231"/>
      <c r="L1017" s="227"/>
    </row>
    <row r="1018">
      <c r="C1018" s="142"/>
      <c r="E1018" s="228"/>
      <c r="G1018" s="230"/>
      <c r="H1018" s="230"/>
      <c r="I1018" s="230"/>
      <c r="K1018" s="231"/>
      <c r="L1018" s="227"/>
    </row>
    <row r="1019">
      <c r="C1019" s="142"/>
      <c r="E1019" s="228"/>
      <c r="G1019" s="230"/>
      <c r="H1019" s="230"/>
      <c r="I1019" s="230"/>
      <c r="K1019" s="231"/>
      <c r="L1019" s="227"/>
    </row>
    <row r="1020">
      <c r="C1020" s="142"/>
      <c r="E1020" s="228"/>
      <c r="G1020" s="230"/>
      <c r="H1020" s="230"/>
      <c r="I1020" s="230"/>
      <c r="K1020" s="231"/>
      <c r="L1020" s="227"/>
    </row>
    <row r="1021">
      <c r="C1021" s="142"/>
      <c r="E1021" s="228"/>
      <c r="G1021" s="230"/>
      <c r="H1021" s="230"/>
      <c r="I1021" s="230"/>
      <c r="K1021" s="231"/>
      <c r="L1021" s="227"/>
    </row>
    <row r="1022">
      <c r="C1022" s="142"/>
      <c r="E1022" s="228"/>
      <c r="G1022" s="230"/>
      <c r="H1022" s="230"/>
      <c r="I1022" s="230"/>
      <c r="K1022" s="231"/>
      <c r="L1022" s="227"/>
    </row>
    <row r="1023">
      <c r="C1023" s="142"/>
      <c r="E1023" s="228"/>
      <c r="G1023" s="230"/>
      <c r="H1023" s="230"/>
      <c r="I1023" s="230"/>
      <c r="K1023" s="231"/>
      <c r="L1023" s="227"/>
    </row>
    <row r="1024">
      <c r="C1024" s="142"/>
      <c r="E1024" s="228"/>
      <c r="G1024" s="230"/>
      <c r="H1024" s="230"/>
      <c r="I1024" s="230"/>
      <c r="K1024" s="231"/>
      <c r="L1024" s="227"/>
    </row>
    <row r="1025">
      <c r="C1025" s="142"/>
      <c r="E1025" s="228"/>
      <c r="G1025" s="230"/>
      <c r="H1025" s="230"/>
      <c r="I1025" s="230"/>
      <c r="K1025" s="231"/>
      <c r="L1025" s="227"/>
    </row>
    <row r="1026">
      <c r="C1026" s="142"/>
      <c r="E1026" s="228"/>
      <c r="G1026" s="230"/>
      <c r="H1026" s="230"/>
      <c r="I1026" s="230"/>
      <c r="K1026" s="231"/>
      <c r="L1026" s="227"/>
    </row>
    <row r="1027">
      <c r="C1027" s="142"/>
      <c r="E1027" s="228"/>
      <c r="G1027" s="230"/>
      <c r="H1027" s="230"/>
      <c r="I1027" s="230"/>
      <c r="K1027" s="231"/>
      <c r="L1027" s="227"/>
    </row>
    <row r="1028">
      <c r="C1028" s="142"/>
      <c r="E1028" s="228"/>
      <c r="G1028" s="230"/>
      <c r="H1028" s="230"/>
      <c r="I1028" s="230"/>
      <c r="K1028" s="231"/>
      <c r="L1028" s="227"/>
    </row>
    <row r="1029">
      <c r="C1029" s="142"/>
      <c r="E1029" s="228"/>
      <c r="G1029" s="230"/>
      <c r="H1029" s="230"/>
      <c r="I1029" s="230"/>
      <c r="K1029" s="231"/>
      <c r="L1029" s="227"/>
    </row>
    <row r="1030">
      <c r="C1030" s="142"/>
      <c r="E1030" s="228"/>
      <c r="G1030" s="230"/>
      <c r="H1030" s="230"/>
      <c r="I1030" s="230"/>
      <c r="K1030" s="231"/>
      <c r="L1030" s="227"/>
    </row>
    <row r="1031">
      <c r="C1031" s="142"/>
      <c r="E1031" s="228"/>
      <c r="G1031" s="230"/>
      <c r="H1031" s="230"/>
      <c r="I1031" s="230"/>
      <c r="K1031" s="231"/>
      <c r="L1031" s="227"/>
    </row>
    <row r="1032">
      <c r="C1032" s="142"/>
      <c r="E1032" s="228"/>
      <c r="G1032" s="230"/>
      <c r="H1032" s="230"/>
      <c r="I1032" s="230"/>
      <c r="K1032" s="231"/>
      <c r="L1032" s="227"/>
    </row>
    <row r="1033">
      <c r="C1033" s="142"/>
      <c r="E1033" s="228"/>
      <c r="G1033" s="230"/>
      <c r="H1033" s="230"/>
      <c r="I1033" s="230"/>
      <c r="K1033" s="231"/>
      <c r="L1033" s="227"/>
    </row>
    <row r="1034">
      <c r="C1034" s="142"/>
      <c r="E1034" s="228"/>
      <c r="G1034" s="230"/>
      <c r="H1034" s="230"/>
      <c r="I1034" s="230"/>
      <c r="K1034" s="231"/>
      <c r="L1034" s="227"/>
    </row>
    <row r="1035">
      <c r="C1035" s="142"/>
      <c r="E1035" s="228"/>
      <c r="G1035" s="230"/>
      <c r="H1035" s="230"/>
      <c r="I1035" s="230"/>
      <c r="K1035" s="231"/>
      <c r="L1035" s="227"/>
    </row>
    <row r="1036">
      <c r="C1036" s="142"/>
      <c r="E1036" s="228"/>
      <c r="G1036" s="230"/>
      <c r="H1036" s="230"/>
      <c r="I1036" s="230"/>
      <c r="K1036" s="231"/>
      <c r="L1036" s="227"/>
    </row>
    <row r="1037">
      <c r="C1037" s="142"/>
      <c r="E1037" s="228"/>
      <c r="G1037" s="230"/>
      <c r="H1037" s="230"/>
      <c r="I1037" s="230"/>
      <c r="K1037" s="231"/>
      <c r="L1037" s="227"/>
    </row>
    <row r="1038">
      <c r="C1038" s="142"/>
      <c r="E1038" s="228"/>
      <c r="G1038" s="230"/>
      <c r="H1038" s="230"/>
      <c r="I1038" s="230"/>
      <c r="K1038" s="231"/>
      <c r="L1038" s="227"/>
    </row>
    <row r="1039">
      <c r="C1039" s="142"/>
      <c r="E1039" s="228"/>
      <c r="G1039" s="230"/>
      <c r="H1039" s="230"/>
      <c r="I1039" s="230"/>
      <c r="K1039" s="231"/>
      <c r="L1039" s="227"/>
    </row>
    <row r="1040">
      <c r="C1040" s="142"/>
      <c r="E1040" s="228"/>
      <c r="G1040" s="230"/>
      <c r="H1040" s="230"/>
      <c r="I1040" s="230"/>
      <c r="K1040" s="231"/>
      <c r="L1040" s="227"/>
    </row>
    <row r="1041">
      <c r="C1041" s="142"/>
      <c r="E1041" s="228"/>
      <c r="G1041" s="230"/>
      <c r="H1041" s="230"/>
      <c r="I1041" s="230"/>
      <c r="K1041" s="231"/>
      <c r="L1041" s="227"/>
    </row>
    <row r="1042">
      <c r="C1042" s="142"/>
      <c r="E1042" s="228"/>
      <c r="G1042" s="230"/>
      <c r="H1042" s="230"/>
      <c r="I1042" s="230"/>
      <c r="K1042" s="231"/>
      <c r="L1042" s="227"/>
    </row>
    <row r="1043">
      <c r="C1043" s="142"/>
      <c r="E1043" s="228"/>
      <c r="G1043" s="230"/>
      <c r="H1043" s="230"/>
      <c r="I1043" s="230"/>
      <c r="K1043" s="231"/>
      <c r="L1043" s="227"/>
    </row>
    <row r="1044">
      <c r="C1044" s="142"/>
      <c r="E1044" s="228"/>
      <c r="G1044" s="230"/>
      <c r="H1044" s="230"/>
      <c r="I1044" s="230"/>
      <c r="K1044" s="231"/>
      <c r="L1044" s="227"/>
    </row>
    <row r="1045">
      <c r="C1045" s="142"/>
      <c r="E1045" s="228"/>
      <c r="G1045" s="230"/>
      <c r="H1045" s="230"/>
      <c r="I1045" s="230"/>
      <c r="K1045" s="231"/>
      <c r="L1045" s="227"/>
    </row>
    <row r="1046">
      <c r="C1046" s="142"/>
      <c r="E1046" s="228"/>
      <c r="G1046" s="230"/>
      <c r="H1046" s="230"/>
      <c r="I1046" s="230"/>
      <c r="K1046" s="231"/>
      <c r="L1046" s="227"/>
    </row>
    <row r="1047">
      <c r="C1047" s="142"/>
      <c r="E1047" s="228"/>
      <c r="G1047" s="230"/>
      <c r="H1047" s="230"/>
      <c r="I1047" s="230"/>
      <c r="K1047" s="231"/>
      <c r="L1047" s="227"/>
    </row>
    <row r="1048">
      <c r="C1048" s="142"/>
      <c r="E1048" s="228"/>
      <c r="G1048" s="230"/>
      <c r="H1048" s="230"/>
      <c r="I1048" s="230"/>
      <c r="K1048" s="231"/>
      <c r="L1048" s="227"/>
    </row>
    <row r="1049">
      <c r="C1049" s="142"/>
      <c r="E1049" s="228"/>
      <c r="G1049" s="230"/>
      <c r="H1049" s="230"/>
      <c r="I1049" s="230"/>
      <c r="K1049" s="231"/>
      <c r="L1049" s="227"/>
    </row>
    <row r="1050">
      <c r="C1050" s="142"/>
      <c r="E1050" s="228"/>
      <c r="G1050" s="230"/>
      <c r="H1050" s="230"/>
      <c r="I1050" s="230"/>
      <c r="K1050" s="231"/>
      <c r="L1050" s="227"/>
    </row>
    <row r="1051">
      <c r="C1051" s="142"/>
      <c r="E1051" s="228"/>
      <c r="G1051" s="230"/>
      <c r="H1051" s="230"/>
      <c r="I1051" s="230"/>
      <c r="K1051" s="231"/>
      <c r="L1051" s="227"/>
    </row>
    <row r="1052">
      <c r="C1052" s="142"/>
      <c r="E1052" s="228"/>
      <c r="G1052" s="230"/>
      <c r="H1052" s="230"/>
      <c r="I1052" s="230"/>
      <c r="K1052" s="231"/>
      <c r="L1052" s="227"/>
    </row>
    <row r="1053">
      <c r="C1053" s="142"/>
      <c r="E1053" s="228"/>
      <c r="G1053" s="230"/>
      <c r="H1053" s="230"/>
      <c r="I1053" s="230"/>
      <c r="K1053" s="231"/>
      <c r="L1053" s="227"/>
    </row>
    <row r="1054">
      <c r="C1054" s="142"/>
      <c r="E1054" s="228"/>
      <c r="G1054" s="230"/>
      <c r="H1054" s="230"/>
      <c r="I1054" s="230"/>
      <c r="K1054" s="231"/>
      <c r="L1054" s="227"/>
    </row>
    <row r="1055">
      <c r="C1055" s="142"/>
      <c r="E1055" s="228"/>
      <c r="G1055" s="230"/>
      <c r="H1055" s="230"/>
      <c r="I1055" s="230"/>
      <c r="K1055" s="231"/>
      <c r="L1055" s="227"/>
    </row>
    <row r="1056">
      <c r="C1056" s="142"/>
      <c r="E1056" s="228"/>
      <c r="G1056" s="230"/>
      <c r="H1056" s="230"/>
      <c r="I1056" s="230"/>
      <c r="K1056" s="231"/>
      <c r="L1056" s="227"/>
    </row>
    <row r="1057">
      <c r="C1057" s="142"/>
      <c r="E1057" s="228"/>
      <c r="G1057" s="230"/>
      <c r="H1057" s="230"/>
      <c r="I1057" s="230"/>
      <c r="K1057" s="231"/>
      <c r="L1057" s="227"/>
    </row>
    <row r="1058">
      <c r="C1058" s="142"/>
      <c r="E1058" s="228"/>
      <c r="G1058" s="230"/>
      <c r="H1058" s="230"/>
      <c r="I1058" s="230"/>
      <c r="K1058" s="231"/>
      <c r="L1058" s="227"/>
    </row>
    <row r="1059">
      <c r="C1059" s="142"/>
      <c r="E1059" s="228"/>
      <c r="G1059" s="230"/>
      <c r="H1059" s="230"/>
      <c r="I1059" s="230"/>
      <c r="K1059" s="231"/>
      <c r="L1059" s="227"/>
    </row>
    <row r="1060">
      <c r="C1060" s="142"/>
      <c r="E1060" s="228"/>
      <c r="G1060" s="230"/>
      <c r="H1060" s="230"/>
      <c r="I1060" s="230"/>
      <c r="K1060" s="231"/>
      <c r="L1060" s="227"/>
    </row>
    <row r="1061">
      <c r="C1061" s="142"/>
      <c r="E1061" s="228"/>
      <c r="G1061" s="230"/>
      <c r="H1061" s="230"/>
      <c r="I1061" s="230"/>
      <c r="K1061" s="231"/>
      <c r="L1061" s="227"/>
    </row>
    <row r="1062">
      <c r="C1062" s="142"/>
      <c r="E1062" s="228"/>
      <c r="G1062" s="230"/>
      <c r="H1062" s="230"/>
      <c r="I1062" s="230"/>
      <c r="K1062" s="231"/>
      <c r="L1062" s="227"/>
    </row>
    <row r="1063">
      <c r="C1063" s="142"/>
      <c r="E1063" s="228"/>
      <c r="G1063" s="230"/>
      <c r="H1063" s="230"/>
      <c r="I1063" s="230"/>
      <c r="K1063" s="231"/>
      <c r="L1063" s="227"/>
    </row>
    <row r="1064">
      <c r="C1064" s="142"/>
      <c r="E1064" s="228"/>
      <c r="G1064" s="230"/>
      <c r="H1064" s="230"/>
      <c r="I1064" s="230"/>
      <c r="K1064" s="231"/>
      <c r="L1064" s="227"/>
    </row>
    <row r="1065">
      <c r="C1065" s="142"/>
      <c r="E1065" s="228"/>
      <c r="G1065" s="230"/>
      <c r="H1065" s="230"/>
      <c r="I1065" s="230"/>
      <c r="K1065" s="231"/>
      <c r="L1065" s="227"/>
    </row>
    <row r="1066">
      <c r="C1066" s="142"/>
      <c r="E1066" s="228"/>
      <c r="G1066" s="230"/>
      <c r="H1066" s="230"/>
      <c r="I1066" s="230"/>
      <c r="K1066" s="231"/>
      <c r="L1066" s="227"/>
    </row>
    <row r="1067">
      <c r="C1067" s="142"/>
      <c r="E1067" s="228"/>
      <c r="G1067" s="230"/>
      <c r="H1067" s="230"/>
      <c r="I1067" s="230"/>
      <c r="K1067" s="231"/>
      <c r="L1067" s="227"/>
    </row>
    <row r="1068">
      <c r="C1068" s="142"/>
      <c r="E1068" s="228"/>
      <c r="G1068" s="230"/>
      <c r="H1068" s="230"/>
      <c r="I1068" s="230"/>
      <c r="K1068" s="231"/>
      <c r="L1068" s="227"/>
    </row>
    <row r="1069">
      <c r="C1069" s="142"/>
      <c r="E1069" s="228"/>
      <c r="G1069" s="230"/>
      <c r="H1069" s="230"/>
      <c r="I1069" s="230"/>
      <c r="K1069" s="231"/>
      <c r="L1069" s="227"/>
    </row>
    <row r="1070">
      <c r="C1070" s="142"/>
      <c r="E1070" s="228"/>
      <c r="G1070" s="230"/>
      <c r="H1070" s="230"/>
      <c r="I1070" s="230"/>
      <c r="K1070" s="231"/>
      <c r="L1070" s="227"/>
    </row>
    <row r="1071">
      <c r="C1071" s="142"/>
      <c r="E1071" s="228"/>
      <c r="G1071" s="230"/>
      <c r="H1071" s="230"/>
      <c r="I1071" s="230"/>
      <c r="K1071" s="231"/>
      <c r="L1071" s="227"/>
    </row>
    <row r="1072">
      <c r="C1072" s="142"/>
      <c r="E1072" s="228"/>
      <c r="G1072" s="230"/>
      <c r="H1072" s="230"/>
      <c r="I1072" s="230"/>
      <c r="K1072" s="231"/>
      <c r="L1072" s="227"/>
    </row>
    <row r="1073">
      <c r="C1073" s="142"/>
      <c r="E1073" s="228"/>
      <c r="G1073" s="230"/>
      <c r="H1073" s="230"/>
      <c r="I1073" s="230"/>
      <c r="K1073" s="231"/>
      <c r="L1073" s="227"/>
    </row>
    <row r="1074">
      <c r="C1074" s="142"/>
      <c r="E1074" s="228"/>
      <c r="G1074" s="230"/>
      <c r="H1074" s="230"/>
      <c r="I1074" s="230"/>
      <c r="K1074" s="231"/>
      <c r="L1074" s="227"/>
    </row>
    <row r="1075">
      <c r="C1075" s="142"/>
      <c r="E1075" s="228"/>
      <c r="G1075" s="230"/>
      <c r="H1075" s="230"/>
      <c r="I1075" s="230"/>
      <c r="K1075" s="231"/>
      <c r="L1075" s="227"/>
    </row>
    <row r="1076">
      <c r="C1076" s="142"/>
      <c r="E1076" s="228"/>
      <c r="G1076" s="230"/>
      <c r="H1076" s="230"/>
      <c r="I1076" s="230"/>
      <c r="K1076" s="231"/>
      <c r="L1076" s="227"/>
    </row>
    <row r="1077">
      <c r="C1077" s="142"/>
      <c r="E1077" s="228"/>
      <c r="G1077" s="230"/>
      <c r="H1077" s="230"/>
      <c r="I1077" s="230"/>
      <c r="K1077" s="231"/>
      <c r="L1077" s="227"/>
    </row>
    <row r="1078">
      <c r="C1078" s="142"/>
      <c r="E1078" s="228"/>
      <c r="G1078" s="230"/>
      <c r="H1078" s="230"/>
      <c r="I1078" s="230"/>
      <c r="K1078" s="231"/>
      <c r="L1078" s="227"/>
    </row>
    <row r="1079">
      <c r="C1079" s="142"/>
      <c r="E1079" s="228"/>
      <c r="G1079" s="230"/>
      <c r="H1079" s="230"/>
      <c r="I1079" s="230"/>
      <c r="K1079" s="231"/>
      <c r="L1079" s="227"/>
    </row>
    <row r="1080">
      <c r="C1080" s="142"/>
      <c r="E1080" s="228"/>
      <c r="G1080" s="230"/>
      <c r="H1080" s="230"/>
      <c r="I1080" s="230"/>
      <c r="K1080" s="231"/>
      <c r="L1080" s="227"/>
    </row>
    <row r="1081">
      <c r="C1081" s="142"/>
      <c r="E1081" s="228"/>
      <c r="G1081" s="230"/>
      <c r="H1081" s="230"/>
      <c r="I1081" s="230"/>
      <c r="K1081" s="231"/>
      <c r="L1081" s="227"/>
    </row>
    <row r="1082">
      <c r="C1082" s="142"/>
      <c r="E1082" s="228"/>
      <c r="G1082" s="230"/>
      <c r="H1082" s="230"/>
      <c r="I1082" s="230"/>
      <c r="K1082" s="231"/>
      <c r="L1082" s="227"/>
    </row>
    <row r="1083">
      <c r="C1083" s="142"/>
      <c r="E1083" s="228"/>
      <c r="G1083" s="230"/>
      <c r="H1083" s="230"/>
      <c r="I1083" s="230"/>
      <c r="K1083" s="231"/>
      <c r="L1083" s="227"/>
    </row>
    <row r="1084">
      <c r="C1084" s="142"/>
      <c r="E1084" s="228"/>
      <c r="G1084" s="230"/>
      <c r="H1084" s="230"/>
      <c r="I1084" s="230"/>
      <c r="K1084" s="231"/>
      <c r="L1084" s="227"/>
    </row>
    <row r="1085">
      <c r="C1085" s="142"/>
      <c r="E1085" s="228"/>
      <c r="G1085" s="230"/>
      <c r="H1085" s="230"/>
      <c r="I1085" s="230"/>
      <c r="K1085" s="231"/>
      <c r="L1085" s="227"/>
    </row>
    <row r="1086">
      <c r="C1086" s="142"/>
      <c r="E1086" s="228"/>
      <c r="G1086" s="230"/>
      <c r="H1086" s="230"/>
      <c r="I1086" s="230"/>
      <c r="K1086" s="231"/>
      <c r="L1086" s="227"/>
    </row>
    <row r="1087">
      <c r="C1087" s="142"/>
      <c r="E1087" s="228"/>
      <c r="G1087" s="230"/>
      <c r="H1087" s="230"/>
      <c r="I1087" s="230"/>
      <c r="K1087" s="231"/>
      <c r="L1087" s="227"/>
    </row>
    <row r="1088">
      <c r="C1088" s="142"/>
      <c r="E1088" s="228"/>
      <c r="G1088" s="230"/>
      <c r="H1088" s="230"/>
      <c r="I1088" s="230"/>
      <c r="K1088" s="231"/>
      <c r="L1088" s="227"/>
    </row>
    <row r="1089">
      <c r="C1089" s="142"/>
      <c r="E1089" s="228"/>
      <c r="G1089" s="230"/>
      <c r="H1089" s="230"/>
      <c r="I1089" s="230"/>
      <c r="K1089" s="231"/>
      <c r="L1089" s="227"/>
    </row>
    <row r="1090">
      <c r="C1090" s="142"/>
      <c r="E1090" s="228"/>
      <c r="G1090" s="230"/>
      <c r="H1090" s="230"/>
      <c r="I1090" s="230"/>
      <c r="K1090" s="231"/>
      <c r="L1090" s="227"/>
    </row>
    <row r="1091">
      <c r="C1091" s="142"/>
      <c r="E1091" s="228"/>
      <c r="G1091" s="230"/>
      <c r="H1091" s="230"/>
      <c r="I1091" s="230"/>
      <c r="K1091" s="231"/>
      <c r="L1091" s="227"/>
    </row>
    <row r="1092">
      <c r="C1092" s="142"/>
      <c r="E1092" s="228"/>
      <c r="G1092" s="230"/>
      <c r="H1092" s="230"/>
      <c r="I1092" s="230"/>
      <c r="K1092" s="231"/>
      <c r="L1092" s="227"/>
    </row>
    <row r="1093">
      <c r="C1093" s="142"/>
      <c r="E1093" s="228"/>
      <c r="G1093" s="230"/>
      <c r="H1093" s="230"/>
      <c r="I1093" s="230"/>
      <c r="K1093" s="231"/>
      <c r="L1093" s="227"/>
    </row>
    <row r="1094">
      <c r="C1094" s="142"/>
      <c r="E1094" s="228"/>
      <c r="G1094" s="230"/>
      <c r="H1094" s="230"/>
      <c r="I1094" s="230"/>
      <c r="K1094" s="231"/>
      <c r="L1094" s="227"/>
    </row>
    <row r="1095">
      <c r="C1095" s="142"/>
      <c r="E1095" s="228"/>
      <c r="G1095" s="230"/>
      <c r="H1095" s="230"/>
      <c r="I1095" s="230"/>
      <c r="K1095" s="231"/>
      <c r="L1095" s="227"/>
    </row>
    <row r="1096">
      <c r="C1096" s="142"/>
      <c r="E1096" s="228"/>
      <c r="G1096" s="230"/>
      <c r="H1096" s="230"/>
      <c r="I1096" s="230"/>
      <c r="K1096" s="231"/>
      <c r="L1096" s="227"/>
    </row>
    <row r="1097">
      <c r="C1097" s="142"/>
      <c r="E1097" s="228"/>
      <c r="G1097" s="230"/>
      <c r="H1097" s="230"/>
      <c r="I1097" s="230"/>
      <c r="K1097" s="231"/>
      <c r="L1097" s="227"/>
    </row>
    <row r="1098">
      <c r="C1098" s="142"/>
      <c r="E1098" s="228"/>
      <c r="G1098" s="230"/>
      <c r="H1098" s="230"/>
      <c r="I1098" s="230"/>
      <c r="K1098" s="231"/>
      <c r="L1098" s="227"/>
    </row>
    <row r="1099">
      <c r="C1099" s="142"/>
      <c r="E1099" s="228"/>
      <c r="G1099" s="230"/>
      <c r="H1099" s="230"/>
      <c r="I1099" s="230"/>
      <c r="K1099" s="231"/>
      <c r="L1099" s="227"/>
    </row>
    <row r="1100">
      <c r="C1100" s="142"/>
      <c r="E1100" s="228"/>
      <c r="G1100" s="230"/>
      <c r="H1100" s="230"/>
      <c r="I1100" s="230"/>
      <c r="K1100" s="231"/>
      <c r="L1100" s="227"/>
    </row>
    <row r="1101">
      <c r="C1101" s="142"/>
      <c r="E1101" s="228"/>
      <c r="G1101" s="230"/>
      <c r="H1101" s="230"/>
      <c r="I1101" s="230"/>
      <c r="K1101" s="231"/>
      <c r="L1101" s="227"/>
    </row>
    <row r="1102">
      <c r="C1102" s="142"/>
      <c r="E1102" s="228"/>
      <c r="G1102" s="230"/>
      <c r="H1102" s="230"/>
      <c r="I1102" s="230"/>
      <c r="K1102" s="231"/>
      <c r="L1102" s="227"/>
    </row>
    <row r="1103">
      <c r="C1103" s="142"/>
      <c r="E1103" s="228"/>
      <c r="G1103" s="230"/>
      <c r="H1103" s="230"/>
      <c r="I1103" s="230"/>
      <c r="K1103" s="231"/>
      <c r="L1103" s="227"/>
    </row>
    <row r="1104">
      <c r="C1104" s="142"/>
      <c r="E1104" s="228"/>
      <c r="G1104" s="230"/>
      <c r="H1104" s="230"/>
      <c r="I1104" s="230"/>
      <c r="K1104" s="231"/>
      <c r="L1104" s="227"/>
    </row>
    <row r="1105">
      <c r="C1105" s="142"/>
      <c r="E1105" s="228"/>
      <c r="G1105" s="230"/>
      <c r="H1105" s="230"/>
      <c r="I1105" s="230"/>
      <c r="K1105" s="231"/>
      <c r="L1105" s="227"/>
    </row>
    <row r="1106">
      <c r="C1106" s="142"/>
      <c r="E1106" s="228"/>
      <c r="G1106" s="230"/>
      <c r="H1106" s="230"/>
      <c r="I1106" s="230"/>
      <c r="K1106" s="231"/>
      <c r="L1106" s="227"/>
    </row>
    <row r="1107">
      <c r="C1107" s="142"/>
      <c r="E1107" s="228"/>
      <c r="G1107" s="230"/>
      <c r="H1107" s="230"/>
      <c r="I1107" s="230"/>
      <c r="K1107" s="231"/>
      <c r="L1107" s="227"/>
    </row>
    <row r="1108">
      <c r="C1108" s="142"/>
      <c r="E1108" s="228"/>
      <c r="G1108" s="230"/>
      <c r="H1108" s="230"/>
      <c r="I1108" s="230"/>
      <c r="K1108" s="231"/>
      <c r="L1108" s="227"/>
    </row>
    <row r="1109">
      <c r="C1109" s="142"/>
      <c r="E1109" s="228"/>
      <c r="G1109" s="230"/>
      <c r="H1109" s="230"/>
      <c r="I1109" s="230"/>
      <c r="K1109" s="231"/>
      <c r="L1109" s="227"/>
    </row>
    <row r="1110">
      <c r="C1110" s="142"/>
      <c r="E1110" s="228"/>
      <c r="G1110" s="230"/>
      <c r="H1110" s="230"/>
      <c r="I1110" s="230"/>
      <c r="K1110" s="231"/>
      <c r="L1110" s="227"/>
    </row>
    <row r="1111">
      <c r="C1111" s="142"/>
      <c r="E1111" s="228"/>
      <c r="G1111" s="230"/>
      <c r="H1111" s="230"/>
      <c r="I1111" s="230"/>
      <c r="K1111" s="231"/>
      <c r="L1111" s="227"/>
    </row>
    <row r="1112">
      <c r="C1112" s="142"/>
      <c r="E1112" s="228"/>
      <c r="G1112" s="230"/>
      <c r="H1112" s="230"/>
      <c r="I1112" s="230"/>
      <c r="K1112" s="231"/>
      <c r="L1112" s="227"/>
    </row>
    <row r="1113">
      <c r="C1113" s="142"/>
      <c r="E1113" s="228"/>
      <c r="G1113" s="230"/>
      <c r="H1113" s="230"/>
      <c r="I1113" s="230"/>
      <c r="K1113" s="231"/>
      <c r="L1113" s="227"/>
    </row>
    <row r="1114">
      <c r="C1114" s="142"/>
      <c r="E1114" s="228"/>
      <c r="G1114" s="230"/>
      <c r="H1114" s="230"/>
      <c r="I1114" s="230"/>
      <c r="K1114" s="231"/>
      <c r="L1114" s="227"/>
    </row>
    <row r="1115">
      <c r="C1115" s="142"/>
      <c r="E1115" s="228"/>
      <c r="G1115" s="230"/>
      <c r="H1115" s="230"/>
      <c r="I1115" s="230"/>
      <c r="K1115" s="231"/>
      <c r="L1115" s="227"/>
    </row>
    <row r="1116">
      <c r="C1116" s="142"/>
      <c r="E1116" s="228"/>
      <c r="G1116" s="230"/>
      <c r="H1116" s="230"/>
      <c r="I1116" s="230"/>
      <c r="K1116" s="231"/>
      <c r="L1116" s="227"/>
    </row>
    <row r="1117">
      <c r="C1117" s="142"/>
      <c r="E1117" s="228"/>
      <c r="G1117" s="230"/>
      <c r="H1117" s="230"/>
      <c r="I1117" s="230"/>
      <c r="K1117" s="231"/>
      <c r="L1117" s="227"/>
    </row>
    <row r="1118">
      <c r="C1118" s="142"/>
      <c r="E1118" s="228"/>
      <c r="G1118" s="230"/>
      <c r="H1118" s="230"/>
      <c r="I1118" s="230"/>
      <c r="K1118" s="231"/>
      <c r="L1118" s="227"/>
    </row>
    <row r="1119">
      <c r="C1119" s="142"/>
      <c r="E1119" s="228"/>
      <c r="G1119" s="230"/>
      <c r="H1119" s="230"/>
      <c r="I1119" s="230"/>
      <c r="K1119" s="231"/>
      <c r="L1119" s="227"/>
    </row>
    <row r="1120">
      <c r="C1120" s="142"/>
      <c r="E1120" s="228"/>
      <c r="G1120" s="230"/>
      <c r="H1120" s="230"/>
      <c r="I1120" s="230"/>
      <c r="K1120" s="231"/>
      <c r="L1120" s="227"/>
    </row>
    <row r="1121">
      <c r="C1121" s="142"/>
      <c r="E1121" s="228"/>
      <c r="G1121" s="230"/>
      <c r="H1121" s="230"/>
      <c r="I1121" s="230"/>
      <c r="K1121" s="231"/>
      <c r="L1121" s="227"/>
    </row>
    <row r="1122">
      <c r="C1122" s="142"/>
      <c r="E1122" s="228"/>
      <c r="G1122" s="230"/>
      <c r="H1122" s="230"/>
      <c r="I1122" s="230"/>
      <c r="K1122" s="231"/>
      <c r="L1122" s="227"/>
    </row>
    <row r="1123">
      <c r="C1123" s="142"/>
      <c r="E1123" s="228"/>
      <c r="G1123" s="230"/>
      <c r="H1123" s="230"/>
      <c r="I1123" s="230"/>
      <c r="K1123" s="231"/>
      <c r="L1123" s="227"/>
    </row>
    <row r="1124">
      <c r="C1124" s="142"/>
      <c r="E1124" s="228"/>
      <c r="G1124" s="230"/>
      <c r="H1124" s="230"/>
      <c r="I1124" s="230"/>
      <c r="K1124" s="231"/>
      <c r="L1124" s="227"/>
    </row>
    <row r="1125">
      <c r="C1125" s="142"/>
      <c r="E1125" s="228"/>
      <c r="G1125" s="230"/>
      <c r="H1125" s="230"/>
      <c r="I1125" s="230"/>
      <c r="K1125" s="231"/>
      <c r="L1125" s="227"/>
    </row>
    <row r="1126">
      <c r="C1126" s="142"/>
      <c r="E1126" s="228"/>
      <c r="G1126" s="230"/>
      <c r="H1126" s="230"/>
      <c r="I1126" s="230"/>
      <c r="K1126" s="231"/>
      <c r="L1126" s="227"/>
    </row>
    <row r="1127">
      <c r="C1127" s="142"/>
      <c r="E1127" s="228"/>
      <c r="G1127" s="230"/>
      <c r="H1127" s="230"/>
      <c r="I1127" s="230"/>
      <c r="K1127" s="231"/>
      <c r="L1127" s="227"/>
    </row>
    <row r="1128">
      <c r="C1128" s="142"/>
      <c r="E1128" s="228"/>
      <c r="G1128" s="230"/>
      <c r="H1128" s="230"/>
      <c r="I1128" s="230"/>
      <c r="K1128" s="231"/>
      <c r="L1128" s="227"/>
    </row>
    <row r="1129">
      <c r="C1129" s="142"/>
      <c r="E1129" s="228"/>
      <c r="G1129" s="230"/>
      <c r="H1129" s="230"/>
      <c r="I1129" s="230"/>
      <c r="K1129" s="231"/>
      <c r="L1129" s="227"/>
    </row>
    <row r="1130">
      <c r="C1130" s="142"/>
      <c r="E1130" s="228"/>
      <c r="G1130" s="230"/>
      <c r="H1130" s="230"/>
      <c r="I1130" s="230"/>
      <c r="K1130" s="231"/>
      <c r="L1130" s="227"/>
    </row>
    <row r="1131">
      <c r="C1131" s="142"/>
      <c r="E1131" s="228"/>
      <c r="G1131" s="230"/>
      <c r="H1131" s="230"/>
      <c r="I1131" s="230"/>
      <c r="K1131" s="231"/>
      <c r="L1131" s="227"/>
    </row>
    <row r="1132">
      <c r="C1132" s="142"/>
      <c r="E1132" s="228"/>
      <c r="G1132" s="230"/>
      <c r="H1132" s="230"/>
      <c r="I1132" s="230"/>
      <c r="K1132" s="231"/>
      <c r="L1132" s="227"/>
    </row>
    <row r="1133">
      <c r="C1133" s="142"/>
      <c r="E1133" s="228"/>
      <c r="G1133" s="230"/>
      <c r="H1133" s="230"/>
      <c r="I1133" s="230"/>
      <c r="K1133" s="231"/>
      <c r="L1133" s="227"/>
    </row>
    <row r="1134">
      <c r="C1134" s="142"/>
      <c r="E1134" s="228"/>
      <c r="G1134" s="230"/>
      <c r="H1134" s="230"/>
      <c r="I1134" s="230"/>
      <c r="K1134" s="231"/>
      <c r="L1134" s="227"/>
    </row>
    <row r="1135">
      <c r="C1135" s="142"/>
      <c r="E1135" s="228"/>
      <c r="G1135" s="230"/>
      <c r="H1135" s="230"/>
      <c r="I1135" s="230"/>
      <c r="K1135" s="231"/>
      <c r="L1135" s="227"/>
    </row>
    <row r="1136">
      <c r="C1136" s="142"/>
      <c r="E1136" s="228"/>
      <c r="G1136" s="230"/>
      <c r="H1136" s="230"/>
      <c r="I1136" s="230"/>
      <c r="K1136" s="231"/>
      <c r="L1136" s="227"/>
    </row>
    <row r="1137">
      <c r="C1137" s="142"/>
      <c r="E1137" s="228"/>
      <c r="G1137" s="230"/>
      <c r="H1137" s="230"/>
      <c r="I1137" s="230"/>
      <c r="K1137" s="231"/>
      <c r="L1137" s="227"/>
    </row>
    <row r="1138">
      <c r="C1138" s="142"/>
      <c r="E1138" s="228"/>
      <c r="G1138" s="230"/>
      <c r="H1138" s="230"/>
      <c r="I1138" s="230"/>
      <c r="K1138" s="231"/>
      <c r="L1138" s="227"/>
    </row>
    <row r="1139">
      <c r="C1139" s="142"/>
      <c r="E1139" s="228"/>
      <c r="G1139" s="230"/>
      <c r="H1139" s="230"/>
      <c r="I1139" s="230"/>
      <c r="K1139" s="231"/>
      <c r="L1139" s="227"/>
    </row>
    <row r="1140">
      <c r="C1140" s="142"/>
      <c r="E1140" s="228"/>
      <c r="G1140" s="230"/>
      <c r="H1140" s="230"/>
      <c r="I1140" s="230"/>
      <c r="K1140" s="231"/>
      <c r="L1140" s="227"/>
    </row>
    <row r="1141">
      <c r="C1141" s="142"/>
      <c r="E1141" s="228"/>
      <c r="G1141" s="230"/>
      <c r="H1141" s="230"/>
      <c r="I1141" s="230"/>
      <c r="K1141" s="231"/>
      <c r="L1141" s="227"/>
    </row>
    <row r="1142">
      <c r="C1142" s="142"/>
      <c r="E1142" s="228"/>
      <c r="G1142" s="230"/>
      <c r="H1142" s="230"/>
      <c r="I1142" s="230"/>
      <c r="K1142" s="231"/>
      <c r="L1142" s="227"/>
    </row>
    <row r="1143">
      <c r="C1143" s="142"/>
      <c r="E1143" s="228"/>
      <c r="G1143" s="230"/>
      <c r="H1143" s="230"/>
      <c r="I1143" s="230"/>
      <c r="K1143" s="231"/>
      <c r="L1143" s="227"/>
    </row>
    <row r="1144">
      <c r="C1144" s="142"/>
      <c r="E1144" s="228"/>
      <c r="G1144" s="230"/>
      <c r="H1144" s="230"/>
      <c r="I1144" s="230"/>
      <c r="K1144" s="231"/>
      <c r="L1144" s="227"/>
    </row>
    <row r="1145">
      <c r="C1145" s="142"/>
      <c r="E1145" s="228"/>
      <c r="G1145" s="230"/>
      <c r="H1145" s="230"/>
      <c r="I1145" s="230"/>
      <c r="K1145" s="231"/>
      <c r="L1145" s="227"/>
    </row>
    <row r="1146">
      <c r="C1146" s="142"/>
      <c r="E1146" s="228"/>
      <c r="G1146" s="230"/>
      <c r="H1146" s="230"/>
      <c r="I1146" s="230"/>
      <c r="K1146" s="231"/>
      <c r="L1146" s="227"/>
    </row>
    <row r="1147">
      <c r="C1147" s="142"/>
      <c r="E1147" s="228"/>
      <c r="G1147" s="230"/>
      <c r="H1147" s="230"/>
      <c r="I1147" s="230"/>
      <c r="K1147" s="231"/>
      <c r="L1147" s="227"/>
    </row>
    <row r="1148">
      <c r="C1148" s="142"/>
      <c r="E1148" s="228"/>
      <c r="G1148" s="230"/>
      <c r="H1148" s="230"/>
      <c r="I1148" s="230"/>
      <c r="K1148" s="231"/>
      <c r="L1148" s="227"/>
    </row>
    <row r="1149">
      <c r="C1149" s="142"/>
      <c r="E1149" s="228"/>
      <c r="G1149" s="230"/>
      <c r="H1149" s="230"/>
      <c r="I1149" s="230"/>
      <c r="K1149" s="231"/>
      <c r="L1149" s="227"/>
    </row>
    <row r="1150">
      <c r="C1150" s="142"/>
      <c r="E1150" s="228"/>
      <c r="G1150" s="230"/>
      <c r="H1150" s="230"/>
      <c r="I1150" s="230"/>
      <c r="K1150" s="231"/>
      <c r="L1150" s="227"/>
    </row>
    <row r="1151">
      <c r="C1151" s="142"/>
      <c r="E1151" s="228"/>
      <c r="G1151" s="230"/>
      <c r="H1151" s="230"/>
      <c r="I1151" s="230"/>
      <c r="K1151" s="231"/>
      <c r="L1151" s="227"/>
    </row>
    <row r="1152">
      <c r="C1152" s="142"/>
      <c r="E1152" s="228"/>
      <c r="G1152" s="230"/>
      <c r="H1152" s="230"/>
      <c r="I1152" s="230"/>
      <c r="K1152" s="231"/>
      <c r="L1152" s="227"/>
    </row>
    <row r="1153">
      <c r="C1153" s="142"/>
      <c r="E1153" s="228"/>
      <c r="G1153" s="230"/>
      <c r="H1153" s="230"/>
      <c r="I1153" s="230"/>
      <c r="K1153" s="231"/>
      <c r="L1153" s="227"/>
    </row>
    <row r="1154">
      <c r="C1154" s="142"/>
      <c r="E1154" s="228"/>
      <c r="G1154" s="230"/>
      <c r="H1154" s="230"/>
      <c r="I1154" s="230"/>
      <c r="K1154" s="231"/>
      <c r="L1154" s="227"/>
    </row>
    <row r="1155">
      <c r="C1155" s="142"/>
      <c r="E1155" s="228"/>
      <c r="G1155" s="230"/>
      <c r="H1155" s="230"/>
      <c r="I1155" s="230"/>
      <c r="K1155" s="231"/>
      <c r="L1155" s="227"/>
    </row>
    <row r="1156">
      <c r="C1156" s="142"/>
      <c r="E1156" s="228"/>
      <c r="G1156" s="230"/>
      <c r="H1156" s="230"/>
      <c r="I1156" s="230"/>
      <c r="K1156" s="231"/>
      <c r="L1156" s="227"/>
    </row>
    <row r="1157">
      <c r="C1157" s="142"/>
      <c r="E1157" s="228"/>
      <c r="G1157" s="230"/>
      <c r="H1157" s="230"/>
      <c r="I1157" s="230"/>
      <c r="K1157" s="231"/>
      <c r="L1157" s="227"/>
    </row>
    <row r="1158">
      <c r="C1158" s="142"/>
      <c r="E1158" s="228"/>
      <c r="G1158" s="230"/>
      <c r="H1158" s="230"/>
      <c r="I1158" s="230"/>
      <c r="K1158" s="231"/>
      <c r="L1158" s="227"/>
    </row>
    <row r="1159">
      <c r="C1159" s="142"/>
      <c r="E1159" s="228"/>
      <c r="G1159" s="230"/>
      <c r="H1159" s="230"/>
      <c r="I1159" s="230"/>
      <c r="K1159" s="231"/>
      <c r="L1159" s="227"/>
    </row>
    <row r="1160">
      <c r="C1160" s="142"/>
      <c r="E1160" s="228"/>
      <c r="G1160" s="230"/>
      <c r="H1160" s="230"/>
      <c r="I1160" s="230"/>
      <c r="K1160" s="231"/>
      <c r="L1160" s="227"/>
    </row>
    <row r="1161">
      <c r="C1161" s="142"/>
      <c r="E1161" s="228"/>
      <c r="G1161" s="230"/>
      <c r="H1161" s="230"/>
      <c r="I1161" s="230"/>
      <c r="K1161" s="231"/>
      <c r="L1161" s="227"/>
    </row>
    <row r="1162">
      <c r="C1162" s="142"/>
      <c r="E1162" s="228"/>
      <c r="G1162" s="230"/>
      <c r="H1162" s="230"/>
      <c r="I1162" s="230"/>
      <c r="K1162" s="231"/>
      <c r="L1162" s="227"/>
    </row>
    <row r="1163">
      <c r="C1163" s="142"/>
      <c r="E1163" s="228"/>
      <c r="G1163" s="230"/>
      <c r="H1163" s="230"/>
      <c r="I1163" s="230"/>
      <c r="K1163" s="231"/>
      <c r="L1163" s="227"/>
    </row>
    <row r="1164">
      <c r="C1164" s="142"/>
      <c r="E1164" s="228"/>
      <c r="G1164" s="230"/>
      <c r="H1164" s="230"/>
      <c r="I1164" s="230"/>
      <c r="K1164" s="231"/>
      <c r="L1164" s="227"/>
    </row>
    <row r="1165">
      <c r="C1165" s="142"/>
      <c r="E1165" s="228"/>
      <c r="G1165" s="230"/>
      <c r="H1165" s="230"/>
      <c r="I1165" s="230"/>
      <c r="K1165" s="231"/>
      <c r="L1165" s="227"/>
    </row>
    <row r="1166">
      <c r="C1166" s="142"/>
      <c r="E1166" s="228"/>
      <c r="G1166" s="230"/>
      <c r="H1166" s="230"/>
      <c r="I1166" s="230"/>
      <c r="K1166" s="231"/>
      <c r="L1166" s="227"/>
    </row>
    <row r="1167">
      <c r="C1167" s="142"/>
      <c r="E1167" s="228"/>
      <c r="G1167" s="230"/>
      <c r="H1167" s="230"/>
      <c r="I1167" s="230"/>
      <c r="K1167" s="231"/>
      <c r="L1167" s="227"/>
    </row>
    <row r="1168">
      <c r="C1168" s="142"/>
      <c r="E1168" s="228"/>
      <c r="G1168" s="230"/>
      <c r="H1168" s="230"/>
      <c r="I1168" s="230"/>
      <c r="K1168" s="231"/>
      <c r="L1168" s="227"/>
    </row>
    <row r="1169">
      <c r="C1169" s="142"/>
      <c r="E1169" s="228"/>
      <c r="G1169" s="230"/>
      <c r="H1169" s="230"/>
      <c r="I1169" s="230"/>
      <c r="K1169" s="231"/>
      <c r="L1169" s="227"/>
    </row>
    <row r="1170">
      <c r="C1170" s="142"/>
      <c r="E1170" s="228"/>
      <c r="G1170" s="230"/>
      <c r="H1170" s="230"/>
      <c r="I1170" s="230"/>
      <c r="K1170" s="231"/>
      <c r="L1170" s="227"/>
    </row>
    <row r="1171">
      <c r="C1171" s="142"/>
      <c r="E1171" s="228"/>
      <c r="G1171" s="230"/>
      <c r="H1171" s="230"/>
      <c r="I1171" s="230"/>
      <c r="K1171" s="231"/>
      <c r="L1171" s="227"/>
    </row>
    <row r="1172">
      <c r="C1172" s="142"/>
      <c r="E1172" s="228"/>
      <c r="G1172" s="230"/>
      <c r="H1172" s="230"/>
      <c r="I1172" s="230"/>
      <c r="K1172" s="231"/>
      <c r="L1172" s="227"/>
    </row>
    <row r="1173">
      <c r="C1173" s="142"/>
      <c r="E1173" s="228"/>
      <c r="G1173" s="230"/>
      <c r="H1173" s="230"/>
      <c r="I1173" s="230"/>
      <c r="K1173" s="231"/>
      <c r="L1173" s="227"/>
    </row>
    <row r="1174">
      <c r="C1174" s="142"/>
      <c r="E1174" s="228"/>
      <c r="G1174" s="230"/>
      <c r="H1174" s="230"/>
      <c r="I1174" s="230"/>
      <c r="K1174" s="231"/>
      <c r="L1174" s="227"/>
    </row>
    <row r="1175">
      <c r="C1175" s="142"/>
      <c r="E1175" s="228"/>
      <c r="G1175" s="230"/>
      <c r="H1175" s="230"/>
      <c r="I1175" s="230"/>
      <c r="K1175" s="231"/>
      <c r="L1175" s="227"/>
    </row>
    <row r="1176">
      <c r="C1176" s="142"/>
      <c r="E1176" s="228"/>
      <c r="G1176" s="230"/>
      <c r="H1176" s="230"/>
      <c r="I1176" s="230"/>
      <c r="K1176" s="231"/>
      <c r="L1176" s="227"/>
    </row>
    <row r="1177">
      <c r="C1177" s="142"/>
      <c r="E1177" s="228"/>
      <c r="G1177" s="230"/>
      <c r="H1177" s="230"/>
      <c r="I1177" s="230"/>
      <c r="K1177" s="231"/>
      <c r="L1177" s="227"/>
    </row>
    <row r="1178">
      <c r="C1178" s="142"/>
      <c r="E1178" s="228"/>
      <c r="G1178" s="230"/>
      <c r="H1178" s="230"/>
      <c r="I1178" s="230"/>
      <c r="K1178" s="231"/>
      <c r="L1178" s="227"/>
    </row>
    <row r="1179">
      <c r="C1179" s="142"/>
      <c r="E1179" s="228"/>
      <c r="G1179" s="230"/>
      <c r="H1179" s="230"/>
      <c r="I1179" s="230"/>
      <c r="K1179" s="231"/>
      <c r="L1179" s="227"/>
    </row>
    <row r="1180">
      <c r="C1180" s="142"/>
      <c r="E1180" s="228"/>
      <c r="G1180" s="230"/>
      <c r="H1180" s="230"/>
      <c r="I1180" s="230"/>
      <c r="K1180" s="231"/>
      <c r="L1180" s="227"/>
    </row>
    <row r="1181">
      <c r="C1181" s="142"/>
      <c r="E1181" s="228"/>
      <c r="G1181" s="230"/>
      <c r="H1181" s="230"/>
      <c r="I1181" s="230"/>
      <c r="K1181" s="231"/>
      <c r="L1181" s="227"/>
    </row>
    <row r="1182">
      <c r="C1182" s="142"/>
      <c r="E1182" s="228"/>
      <c r="G1182" s="230"/>
      <c r="H1182" s="230"/>
      <c r="I1182" s="230"/>
      <c r="K1182" s="231"/>
      <c r="L1182" s="227"/>
    </row>
    <row r="1183">
      <c r="C1183" s="142"/>
      <c r="E1183" s="228"/>
      <c r="G1183" s="230"/>
      <c r="H1183" s="230"/>
      <c r="I1183" s="230"/>
      <c r="K1183" s="231"/>
      <c r="L1183" s="227"/>
    </row>
    <row r="1184">
      <c r="C1184" s="142"/>
      <c r="E1184" s="228"/>
      <c r="G1184" s="230"/>
      <c r="H1184" s="230"/>
      <c r="I1184" s="230"/>
      <c r="K1184" s="231"/>
      <c r="L1184" s="227"/>
    </row>
    <row r="1185">
      <c r="C1185" s="142"/>
      <c r="E1185" s="228"/>
      <c r="G1185" s="230"/>
      <c r="H1185" s="230"/>
      <c r="I1185" s="230"/>
      <c r="K1185" s="231"/>
      <c r="L1185" s="227"/>
    </row>
    <row r="1186">
      <c r="C1186" s="142"/>
      <c r="E1186" s="228"/>
      <c r="G1186" s="230"/>
      <c r="H1186" s="230"/>
      <c r="I1186" s="230"/>
      <c r="K1186" s="231"/>
      <c r="L1186" s="227"/>
    </row>
    <row r="1187">
      <c r="C1187" s="142"/>
      <c r="E1187" s="228"/>
      <c r="G1187" s="230"/>
      <c r="H1187" s="230"/>
      <c r="I1187" s="230"/>
      <c r="K1187" s="231"/>
      <c r="L1187" s="227"/>
    </row>
    <row r="1188">
      <c r="C1188" s="142"/>
      <c r="E1188" s="228"/>
      <c r="G1188" s="230"/>
      <c r="H1188" s="230"/>
      <c r="I1188" s="230"/>
      <c r="K1188" s="231"/>
      <c r="L1188" s="227"/>
    </row>
    <row r="1189">
      <c r="C1189" s="142"/>
      <c r="E1189" s="228"/>
      <c r="G1189" s="230"/>
      <c r="H1189" s="230"/>
      <c r="I1189" s="230"/>
      <c r="K1189" s="231"/>
      <c r="L1189" s="227"/>
    </row>
    <row r="1190">
      <c r="C1190" s="142"/>
      <c r="E1190" s="228"/>
      <c r="G1190" s="230"/>
      <c r="H1190" s="230"/>
      <c r="I1190" s="230"/>
      <c r="K1190" s="231"/>
      <c r="L1190" s="227"/>
    </row>
    <row r="1191">
      <c r="C1191" s="142"/>
      <c r="E1191" s="228"/>
      <c r="G1191" s="230"/>
      <c r="H1191" s="230"/>
      <c r="I1191" s="230"/>
      <c r="K1191" s="231"/>
      <c r="L1191" s="227"/>
    </row>
    <row r="1192">
      <c r="C1192" s="142"/>
      <c r="E1192" s="228"/>
      <c r="G1192" s="230"/>
      <c r="H1192" s="230"/>
      <c r="I1192" s="230"/>
      <c r="K1192" s="231"/>
      <c r="L1192" s="227"/>
    </row>
    <row r="1193">
      <c r="C1193" s="142"/>
      <c r="E1193" s="228"/>
      <c r="G1193" s="230"/>
      <c r="H1193" s="230"/>
      <c r="I1193" s="230"/>
      <c r="K1193" s="231"/>
      <c r="L1193" s="227"/>
    </row>
    <row r="1194">
      <c r="C1194" s="142"/>
      <c r="E1194" s="228"/>
      <c r="G1194" s="230"/>
      <c r="H1194" s="230"/>
      <c r="I1194" s="230"/>
      <c r="K1194" s="231"/>
      <c r="L1194" s="227"/>
    </row>
    <row r="1195">
      <c r="C1195" s="142"/>
      <c r="E1195" s="228"/>
      <c r="G1195" s="230"/>
      <c r="H1195" s="230"/>
      <c r="I1195" s="230"/>
      <c r="K1195" s="231"/>
      <c r="L1195" s="227"/>
    </row>
  </sheetData>
  <autoFilter ref="$A$3:$X$195">
    <sortState ref="A3:X195">
      <sortCondition ref="A3:A195"/>
      <sortCondition descending="1" ref="L3:L195"/>
      <sortCondition ref="E3:E195"/>
      <sortCondition descending="1" ref="N3:N195"/>
    </sortState>
  </autoFilter>
  <hyperlinks>
    <hyperlink r:id="rId1" ref="C2"/>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sheetData>
    <row r="1">
      <c r="A1" s="1" t="s">
        <v>1235</v>
      </c>
      <c r="B1" s="2">
        <f>sum(B3:B1006)</f>
        <v>159.3909745</v>
      </c>
    </row>
    <row r="2">
      <c r="A2" s="225" t="s">
        <v>1</v>
      </c>
      <c r="B2" s="226" t="s">
        <v>2</v>
      </c>
    </row>
    <row r="3">
      <c r="A3" s="231" t="s">
        <v>3</v>
      </c>
      <c r="B3" s="227">
        <v>31.390917267088902</v>
      </c>
    </row>
    <row r="4">
      <c r="A4" s="231" t="s">
        <v>10</v>
      </c>
      <c r="B4" s="227">
        <v>23.0391913969515</v>
      </c>
    </row>
    <row r="5">
      <c r="A5" s="231" t="s">
        <v>7</v>
      </c>
      <c r="B5" s="227">
        <v>18.465324419460153</v>
      </c>
    </row>
    <row r="6">
      <c r="A6" s="231" t="s">
        <v>14</v>
      </c>
      <c r="B6" s="227">
        <v>11.456871024472429</v>
      </c>
    </row>
    <row r="7">
      <c r="A7" s="231" t="s">
        <v>4</v>
      </c>
      <c r="B7" s="227">
        <v>10.520335646892468</v>
      </c>
    </row>
    <row r="8">
      <c r="A8" s="231" t="s">
        <v>12</v>
      </c>
      <c r="B8" s="227">
        <v>7.785137122367616</v>
      </c>
    </row>
    <row r="9">
      <c r="A9" s="231" t="s">
        <v>16</v>
      </c>
      <c r="B9" s="227">
        <v>6.698133182965665</v>
      </c>
    </row>
    <row r="10">
      <c r="A10" s="231" t="s">
        <v>6</v>
      </c>
      <c r="B10" s="227">
        <v>5.823732503576094</v>
      </c>
    </row>
    <row r="11">
      <c r="A11" s="231" t="s">
        <v>47</v>
      </c>
      <c r="B11" s="227">
        <v>4.685185168302082</v>
      </c>
    </row>
    <row r="12">
      <c r="A12" s="231" t="s">
        <v>30</v>
      </c>
      <c r="B12" s="227">
        <v>3.748148134641666</v>
      </c>
    </row>
    <row r="13">
      <c r="A13" s="231" t="s">
        <v>69</v>
      </c>
      <c r="B13" s="227">
        <v>3.5738403106301857</v>
      </c>
    </row>
    <row r="14">
      <c r="A14" s="231" t="s">
        <v>34</v>
      </c>
      <c r="B14" s="227">
        <v>3.257796979943785</v>
      </c>
    </row>
    <row r="15">
      <c r="A15" s="231" t="s">
        <v>17</v>
      </c>
      <c r="B15" s="227">
        <v>3.159726749004209</v>
      </c>
    </row>
    <row r="16">
      <c r="A16" s="231" t="s">
        <v>28</v>
      </c>
      <c r="B16" s="227">
        <v>3.034454040462517</v>
      </c>
    </row>
    <row r="17">
      <c r="A17" s="231" t="s">
        <v>24</v>
      </c>
      <c r="B17" s="227">
        <v>3.012621402594845</v>
      </c>
    </row>
    <row r="18">
      <c r="A18" s="231" t="s">
        <v>32</v>
      </c>
      <c r="B18" s="227">
        <v>2.3425925841510407</v>
      </c>
    </row>
    <row r="19">
      <c r="A19" s="241" t="s">
        <v>21</v>
      </c>
      <c r="B19" s="242">
        <v>2.195487237741677</v>
      </c>
      <c r="C19" s="241" t="s">
        <v>1170</v>
      </c>
      <c r="D19" s="106"/>
      <c r="E19" s="106"/>
      <c r="F19" s="106"/>
      <c r="G19" s="106"/>
      <c r="H19" s="106"/>
      <c r="I19" s="106"/>
      <c r="J19" s="106"/>
      <c r="K19" s="106"/>
      <c r="L19" s="106"/>
      <c r="M19" s="106"/>
      <c r="N19" s="106"/>
      <c r="O19" s="106"/>
      <c r="P19" s="106"/>
      <c r="Q19" s="106"/>
      <c r="R19" s="106"/>
      <c r="S19" s="106"/>
      <c r="T19" s="106"/>
      <c r="U19" s="106"/>
      <c r="V19" s="106"/>
      <c r="W19" s="106"/>
      <c r="X19" s="106"/>
      <c r="Y19" s="106"/>
    </row>
    <row r="20">
      <c r="A20" s="245" t="s">
        <v>18</v>
      </c>
      <c r="B20" s="242">
        <v>2.195487237741677</v>
      </c>
      <c r="C20" s="106"/>
      <c r="D20" s="106"/>
      <c r="E20" s="106"/>
      <c r="F20" s="106"/>
      <c r="G20" s="106"/>
      <c r="H20" s="106"/>
      <c r="I20" s="106"/>
      <c r="J20" s="106"/>
      <c r="K20" s="106"/>
      <c r="L20" s="106"/>
      <c r="M20" s="106"/>
      <c r="N20" s="106"/>
      <c r="O20" s="106"/>
      <c r="P20" s="106"/>
      <c r="Q20" s="106"/>
      <c r="R20" s="106"/>
      <c r="S20" s="106"/>
      <c r="T20" s="106"/>
      <c r="U20" s="106"/>
      <c r="V20" s="106"/>
      <c r="W20" s="106"/>
      <c r="X20" s="106"/>
      <c r="Y20" s="106"/>
    </row>
    <row r="21">
      <c r="A21" s="241" t="s">
        <v>23</v>
      </c>
      <c r="B21" s="242">
        <v>2.195487237741677</v>
      </c>
      <c r="C21" s="241" t="s">
        <v>1170</v>
      </c>
      <c r="D21" s="106"/>
      <c r="E21" s="106"/>
      <c r="F21" s="106"/>
      <c r="G21" s="106"/>
      <c r="H21" s="106"/>
      <c r="I21" s="106"/>
      <c r="J21" s="106"/>
      <c r="K21" s="106"/>
      <c r="L21" s="106"/>
      <c r="M21" s="106"/>
      <c r="N21" s="106"/>
      <c r="O21" s="106"/>
      <c r="P21" s="106"/>
      <c r="Q21" s="106"/>
      <c r="R21" s="106"/>
      <c r="S21" s="106"/>
      <c r="T21" s="106"/>
      <c r="U21" s="106"/>
      <c r="V21" s="106"/>
      <c r="W21" s="106"/>
      <c r="X21" s="106"/>
      <c r="Y21" s="106"/>
    </row>
    <row r="22">
      <c r="A22" s="231" t="s">
        <v>27</v>
      </c>
      <c r="B22" s="227">
        <v>1.874074067320833</v>
      </c>
    </row>
    <row r="23">
      <c r="A23" s="231" t="s">
        <v>77</v>
      </c>
      <c r="B23" s="227">
        <v>1.874074067320833</v>
      </c>
    </row>
    <row r="24">
      <c r="A24" s="231" t="s">
        <v>9</v>
      </c>
      <c r="B24" s="227">
        <v>1.0290591293201454</v>
      </c>
    </row>
    <row r="25">
      <c r="A25" s="231" t="s">
        <v>36</v>
      </c>
      <c r="B25" s="227">
        <v>0.7926166071182741</v>
      </c>
      <c r="C25" s="96"/>
    </row>
    <row r="26">
      <c r="A26" s="231" t="s">
        <v>97</v>
      </c>
      <c r="B26" s="227">
        <v>0.7926166071182741</v>
      </c>
    </row>
    <row r="27">
      <c r="A27" s="231" t="s">
        <v>44</v>
      </c>
      <c r="B27" s="227">
        <v>0.6183087831067942</v>
      </c>
      <c r="C27" s="96"/>
    </row>
    <row r="28">
      <c r="A28" s="231" t="s">
        <v>171</v>
      </c>
      <c r="B28" s="227">
        <v>0.5801899865708422</v>
      </c>
    </row>
    <row r="29">
      <c r="A29" s="231" t="s">
        <v>54</v>
      </c>
      <c r="B29" s="227">
        <v>0.46851851683020823</v>
      </c>
    </row>
    <row r="30">
      <c r="A30" s="231" t="s">
        <v>123</v>
      </c>
      <c r="B30" s="227">
        <v>0.4597854616831393</v>
      </c>
    </row>
    <row r="31">
      <c r="A31" s="231" t="s">
        <v>42</v>
      </c>
      <c r="B31" s="227">
        <v>0.34593072815573805</v>
      </c>
    </row>
    <row r="32">
      <c r="A32" s="231" t="s">
        <v>139</v>
      </c>
      <c r="B32" s="227">
        <v>0.34593072815573805</v>
      </c>
    </row>
    <row r="33">
      <c r="A33" s="231" t="s">
        <v>31</v>
      </c>
      <c r="B33" s="227">
        <v>0.34593072815573805</v>
      </c>
    </row>
    <row r="34">
      <c r="A34" s="231" t="s">
        <v>179</v>
      </c>
      <c r="B34" s="227">
        <v>0.2990788764727173</v>
      </c>
    </row>
    <row r="35">
      <c r="A35" s="231" t="s">
        <v>143</v>
      </c>
      <c r="B35" s="227">
        <v>0.29689561268595005</v>
      </c>
    </row>
    <row r="36">
      <c r="A36" s="231" t="s">
        <v>83</v>
      </c>
      <c r="B36" s="227">
        <v>0.23425925841510412</v>
      </c>
    </row>
    <row r="37">
      <c r="A37" s="231" t="s">
        <v>63</v>
      </c>
      <c r="B37" s="227">
        <v>0.13618902747552802</v>
      </c>
    </row>
    <row r="38">
      <c r="A38" s="231" t="s">
        <v>187</v>
      </c>
      <c r="B38" s="227">
        <v>0.11385473352740123</v>
      </c>
    </row>
    <row r="39">
      <c r="A39" s="231" t="s">
        <v>188</v>
      </c>
      <c r="B39" s="227">
        <v>0.11385473352740123</v>
      </c>
    </row>
    <row r="40">
      <c r="A40" s="231" t="s">
        <v>191</v>
      </c>
      <c r="B40" s="227">
        <v>0.0893371757925072</v>
      </c>
    </row>
    <row r="41">
      <c r="A41" s="231"/>
      <c r="B41" s="227"/>
    </row>
    <row r="42">
      <c r="A42" s="231"/>
      <c r="B42" s="227"/>
    </row>
    <row r="43">
      <c r="A43" s="231"/>
      <c r="B43" s="227"/>
    </row>
    <row r="44">
      <c r="A44" s="231"/>
      <c r="B44" s="227"/>
    </row>
    <row r="45">
      <c r="A45" s="231"/>
      <c r="B45" s="227"/>
    </row>
    <row r="46">
      <c r="A46" s="231"/>
      <c r="B46" s="227"/>
    </row>
    <row r="47">
      <c r="A47" s="231"/>
      <c r="B47" s="227"/>
    </row>
    <row r="48">
      <c r="A48" s="231"/>
      <c r="B48" s="227"/>
    </row>
    <row r="49">
      <c r="A49" s="231"/>
      <c r="B49" s="227"/>
    </row>
    <row r="50">
      <c r="A50" s="231"/>
      <c r="B50" s="227"/>
    </row>
    <row r="51">
      <c r="A51" s="231"/>
      <c r="B51" s="227"/>
    </row>
    <row r="52">
      <c r="A52" s="231"/>
      <c r="B52" s="227"/>
    </row>
    <row r="53">
      <c r="A53" s="231"/>
      <c r="B53" s="227"/>
    </row>
    <row r="54">
      <c r="A54" s="231"/>
      <c r="B54" s="227"/>
    </row>
    <row r="55">
      <c r="A55" s="231"/>
      <c r="B55" s="227"/>
    </row>
    <row r="56">
      <c r="A56" s="231"/>
      <c r="B56" s="227"/>
    </row>
    <row r="57">
      <c r="A57" s="231"/>
      <c r="B57" s="227"/>
    </row>
    <row r="58">
      <c r="A58" s="231"/>
      <c r="B58" s="227"/>
    </row>
    <row r="59">
      <c r="A59" s="231"/>
      <c r="B59" s="227"/>
    </row>
    <row r="60">
      <c r="A60" s="231"/>
      <c r="B60" s="227"/>
    </row>
    <row r="61">
      <c r="A61" s="231"/>
      <c r="B61" s="227"/>
    </row>
    <row r="62">
      <c r="A62" s="231"/>
      <c r="B62" s="227"/>
    </row>
    <row r="63">
      <c r="A63" s="231"/>
      <c r="B63" s="227"/>
    </row>
    <row r="64">
      <c r="A64" s="231"/>
      <c r="B64" s="227"/>
    </row>
    <row r="65">
      <c r="A65" s="231"/>
      <c r="B65" s="227"/>
    </row>
    <row r="66">
      <c r="A66" s="231"/>
      <c r="B66" s="227"/>
    </row>
    <row r="67">
      <c r="A67" s="231"/>
      <c r="B67" s="227"/>
    </row>
    <row r="68">
      <c r="A68" s="231"/>
      <c r="B68" s="227"/>
    </row>
    <row r="69">
      <c r="A69" s="231"/>
      <c r="B69" s="227"/>
    </row>
    <row r="70">
      <c r="A70" s="231"/>
      <c r="B70" s="227"/>
    </row>
    <row r="71">
      <c r="A71" s="231"/>
      <c r="B71" s="227"/>
    </row>
    <row r="72">
      <c r="A72" s="231"/>
      <c r="B72" s="227"/>
    </row>
    <row r="73">
      <c r="A73" s="231"/>
      <c r="B73" s="227"/>
    </row>
    <row r="74">
      <c r="A74" s="231"/>
      <c r="B74" s="227"/>
    </row>
    <row r="75">
      <c r="A75" s="231"/>
      <c r="B75" s="227"/>
    </row>
    <row r="76">
      <c r="A76" s="231"/>
      <c r="B76" s="227"/>
    </row>
    <row r="77">
      <c r="A77" s="231"/>
      <c r="B77" s="227"/>
    </row>
    <row r="78">
      <c r="A78" s="231"/>
      <c r="B78" s="227"/>
    </row>
    <row r="79">
      <c r="A79" s="231"/>
      <c r="B79" s="227"/>
    </row>
    <row r="80">
      <c r="A80" s="231"/>
      <c r="B80" s="227"/>
    </row>
    <row r="81">
      <c r="A81" s="231"/>
      <c r="B81" s="227"/>
    </row>
    <row r="82">
      <c r="A82" s="231"/>
      <c r="B82" s="227"/>
    </row>
    <row r="83">
      <c r="A83" s="231"/>
      <c r="B83" s="227"/>
    </row>
    <row r="84">
      <c r="A84" s="231"/>
      <c r="B84" s="227"/>
    </row>
    <row r="85">
      <c r="A85" s="231"/>
      <c r="B85" s="227"/>
    </row>
    <row r="86">
      <c r="A86" s="231"/>
      <c r="B86" s="227"/>
    </row>
    <row r="87">
      <c r="A87" s="231"/>
      <c r="B87" s="227"/>
    </row>
    <row r="88">
      <c r="A88" s="231"/>
      <c r="B88" s="227"/>
    </row>
    <row r="89">
      <c r="A89" s="231"/>
      <c r="B89" s="227"/>
    </row>
    <row r="90">
      <c r="A90" s="231"/>
      <c r="B90" s="227"/>
    </row>
    <row r="91">
      <c r="A91" s="231"/>
      <c r="B91" s="227"/>
    </row>
    <row r="92">
      <c r="A92" s="231"/>
      <c r="B92" s="227"/>
    </row>
    <row r="93">
      <c r="A93" s="231"/>
      <c r="B93" s="227"/>
    </row>
    <row r="94">
      <c r="A94" s="231"/>
      <c r="B94" s="227"/>
    </row>
    <row r="95">
      <c r="A95" s="231"/>
      <c r="B95" s="227"/>
    </row>
    <row r="96">
      <c r="A96" s="231"/>
      <c r="B96" s="227"/>
    </row>
    <row r="97">
      <c r="A97" s="231"/>
      <c r="B97" s="227"/>
    </row>
    <row r="98">
      <c r="A98" s="231"/>
      <c r="B98" s="227"/>
    </row>
    <row r="99">
      <c r="A99" s="231"/>
      <c r="B99" s="227"/>
    </row>
    <row r="100">
      <c r="A100" s="231"/>
      <c r="B100" s="227"/>
    </row>
    <row r="101">
      <c r="A101" s="231"/>
      <c r="B101" s="227"/>
    </row>
    <row r="102">
      <c r="A102" s="231"/>
      <c r="B102" s="227"/>
    </row>
    <row r="103">
      <c r="A103" s="231"/>
      <c r="B103" s="227"/>
    </row>
    <row r="104">
      <c r="A104" s="231"/>
      <c r="B104" s="227"/>
    </row>
    <row r="105">
      <c r="A105" s="231"/>
      <c r="B105" s="227"/>
    </row>
    <row r="106">
      <c r="A106" s="231"/>
      <c r="B106" s="227"/>
    </row>
    <row r="107">
      <c r="A107" s="231"/>
      <c r="B107" s="227"/>
    </row>
    <row r="108">
      <c r="A108" s="231"/>
      <c r="B108" s="227"/>
    </row>
    <row r="109">
      <c r="A109" s="231"/>
      <c r="B109" s="227"/>
    </row>
    <row r="110">
      <c r="A110" s="231"/>
      <c r="B110" s="227"/>
    </row>
    <row r="111">
      <c r="A111" s="231"/>
      <c r="B111" s="227"/>
    </row>
    <row r="112">
      <c r="A112" s="231"/>
      <c r="B112" s="227"/>
    </row>
    <row r="113">
      <c r="A113" s="231"/>
      <c r="B113" s="227"/>
    </row>
    <row r="114">
      <c r="A114" s="231"/>
      <c r="B114" s="227"/>
    </row>
    <row r="115">
      <c r="A115" s="231"/>
      <c r="B115" s="227"/>
    </row>
    <row r="116">
      <c r="A116" s="231"/>
      <c r="B116" s="227"/>
    </row>
    <row r="117">
      <c r="A117" s="231"/>
      <c r="B117" s="227"/>
    </row>
    <row r="118">
      <c r="A118" s="231"/>
      <c r="B118" s="227"/>
    </row>
    <row r="119">
      <c r="A119" s="231"/>
      <c r="B119" s="227"/>
    </row>
    <row r="120">
      <c r="A120" s="231"/>
      <c r="B120" s="227"/>
    </row>
    <row r="121">
      <c r="A121" s="231"/>
      <c r="B121" s="227"/>
    </row>
    <row r="122">
      <c r="A122" s="231"/>
      <c r="B122" s="227"/>
    </row>
    <row r="123">
      <c r="A123" s="231"/>
      <c r="B123" s="227"/>
    </row>
    <row r="124">
      <c r="A124" s="231"/>
      <c r="B124" s="227"/>
    </row>
    <row r="125">
      <c r="A125" s="231"/>
      <c r="B125" s="227"/>
    </row>
    <row r="126">
      <c r="A126" s="231"/>
      <c r="B126" s="227"/>
    </row>
    <row r="127">
      <c r="A127" s="231"/>
      <c r="B127" s="227"/>
    </row>
    <row r="128">
      <c r="A128" s="231"/>
      <c r="B128" s="227"/>
    </row>
    <row r="129">
      <c r="A129" s="231"/>
      <c r="B129" s="227"/>
    </row>
    <row r="130">
      <c r="A130" s="231"/>
      <c r="B130" s="227"/>
    </row>
    <row r="131">
      <c r="A131" s="231"/>
      <c r="B131" s="227"/>
    </row>
    <row r="132">
      <c r="A132" s="231"/>
      <c r="B132" s="227"/>
    </row>
    <row r="133">
      <c r="A133" s="231"/>
      <c r="B133" s="227"/>
    </row>
    <row r="134">
      <c r="A134" s="231"/>
      <c r="B134" s="227"/>
    </row>
    <row r="135">
      <c r="A135" s="231"/>
      <c r="B135" s="227"/>
    </row>
    <row r="136">
      <c r="A136" s="231"/>
      <c r="B136" s="227"/>
    </row>
    <row r="137">
      <c r="A137" s="231"/>
      <c r="B137" s="227"/>
    </row>
    <row r="138">
      <c r="A138" s="231"/>
      <c r="B138" s="227"/>
    </row>
    <row r="139">
      <c r="A139" s="231"/>
      <c r="B139" s="227"/>
    </row>
    <row r="140">
      <c r="A140" s="231"/>
      <c r="B140" s="227"/>
    </row>
    <row r="141">
      <c r="A141" s="231"/>
      <c r="B141" s="227"/>
    </row>
    <row r="142">
      <c r="A142" s="231"/>
      <c r="B142" s="227"/>
    </row>
    <row r="143">
      <c r="A143" s="231"/>
      <c r="B143" s="227"/>
    </row>
    <row r="144">
      <c r="A144" s="231"/>
      <c r="B144" s="227"/>
    </row>
    <row r="145">
      <c r="A145" s="231"/>
      <c r="B145" s="227"/>
    </row>
    <row r="146">
      <c r="A146" s="231"/>
      <c r="B146" s="227"/>
    </row>
    <row r="147">
      <c r="A147" s="231"/>
      <c r="B147" s="227"/>
    </row>
    <row r="148">
      <c r="A148" s="231"/>
      <c r="B148" s="227"/>
    </row>
    <row r="149">
      <c r="A149" s="231"/>
      <c r="B149" s="227"/>
    </row>
    <row r="150">
      <c r="A150" s="231"/>
      <c r="B150" s="227"/>
    </row>
    <row r="151">
      <c r="A151" s="231"/>
      <c r="B151" s="227"/>
    </row>
    <row r="152">
      <c r="A152" s="231"/>
      <c r="B152" s="227"/>
    </row>
    <row r="153">
      <c r="A153" s="231"/>
      <c r="B153" s="227"/>
    </row>
    <row r="154">
      <c r="A154" s="231"/>
      <c r="B154" s="227"/>
    </row>
    <row r="155">
      <c r="A155" s="231"/>
      <c r="B155" s="227"/>
    </row>
    <row r="156">
      <c r="A156" s="231"/>
      <c r="B156" s="227"/>
    </row>
    <row r="157">
      <c r="A157" s="231"/>
      <c r="B157" s="227"/>
    </row>
    <row r="158">
      <c r="A158" s="231"/>
      <c r="B158" s="227"/>
    </row>
    <row r="159">
      <c r="A159" s="231"/>
      <c r="B159" s="227"/>
    </row>
    <row r="160">
      <c r="A160" s="231"/>
      <c r="B160" s="227"/>
    </row>
    <row r="161">
      <c r="A161" s="231"/>
      <c r="B161" s="227"/>
    </row>
    <row r="162">
      <c r="A162" s="231"/>
      <c r="B162" s="227"/>
    </row>
    <row r="163">
      <c r="A163" s="231"/>
      <c r="B163" s="227"/>
    </row>
    <row r="164">
      <c r="A164" s="231"/>
      <c r="B164" s="227"/>
    </row>
    <row r="165">
      <c r="A165" s="231"/>
      <c r="B165" s="227"/>
    </row>
    <row r="166">
      <c r="A166" s="231"/>
      <c r="B166" s="227"/>
    </row>
    <row r="167">
      <c r="A167" s="231"/>
      <c r="B167" s="227"/>
    </row>
    <row r="168">
      <c r="A168" s="231"/>
      <c r="B168" s="227"/>
    </row>
    <row r="169">
      <c r="A169" s="231"/>
      <c r="B169" s="227"/>
    </row>
    <row r="170">
      <c r="A170" s="231"/>
      <c r="B170" s="227"/>
    </row>
    <row r="171">
      <c r="A171" s="231"/>
      <c r="B171" s="227"/>
    </row>
    <row r="172">
      <c r="A172" s="231"/>
      <c r="B172" s="227"/>
    </row>
    <row r="173">
      <c r="A173" s="231"/>
      <c r="B173" s="227"/>
    </row>
    <row r="174">
      <c r="A174" s="231"/>
      <c r="B174" s="227"/>
    </row>
    <row r="175">
      <c r="A175" s="231"/>
      <c r="B175" s="227"/>
    </row>
    <row r="176">
      <c r="A176" s="231"/>
      <c r="B176" s="227"/>
    </row>
    <row r="177">
      <c r="A177" s="231"/>
      <c r="B177" s="227"/>
    </row>
    <row r="178">
      <c r="A178" s="231"/>
      <c r="B178" s="227"/>
    </row>
    <row r="179">
      <c r="A179" s="231"/>
      <c r="B179" s="227"/>
    </row>
    <row r="180">
      <c r="A180" s="231"/>
      <c r="B180" s="227"/>
    </row>
    <row r="181">
      <c r="A181" s="231"/>
      <c r="B181" s="227"/>
    </row>
    <row r="182">
      <c r="A182" s="231"/>
      <c r="B182" s="227"/>
    </row>
    <row r="183">
      <c r="A183" s="231"/>
      <c r="B183" s="227"/>
    </row>
    <row r="184">
      <c r="A184" s="231"/>
      <c r="B184" s="227"/>
    </row>
    <row r="185">
      <c r="A185" s="231"/>
      <c r="B185" s="227"/>
    </row>
    <row r="186">
      <c r="A186" s="231"/>
      <c r="B186" s="227"/>
    </row>
    <row r="187">
      <c r="A187" s="231"/>
      <c r="B187" s="227"/>
    </row>
    <row r="188">
      <c r="A188" s="231"/>
      <c r="B188" s="227"/>
    </row>
    <row r="189">
      <c r="A189" s="231"/>
      <c r="B189" s="227"/>
    </row>
    <row r="190">
      <c r="A190" s="231"/>
      <c r="B190" s="227"/>
    </row>
    <row r="191">
      <c r="A191" s="231"/>
      <c r="B191" s="227"/>
    </row>
    <row r="192">
      <c r="A192" s="231"/>
      <c r="B192" s="227"/>
    </row>
    <row r="193">
      <c r="A193" s="231"/>
      <c r="B193" s="227"/>
    </row>
    <row r="194">
      <c r="A194" s="231"/>
      <c r="B194" s="227"/>
    </row>
    <row r="195">
      <c r="A195" s="231"/>
      <c r="B195" s="227"/>
    </row>
    <row r="196">
      <c r="A196" s="231"/>
      <c r="B196" s="227"/>
    </row>
    <row r="197">
      <c r="A197" s="231"/>
      <c r="B197" s="227"/>
    </row>
    <row r="198">
      <c r="A198" s="231"/>
      <c r="B198" s="227"/>
    </row>
    <row r="199">
      <c r="A199" s="231"/>
      <c r="B199" s="227"/>
    </row>
    <row r="200">
      <c r="A200" s="231"/>
      <c r="B200" s="227"/>
    </row>
    <row r="201">
      <c r="A201" s="231"/>
      <c r="B201" s="227"/>
    </row>
    <row r="202">
      <c r="A202" s="231"/>
      <c r="B202" s="227"/>
    </row>
    <row r="203">
      <c r="A203" s="231"/>
      <c r="B203" s="227"/>
    </row>
    <row r="204">
      <c r="A204" s="231"/>
      <c r="B204" s="227"/>
    </row>
    <row r="205">
      <c r="A205" s="231"/>
      <c r="B205" s="227"/>
    </row>
    <row r="206">
      <c r="A206" s="231"/>
      <c r="B206" s="227"/>
    </row>
    <row r="207">
      <c r="A207" s="231"/>
      <c r="B207" s="227"/>
    </row>
    <row r="208">
      <c r="A208" s="231"/>
      <c r="B208" s="227"/>
    </row>
    <row r="209">
      <c r="A209" s="231"/>
      <c r="B209" s="227"/>
    </row>
    <row r="210">
      <c r="A210" s="231"/>
      <c r="B210" s="227"/>
    </row>
    <row r="211">
      <c r="A211" s="231"/>
      <c r="B211" s="227"/>
    </row>
    <row r="212">
      <c r="A212" s="231"/>
      <c r="B212" s="227"/>
    </row>
    <row r="213">
      <c r="A213" s="231"/>
      <c r="B213" s="227"/>
    </row>
    <row r="214">
      <c r="A214" s="231"/>
      <c r="B214" s="227"/>
    </row>
    <row r="215">
      <c r="A215" s="231"/>
      <c r="B215" s="227"/>
    </row>
    <row r="216">
      <c r="A216" s="231"/>
      <c r="B216" s="227"/>
    </row>
    <row r="217">
      <c r="A217" s="231"/>
      <c r="B217" s="227"/>
    </row>
    <row r="218">
      <c r="A218" s="231"/>
      <c r="B218" s="227"/>
    </row>
    <row r="219">
      <c r="A219" s="231"/>
      <c r="B219" s="227"/>
    </row>
    <row r="220">
      <c r="A220" s="231"/>
      <c r="B220" s="227"/>
    </row>
    <row r="221">
      <c r="A221" s="231"/>
      <c r="B221" s="227"/>
    </row>
    <row r="222">
      <c r="A222" s="231"/>
      <c r="B222" s="227"/>
    </row>
    <row r="223">
      <c r="A223" s="231"/>
      <c r="B223" s="227"/>
    </row>
    <row r="224">
      <c r="A224" s="231"/>
      <c r="B224" s="227"/>
    </row>
    <row r="225">
      <c r="A225" s="231"/>
      <c r="B225" s="227"/>
    </row>
    <row r="226">
      <c r="A226" s="231"/>
      <c r="B226" s="227"/>
    </row>
    <row r="227">
      <c r="A227" s="231"/>
      <c r="B227" s="227"/>
    </row>
    <row r="228">
      <c r="A228" s="231"/>
      <c r="B228" s="227"/>
    </row>
    <row r="229">
      <c r="A229" s="231"/>
      <c r="B229" s="227"/>
    </row>
    <row r="230">
      <c r="A230" s="231"/>
      <c r="B230" s="227"/>
    </row>
    <row r="231">
      <c r="A231" s="231"/>
      <c r="B231" s="227"/>
    </row>
    <row r="232">
      <c r="A232" s="231"/>
      <c r="B232" s="227"/>
    </row>
    <row r="233">
      <c r="A233" s="231"/>
      <c r="B233" s="227"/>
    </row>
    <row r="234">
      <c r="A234" s="231"/>
      <c r="B234" s="227"/>
    </row>
    <row r="235">
      <c r="A235" s="231"/>
      <c r="B235" s="227"/>
    </row>
    <row r="236">
      <c r="A236" s="231"/>
      <c r="B236" s="227"/>
    </row>
    <row r="237">
      <c r="A237" s="231"/>
      <c r="B237" s="227"/>
    </row>
    <row r="238">
      <c r="A238" s="231"/>
      <c r="B238" s="227"/>
    </row>
    <row r="239">
      <c r="A239" s="231"/>
      <c r="B239" s="227"/>
    </row>
    <row r="240">
      <c r="A240" s="231"/>
      <c r="B240" s="227"/>
    </row>
    <row r="241">
      <c r="A241" s="231"/>
      <c r="B241" s="227"/>
    </row>
    <row r="242">
      <c r="A242" s="231"/>
      <c r="B242" s="227"/>
    </row>
    <row r="243">
      <c r="A243" s="231"/>
      <c r="B243" s="227"/>
    </row>
    <row r="244">
      <c r="A244" s="231"/>
      <c r="B244" s="227"/>
    </row>
    <row r="245">
      <c r="A245" s="231"/>
      <c r="B245" s="227"/>
    </row>
    <row r="246">
      <c r="A246" s="231"/>
      <c r="B246" s="227"/>
    </row>
    <row r="247">
      <c r="A247" s="231"/>
      <c r="B247" s="227"/>
    </row>
    <row r="248">
      <c r="A248" s="231"/>
      <c r="B248" s="227"/>
    </row>
    <row r="249">
      <c r="A249" s="231"/>
      <c r="B249" s="227"/>
    </row>
    <row r="250">
      <c r="A250" s="231"/>
      <c r="B250" s="227"/>
    </row>
    <row r="251">
      <c r="A251" s="231"/>
      <c r="B251" s="227"/>
    </row>
    <row r="252">
      <c r="A252" s="231"/>
      <c r="B252" s="227"/>
    </row>
    <row r="253">
      <c r="A253" s="231"/>
      <c r="B253" s="227"/>
    </row>
    <row r="254">
      <c r="A254" s="231"/>
      <c r="B254" s="227"/>
    </row>
    <row r="255">
      <c r="A255" s="231"/>
      <c r="B255" s="227"/>
    </row>
    <row r="256">
      <c r="A256" s="231"/>
      <c r="B256" s="227"/>
    </row>
    <row r="257">
      <c r="A257" s="231"/>
      <c r="B257" s="227"/>
    </row>
    <row r="258">
      <c r="A258" s="231"/>
      <c r="B258" s="227"/>
    </row>
    <row r="259">
      <c r="A259" s="231"/>
      <c r="B259" s="227"/>
    </row>
    <row r="260">
      <c r="A260" s="231"/>
      <c r="B260" s="227"/>
    </row>
    <row r="261">
      <c r="A261" s="231"/>
      <c r="B261" s="227"/>
    </row>
    <row r="262">
      <c r="A262" s="231"/>
      <c r="B262" s="227"/>
    </row>
    <row r="263">
      <c r="A263" s="231"/>
      <c r="B263" s="227"/>
    </row>
    <row r="264">
      <c r="A264" s="231"/>
      <c r="B264" s="227"/>
    </row>
    <row r="265">
      <c r="A265" s="231"/>
      <c r="B265" s="227"/>
    </row>
    <row r="266">
      <c r="A266" s="231"/>
      <c r="B266" s="227"/>
    </row>
    <row r="267">
      <c r="A267" s="231"/>
      <c r="B267" s="227"/>
    </row>
    <row r="268">
      <c r="A268" s="231"/>
      <c r="B268" s="227"/>
    </row>
    <row r="269">
      <c r="A269" s="231"/>
      <c r="B269" s="227"/>
    </row>
    <row r="270">
      <c r="A270" s="231"/>
      <c r="B270" s="227"/>
    </row>
    <row r="271">
      <c r="A271" s="231"/>
      <c r="B271" s="227"/>
    </row>
    <row r="272">
      <c r="A272" s="231"/>
      <c r="B272" s="227"/>
    </row>
    <row r="273">
      <c r="A273" s="231"/>
      <c r="B273" s="227"/>
    </row>
    <row r="274">
      <c r="A274" s="231"/>
      <c r="B274" s="227"/>
    </row>
    <row r="275">
      <c r="A275" s="231"/>
      <c r="B275" s="227"/>
    </row>
    <row r="276">
      <c r="A276" s="231"/>
      <c r="B276" s="227"/>
    </row>
    <row r="277">
      <c r="A277" s="231"/>
      <c r="B277" s="227"/>
    </row>
    <row r="278">
      <c r="A278" s="231"/>
      <c r="B278" s="227"/>
    </row>
    <row r="279">
      <c r="A279" s="231"/>
      <c r="B279" s="227"/>
    </row>
    <row r="280">
      <c r="A280" s="231"/>
      <c r="B280" s="227"/>
    </row>
    <row r="281">
      <c r="A281" s="231"/>
      <c r="B281" s="227"/>
    </row>
    <row r="282">
      <c r="A282" s="231"/>
      <c r="B282" s="227"/>
    </row>
    <row r="283">
      <c r="A283" s="231"/>
      <c r="B283" s="227"/>
    </row>
    <row r="284">
      <c r="A284" s="231"/>
      <c r="B284" s="227"/>
    </row>
    <row r="285">
      <c r="A285" s="231"/>
      <c r="B285" s="227"/>
    </row>
    <row r="286">
      <c r="A286" s="231"/>
      <c r="B286" s="227"/>
    </row>
    <row r="287">
      <c r="A287" s="231"/>
      <c r="B287" s="227"/>
    </row>
    <row r="288">
      <c r="A288" s="231"/>
      <c r="B288" s="227"/>
    </row>
    <row r="289">
      <c r="A289" s="231"/>
      <c r="B289" s="227"/>
    </row>
    <row r="290">
      <c r="A290" s="231"/>
      <c r="B290" s="227"/>
    </row>
    <row r="291">
      <c r="A291" s="231"/>
      <c r="B291" s="227"/>
    </row>
    <row r="292">
      <c r="A292" s="231"/>
      <c r="B292" s="227"/>
    </row>
    <row r="293">
      <c r="A293" s="231"/>
      <c r="B293" s="227"/>
    </row>
    <row r="294">
      <c r="A294" s="231"/>
      <c r="B294" s="227"/>
    </row>
    <row r="295">
      <c r="A295" s="231"/>
      <c r="B295" s="227"/>
    </row>
    <row r="296">
      <c r="A296" s="231"/>
      <c r="B296" s="227"/>
    </row>
    <row r="297">
      <c r="A297" s="231"/>
      <c r="B297" s="227"/>
    </row>
    <row r="298">
      <c r="A298" s="231"/>
      <c r="B298" s="227"/>
    </row>
    <row r="299">
      <c r="A299" s="231"/>
      <c r="B299" s="227"/>
    </row>
    <row r="300">
      <c r="A300" s="231"/>
      <c r="B300" s="227"/>
    </row>
    <row r="301">
      <c r="A301" s="231"/>
      <c r="B301" s="227"/>
    </row>
    <row r="302">
      <c r="A302" s="231"/>
      <c r="B302" s="227"/>
    </row>
    <row r="303">
      <c r="A303" s="231"/>
      <c r="B303" s="227"/>
    </row>
    <row r="304">
      <c r="A304" s="231"/>
      <c r="B304" s="227"/>
    </row>
    <row r="305">
      <c r="A305" s="231"/>
      <c r="B305" s="227"/>
    </row>
    <row r="306">
      <c r="A306" s="231"/>
      <c r="B306" s="227"/>
    </row>
    <row r="307">
      <c r="A307" s="231"/>
      <c r="B307" s="227"/>
    </row>
    <row r="308">
      <c r="A308" s="231"/>
      <c r="B308" s="227"/>
    </row>
    <row r="309">
      <c r="A309" s="231"/>
      <c r="B309" s="227"/>
    </row>
    <row r="310">
      <c r="A310" s="231"/>
      <c r="B310" s="227"/>
    </row>
    <row r="311">
      <c r="A311" s="231"/>
      <c r="B311" s="227"/>
    </row>
    <row r="312">
      <c r="A312" s="231"/>
      <c r="B312" s="227"/>
    </row>
    <row r="313">
      <c r="A313" s="231"/>
      <c r="B313" s="227"/>
    </row>
    <row r="314">
      <c r="A314" s="231"/>
      <c r="B314" s="227"/>
    </row>
    <row r="315">
      <c r="A315" s="231"/>
      <c r="B315" s="227"/>
    </row>
    <row r="316">
      <c r="A316" s="231"/>
      <c r="B316" s="227"/>
    </row>
    <row r="317">
      <c r="A317" s="231"/>
      <c r="B317" s="227"/>
    </row>
    <row r="318">
      <c r="A318" s="231"/>
      <c r="B318" s="227"/>
    </row>
    <row r="319">
      <c r="A319" s="231"/>
      <c r="B319" s="227"/>
    </row>
    <row r="320">
      <c r="A320" s="231"/>
      <c r="B320" s="227"/>
    </row>
    <row r="321">
      <c r="A321" s="231"/>
      <c r="B321" s="227"/>
    </row>
    <row r="322">
      <c r="A322" s="231"/>
      <c r="B322" s="227"/>
    </row>
    <row r="323">
      <c r="A323" s="231"/>
      <c r="B323" s="227"/>
    </row>
    <row r="324">
      <c r="A324" s="231"/>
      <c r="B324" s="227"/>
    </row>
    <row r="325">
      <c r="A325" s="231"/>
      <c r="B325" s="227"/>
    </row>
    <row r="326">
      <c r="A326" s="231"/>
      <c r="B326" s="227"/>
    </row>
    <row r="327">
      <c r="A327" s="231"/>
      <c r="B327" s="227"/>
    </row>
    <row r="328">
      <c r="A328" s="231"/>
      <c r="B328" s="227"/>
    </row>
    <row r="329">
      <c r="A329" s="231"/>
      <c r="B329" s="227"/>
    </row>
    <row r="330">
      <c r="A330" s="231"/>
      <c r="B330" s="227"/>
    </row>
    <row r="331">
      <c r="A331" s="231"/>
      <c r="B331" s="227"/>
    </row>
    <row r="332">
      <c r="A332" s="231"/>
      <c r="B332" s="227"/>
    </row>
    <row r="333">
      <c r="A333" s="231"/>
      <c r="B333" s="227"/>
    </row>
    <row r="334">
      <c r="A334" s="231"/>
      <c r="B334" s="227"/>
    </row>
    <row r="335">
      <c r="A335" s="231"/>
      <c r="B335" s="227"/>
    </row>
    <row r="336">
      <c r="A336" s="231"/>
      <c r="B336" s="227"/>
    </row>
    <row r="337">
      <c r="A337" s="231"/>
      <c r="B337" s="227"/>
    </row>
    <row r="338">
      <c r="A338" s="231"/>
      <c r="B338" s="227"/>
    </row>
    <row r="339">
      <c r="A339" s="231"/>
      <c r="B339" s="227"/>
    </row>
    <row r="340">
      <c r="A340" s="231"/>
      <c r="B340" s="227"/>
    </row>
    <row r="341">
      <c r="A341" s="231"/>
      <c r="B341" s="227"/>
    </row>
    <row r="342">
      <c r="A342" s="231"/>
      <c r="B342" s="227"/>
    </row>
    <row r="343">
      <c r="A343" s="231"/>
      <c r="B343" s="227"/>
    </row>
    <row r="344">
      <c r="A344" s="231"/>
      <c r="B344" s="227"/>
    </row>
    <row r="345">
      <c r="A345" s="231"/>
      <c r="B345" s="227"/>
    </row>
    <row r="346">
      <c r="A346" s="231"/>
      <c r="B346" s="227"/>
    </row>
    <row r="347">
      <c r="A347" s="231"/>
      <c r="B347" s="227"/>
    </row>
    <row r="348">
      <c r="A348" s="231"/>
      <c r="B348" s="227"/>
    </row>
    <row r="349">
      <c r="A349" s="231"/>
      <c r="B349" s="227"/>
    </row>
    <row r="350">
      <c r="A350" s="231"/>
      <c r="B350" s="227"/>
    </row>
    <row r="351">
      <c r="A351" s="231"/>
      <c r="B351" s="227"/>
    </row>
    <row r="352">
      <c r="A352" s="231"/>
      <c r="B352" s="227"/>
    </row>
    <row r="353">
      <c r="A353" s="231"/>
      <c r="B353" s="227"/>
    </row>
    <row r="354">
      <c r="A354" s="231"/>
      <c r="B354" s="227"/>
    </row>
    <row r="355">
      <c r="A355" s="231"/>
      <c r="B355" s="227"/>
    </row>
    <row r="356">
      <c r="A356" s="231"/>
      <c r="B356" s="227"/>
    </row>
    <row r="357">
      <c r="A357" s="231"/>
      <c r="B357" s="227"/>
    </row>
    <row r="358">
      <c r="A358" s="231"/>
      <c r="B358" s="227"/>
    </row>
    <row r="359">
      <c r="A359" s="231"/>
      <c r="B359" s="227"/>
    </row>
    <row r="360">
      <c r="A360" s="231"/>
      <c r="B360" s="227"/>
    </row>
    <row r="361">
      <c r="A361" s="231"/>
      <c r="B361" s="227"/>
    </row>
    <row r="362">
      <c r="A362" s="231"/>
      <c r="B362" s="227"/>
    </row>
    <row r="363">
      <c r="A363" s="231"/>
      <c r="B363" s="227"/>
    </row>
    <row r="364">
      <c r="A364" s="231"/>
      <c r="B364" s="227"/>
    </row>
    <row r="365">
      <c r="A365" s="231"/>
      <c r="B365" s="227"/>
    </row>
    <row r="366">
      <c r="A366" s="231"/>
      <c r="B366" s="227"/>
    </row>
    <row r="367">
      <c r="A367" s="231"/>
      <c r="B367" s="227"/>
    </row>
    <row r="368">
      <c r="A368" s="231"/>
      <c r="B368" s="227"/>
    </row>
    <row r="369">
      <c r="A369" s="231"/>
      <c r="B369" s="227"/>
    </row>
    <row r="370">
      <c r="A370" s="231"/>
      <c r="B370" s="227"/>
    </row>
    <row r="371">
      <c r="A371" s="231"/>
      <c r="B371" s="227"/>
    </row>
    <row r="372">
      <c r="A372" s="231"/>
      <c r="B372" s="227"/>
    </row>
    <row r="373">
      <c r="A373" s="231"/>
      <c r="B373" s="227"/>
    </row>
    <row r="374">
      <c r="A374" s="231"/>
      <c r="B374" s="227"/>
    </row>
    <row r="375">
      <c r="A375" s="231"/>
      <c r="B375" s="227"/>
    </row>
    <row r="376">
      <c r="A376" s="231"/>
      <c r="B376" s="227"/>
    </row>
    <row r="377">
      <c r="A377" s="231"/>
      <c r="B377" s="227"/>
    </row>
    <row r="378">
      <c r="A378" s="231"/>
      <c r="B378" s="227"/>
    </row>
    <row r="379">
      <c r="A379" s="231"/>
      <c r="B379" s="227"/>
    </row>
    <row r="380">
      <c r="A380" s="231"/>
      <c r="B380" s="227"/>
    </row>
    <row r="381">
      <c r="A381" s="231"/>
      <c r="B381" s="227"/>
    </row>
    <row r="382">
      <c r="A382" s="231"/>
      <c r="B382" s="227"/>
    </row>
    <row r="383">
      <c r="A383" s="231"/>
      <c r="B383" s="227"/>
    </row>
    <row r="384">
      <c r="A384" s="231"/>
      <c r="B384" s="227"/>
    </row>
    <row r="385">
      <c r="A385" s="231"/>
      <c r="B385" s="227"/>
    </row>
    <row r="386">
      <c r="A386" s="231"/>
      <c r="B386" s="227"/>
    </row>
    <row r="387">
      <c r="A387" s="231"/>
      <c r="B387" s="227"/>
    </row>
    <row r="388">
      <c r="A388" s="231"/>
      <c r="B388" s="227"/>
    </row>
    <row r="389">
      <c r="A389" s="231"/>
      <c r="B389" s="227"/>
    </row>
    <row r="390">
      <c r="A390" s="231"/>
      <c r="B390" s="227"/>
    </row>
    <row r="391">
      <c r="A391" s="231"/>
      <c r="B391" s="227"/>
    </row>
    <row r="392">
      <c r="A392" s="231"/>
      <c r="B392" s="227"/>
    </row>
    <row r="393">
      <c r="A393" s="231"/>
      <c r="B393" s="227"/>
    </row>
    <row r="394">
      <c r="A394" s="231"/>
      <c r="B394" s="227"/>
    </row>
    <row r="395">
      <c r="A395" s="231"/>
      <c r="B395" s="227"/>
    </row>
    <row r="396">
      <c r="A396" s="231"/>
      <c r="B396" s="227"/>
    </row>
    <row r="397">
      <c r="A397" s="231"/>
      <c r="B397" s="227"/>
    </row>
    <row r="398">
      <c r="A398" s="231"/>
      <c r="B398" s="227"/>
    </row>
    <row r="399">
      <c r="A399" s="231"/>
      <c r="B399" s="227"/>
    </row>
    <row r="400">
      <c r="A400" s="231"/>
      <c r="B400" s="227"/>
    </row>
    <row r="401">
      <c r="A401" s="231"/>
      <c r="B401" s="227"/>
    </row>
    <row r="402">
      <c r="A402" s="231"/>
      <c r="B402" s="227"/>
    </row>
    <row r="403">
      <c r="A403" s="231"/>
      <c r="B403" s="227"/>
    </row>
    <row r="404">
      <c r="A404" s="231"/>
      <c r="B404" s="227"/>
    </row>
    <row r="405">
      <c r="A405" s="231"/>
      <c r="B405" s="227"/>
    </row>
    <row r="406">
      <c r="A406" s="231"/>
      <c r="B406" s="227"/>
    </row>
    <row r="407">
      <c r="A407" s="231"/>
      <c r="B407" s="227"/>
    </row>
    <row r="408">
      <c r="A408" s="231"/>
      <c r="B408" s="227"/>
    </row>
    <row r="409">
      <c r="A409" s="231"/>
      <c r="B409" s="227"/>
    </row>
    <row r="410">
      <c r="A410" s="231"/>
      <c r="B410" s="227"/>
    </row>
    <row r="411">
      <c r="A411" s="231"/>
      <c r="B411" s="227"/>
    </row>
    <row r="412">
      <c r="A412" s="231"/>
      <c r="B412" s="227"/>
    </row>
    <row r="413">
      <c r="A413" s="231"/>
      <c r="B413" s="227"/>
    </row>
    <row r="414">
      <c r="A414" s="231"/>
      <c r="B414" s="227"/>
    </row>
    <row r="415">
      <c r="A415" s="231"/>
      <c r="B415" s="227"/>
    </row>
    <row r="416">
      <c r="A416" s="231"/>
      <c r="B416" s="227"/>
    </row>
    <row r="417">
      <c r="A417" s="231"/>
      <c r="B417" s="227"/>
    </row>
    <row r="418">
      <c r="A418" s="231"/>
      <c r="B418" s="227"/>
    </row>
    <row r="419">
      <c r="A419" s="231"/>
      <c r="B419" s="227"/>
    </row>
    <row r="420">
      <c r="A420" s="231"/>
      <c r="B420" s="227"/>
    </row>
    <row r="421">
      <c r="A421" s="231"/>
      <c r="B421" s="227"/>
    </row>
    <row r="422">
      <c r="A422" s="231"/>
      <c r="B422" s="227"/>
    </row>
    <row r="423">
      <c r="A423" s="231"/>
      <c r="B423" s="227"/>
    </row>
    <row r="424">
      <c r="A424" s="231"/>
      <c r="B424" s="227"/>
    </row>
    <row r="425">
      <c r="A425" s="231"/>
      <c r="B425" s="227"/>
    </row>
    <row r="426">
      <c r="A426" s="231"/>
      <c r="B426" s="227"/>
    </row>
    <row r="427">
      <c r="A427" s="231"/>
      <c r="B427" s="227"/>
    </row>
    <row r="428">
      <c r="A428" s="231"/>
      <c r="B428" s="227"/>
    </row>
    <row r="429">
      <c r="A429" s="231"/>
      <c r="B429" s="227"/>
    </row>
    <row r="430">
      <c r="A430" s="231"/>
      <c r="B430" s="227"/>
    </row>
    <row r="431">
      <c r="A431" s="231"/>
      <c r="B431" s="227"/>
    </row>
    <row r="432">
      <c r="A432" s="231"/>
      <c r="B432" s="227"/>
    </row>
    <row r="433">
      <c r="A433" s="231"/>
      <c r="B433" s="227"/>
    </row>
    <row r="434">
      <c r="A434" s="231"/>
      <c r="B434" s="227"/>
    </row>
    <row r="435">
      <c r="A435" s="231"/>
      <c r="B435" s="227"/>
    </row>
    <row r="436">
      <c r="A436" s="231"/>
      <c r="B436" s="227"/>
    </row>
    <row r="437">
      <c r="A437" s="231"/>
      <c r="B437" s="227"/>
    </row>
    <row r="438">
      <c r="A438" s="231"/>
      <c r="B438" s="227"/>
    </row>
    <row r="439">
      <c r="A439" s="231"/>
      <c r="B439" s="227"/>
    </row>
    <row r="440">
      <c r="A440" s="231"/>
      <c r="B440" s="227"/>
    </row>
    <row r="441">
      <c r="A441" s="231"/>
      <c r="B441" s="227"/>
    </row>
    <row r="442">
      <c r="A442" s="231"/>
      <c r="B442" s="227"/>
    </row>
    <row r="443">
      <c r="A443" s="231"/>
      <c r="B443" s="227"/>
    </row>
    <row r="444">
      <c r="A444" s="231"/>
      <c r="B444" s="227"/>
    </row>
    <row r="445">
      <c r="A445" s="231"/>
      <c r="B445" s="227"/>
    </row>
    <row r="446">
      <c r="A446" s="231"/>
      <c r="B446" s="227"/>
    </row>
    <row r="447">
      <c r="A447" s="231"/>
      <c r="B447" s="227"/>
    </row>
    <row r="448">
      <c r="A448" s="231"/>
      <c r="B448" s="227"/>
    </row>
    <row r="449">
      <c r="A449" s="231"/>
      <c r="B449" s="227"/>
    </row>
    <row r="450">
      <c r="A450" s="231"/>
      <c r="B450" s="227"/>
    </row>
    <row r="451">
      <c r="A451" s="231"/>
      <c r="B451" s="227"/>
    </row>
    <row r="452">
      <c r="A452" s="231"/>
      <c r="B452" s="227"/>
    </row>
    <row r="453">
      <c r="A453" s="231"/>
      <c r="B453" s="227"/>
    </row>
    <row r="454">
      <c r="A454" s="231"/>
      <c r="B454" s="227"/>
    </row>
    <row r="455">
      <c r="A455" s="231"/>
      <c r="B455" s="227"/>
    </row>
    <row r="456">
      <c r="A456" s="231"/>
      <c r="B456" s="227"/>
    </row>
    <row r="457">
      <c r="A457" s="231"/>
      <c r="B457" s="227"/>
    </row>
    <row r="458">
      <c r="A458" s="231"/>
      <c r="B458" s="227"/>
    </row>
    <row r="459">
      <c r="A459" s="231"/>
      <c r="B459" s="227"/>
    </row>
    <row r="460">
      <c r="A460" s="231"/>
      <c r="B460" s="227"/>
    </row>
    <row r="461">
      <c r="A461" s="231"/>
      <c r="B461" s="227"/>
    </row>
    <row r="462">
      <c r="A462" s="231"/>
      <c r="B462" s="227"/>
    </row>
    <row r="463">
      <c r="A463" s="231"/>
      <c r="B463" s="227"/>
    </row>
    <row r="464">
      <c r="A464" s="231"/>
      <c r="B464" s="227"/>
    </row>
    <row r="465">
      <c r="A465" s="231"/>
      <c r="B465" s="227"/>
    </row>
    <row r="466">
      <c r="A466" s="231"/>
      <c r="B466" s="227"/>
    </row>
    <row r="467">
      <c r="A467" s="231"/>
      <c r="B467" s="227"/>
    </row>
    <row r="468">
      <c r="A468" s="231"/>
      <c r="B468" s="227"/>
    </row>
    <row r="469">
      <c r="A469" s="231"/>
      <c r="B469" s="227"/>
    </row>
    <row r="470">
      <c r="A470" s="231"/>
      <c r="B470" s="227"/>
    </row>
    <row r="471">
      <c r="A471" s="231"/>
      <c r="B471" s="227"/>
    </row>
    <row r="472">
      <c r="A472" s="231"/>
      <c r="B472" s="227"/>
    </row>
    <row r="473">
      <c r="A473" s="231"/>
      <c r="B473" s="227"/>
    </row>
    <row r="474">
      <c r="A474" s="231"/>
      <c r="B474" s="227"/>
    </row>
    <row r="475">
      <c r="A475" s="231"/>
      <c r="B475" s="227"/>
    </row>
    <row r="476">
      <c r="A476" s="231"/>
      <c r="B476" s="227"/>
    </row>
    <row r="477">
      <c r="A477" s="231"/>
      <c r="B477" s="227"/>
    </row>
    <row r="478">
      <c r="A478" s="231"/>
      <c r="B478" s="227"/>
    </row>
    <row r="479">
      <c r="A479" s="231"/>
      <c r="B479" s="227"/>
    </row>
    <row r="480">
      <c r="A480" s="231"/>
      <c r="B480" s="227"/>
    </row>
    <row r="481">
      <c r="A481" s="231"/>
      <c r="B481" s="227"/>
    </row>
    <row r="482">
      <c r="A482" s="231"/>
      <c r="B482" s="227"/>
    </row>
    <row r="483">
      <c r="A483" s="231"/>
      <c r="B483" s="227"/>
    </row>
    <row r="484">
      <c r="A484" s="231"/>
      <c r="B484" s="227"/>
    </row>
    <row r="485">
      <c r="A485" s="231"/>
      <c r="B485" s="227"/>
    </row>
    <row r="486">
      <c r="A486" s="231"/>
      <c r="B486" s="227"/>
    </row>
    <row r="487">
      <c r="A487" s="231"/>
      <c r="B487" s="227"/>
    </row>
    <row r="488">
      <c r="A488" s="231"/>
      <c r="B488" s="227"/>
    </row>
    <row r="489">
      <c r="A489" s="231"/>
      <c r="B489" s="227"/>
    </row>
    <row r="490">
      <c r="A490" s="231"/>
      <c r="B490" s="227"/>
    </row>
    <row r="491">
      <c r="A491" s="231"/>
      <c r="B491" s="227"/>
    </row>
    <row r="492">
      <c r="A492" s="231"/>
      <c r="B492" s="227"/>
    </row>
    <row r="493">
      <c r="A493" s="231"/>
      <c r="B493" s="227"/>
    </row>
    <row r="494">
      <c r="A494" s="231"/>
      <c r="B494" s="227"/>
    </row>
    <row r="495">
      <c r="A495" s="231"/>
      <c r="B495" s="227"/>
    </row>
    <row r="496">
      <c r="A496" s="231"/>
      <c r="B496" s="227"/>
    </row>
    <row r="497">
      <c r="A497" s="231"/>
      <c r="B497" s="227"/>
    </row>
    <row r="498">
      <c r="A498" s="231"/>
      <c r="B498" s="227"/>
    </row>
    <row r="499">
      <c r="A499" s="231"/>
      <c r="B499" s="227"/>
    </row>
    <row r="500">
      <c r="A500" s="231"/>
      <c r="B500" s="227"/>
    </row>
    <row r="501">
      <c r="A501" s="231"/>
      <c r="B501" s="227"/>
    </row>
    <row r="502">
      <c r="A502" s="231"/>
      <c r="B502" s="227"/>
    </row>
    <row r="503">
      <c r="A503" s="231"/>
      <c r="B503" s="227"/>
    </row>
    <row r="504">
      <c r="A504" s="231"/>
      <c r="B504" s="227"/>
    </row>
    <row r="505">
      <c r="A505" s="231"/>
      <c r="B505" s="227"/>
    </row>
    <row r="506">
      <c r="A506" s="231"/>
      <c r="B506" s="227"/>
    </row>
    <row r="507">
      <c r="A507" s="231"/>
      <c r="B507" s="227"/>
    </row>
    <row r="508">
      <c r="A508" s="231"/>
      <c r="B508" s="227"/>
    </row>
    <row r="509">
      <c r="A509" s="231"/>
      <c r="B509" s="227"/>
    </row>
    <row r="510">
      <c r="A510" s="231"/>
      <c r="B510" s="227"/>
    </row>
    <row r="511">
      <c r="A511" s="231"/>
      <c r="B511" s="227"/>
    </row>
    <row r="512">
      <c r="A512" s="231"/>
      <c r="B512" s="227"/>
    </row>
    <row r="513">
      <c r="A513" s="231"/>
      <c r="B513" s="227"/>
    </row>
    <row r="514">
      <c r="A514" s="231"/>
      <c r="B514" s="227"/>
    </row>
    <row r="515">
      <c r="A515" s="231"/>
      <c r="B515" s="227"/>
    </row>
    <row r="516">
      <c r="A516" s="231"/>
      <c r="B516" s="227"/>
    </row>
    <row r="517">
      <c r="A517" s="231"/>
      <c r="B517" s="227"/>
    </row>
    <row r="518">
      <c r="A518" s="231"/>
      <c r="B518" s="227"/>
    </row>
    <row r="519">
      <c r="A519" s="231"/>
      <c r="B519" s="227"/>
    </row>
    <row r="520">
      <c r="A520" s="231"/>
      <c r="B520" s="227"/>
    </row>
    <row r="521">
      <c r="A521" s="231"/>
      <c r="B521" s="227"/>
    </row>
    <row r="522">
      <c r="A522" s="231"/>
      <c r="B522" s="227"/>
    </row>
    <row r="523">
      <c r="A523" s="231"/>
      <c r="B523" s="227"/>
    </row>
    <row r="524">
      <c r="A524" s="231"/>
      <c r="B524" s="227"/>
    </row>
    <row r="525">
      <c r="A525" s="231"/>
      <c r="B525" s="227"/>
    </row>
    <row r="526">
      <c r="A526" s="231"/>
      <c r="B526" s="227"/>
    </row>
    <row r="527">
      <c r="A527" s="231"/>
      <c r="B527" s="227"/>
    </row>
    <row r="528">
      <c r="A528" s="231"/>
      <c r="B528" s="227"/>
    </row>
    <row r="529">
      <c r="A529" s="231"/>
      <c r="B529" s="227"/>
    </row>
    <row r="530">
      <c r="A530" s="231"/>
      <c r="B530" s="227"/>
    </row>
    <row r="531">
      <c r="A531" s="231"/>
      <c r="B531" s="227"/>
    </row>
    <row r="532">
      <c r="A532" s="231"/>
      <c r="B532" s="227"/>
    </row>
    <row r="533">
      <c r="A533" s="231"/>
      <c r="B533" s="227"/>
    </row>
    <row r="534">
      <c r="A534" s="231"/>
      <c r="B534" s="227"/>
    </row>
    <row r="535">
      <c r="A535" s="231"/>
      <c r="B535" s="227"/>
    </row>
    <row r="536">
      <c r="A536" s="231"/>
      <c r="B536" s="227"/>
    </row>
    <row r="537">
      <c r="A537" s="231"/>
      <c r="B537" s="227"/>
    </row>
    <row r="538">
      <c r="A538" s="231"/>
      <c r="B538" s="227"/>
    </row>
    <row r="539">
      <c r="A539" s="231"/>
      <c r="B539" s="227"/>
    </row>
    <row r="540">
      <c r="A540" s="231"/>
      <c r="B540" s="227"/>
    </row>
    <row r="541">
      <c r="A541" s="231"/>
      <c r="B541" s="227"/>
    </row>
    <row r="542">
      <c r="A542" s="231"/>
      <c r="B542" s="227"/>
    </row>
    <row r="543">
      <c r="A543" s="231"/>
      <c r="B543" s="227"/>
    </row>
    <row r="544">
      <c r="A544" s="231"/>
      <c r="B544" s="227"/>
    </row>
    <row r="545">
      <c r="A545" s="231"/>
      <c r="B545" s="227"/>
    </row>
    <row r="546">
      <c r="A546" s="231"/>
      <c r="B546" s="227"/>
    </row>
    <row r="547">
      <c r="A547" s="231"/>
      <c r="B547" s="227"/>
    </row>
    <row r="548">
      <c r="A548" s="231"/>
      <c r="B548" s="227"/>
    </row>
    <row r="549">
      <c r="A549" s="231"/>
      <c r="B549" s="227"/>
    </row>
    <row r="550">
      <c r="A550" s="231"/>
      <c r="B550" s="227"/>
    </row>
    <row r="551">
      <c r="A551" s="231"/>
      <c r="B551" s="227"/>
    </row>
    <row r="552">
      <c r="A552" s="231"/>
      <c r="B552" s="227"/>
    </row>
    <row r="553">
      <c r="A553" s="231"/>
      <c r="B553" s="227"/>
    </row>
    <row r="554">
      <c r="A554" s="231"/>
      <c r="B554" s="227"/>
    </row>
    <row r="555">
      <c r="A555" s="231"/>
      <c r="B555" s="227"/>
    </row>
    <row r="556">
      <c r="A556" s="231"/>
      <c r="B556" s="227"/>
    </row>
    <row r="557">
      <c r="A557" s="231"/>
      <c r="B557" s="227"/>
    </row>
    <row r="558">
      <c r="A558" s="231"/>
      <c r="B558" s="227"/>
    </row>
    <row r="559">
      <c r="A559" s="231"/>
      <c r="B559" s="227"/>
    </row>
    <row r="560">
      <c r="A560" s="231"/>
      <c r="B560" s="227"/>
    </row>
    <row r="561">
      <c r="A561" s="231"/>
      <c r="B561" s="227"/>
    </row>
    <row r="562">
      <c r="A562" s="231"/>
      <c r="B562" s="227"/>
    </row>
    <row r="563">
      <c r="A563" s="231"/>
      <c r="B563" s="227"/>
    </row>
    <row r="564">
      <c r="A564" s="231"/>
      <c r="B564" s="227"/>
    </row>
    <row r="565">
      <c r="A565" s="231"/>
      <c r="B565" s="227"/>
    </row>
    <row r="566">
      <c r="A566" s="231"/>
      <c r="B566" s="227"/>
    </row>
    <row r="567">
      <c r="A567" s="231"/>
      <c r="B567" s="227"/>
    </row>
    <row r="568">
      <c r="A568" s="231"/>
      <c r="B568" s="227"/>
    </row>
    <row r="569">
      <c r="A569" s="231"/>
      <c r="B569" s="227"/>
    </row>
    <row r="570">
      <c r="A570" s="231"/>
      <c r="B570" s="227"/>
    </row>
    <row r="571">
      <c r="A571" s="231"/>
      <c r="B571" s="227"/>
    </row>
    <row r="572">
      <c r="A572" s="231"/>
      <c r="B572" s="227"/>
    </row>
    <row r="573">
      <c r="A573" s="231"/>
      <c r="B573" s="227"/>
    </row>
    <row r="574">
      <c r="A574" s="231"/>
      <c r="B574" s="227"/>
    </row>
    <row r="575">
      <c r="A575" s="231"/>
      <c r="B575" s="227"/>
    </row>
    <row r="576">
      <c r="A576" s="231"/>
      <c r="B576" s="227"/>
    </row>
    <row r="577">
      <c r="A577" s="231"/>
      <c r="B577" s="227"/>
    </row>
    <row r="578">
      <c r="A578" s="231"/>
      <c r="B578" s="227"/>
    </row>
    <row r="579">
      <c r="A579" s="231"/>
      <c r="B579" s="227"/>
    </row>
    <row r="580">
      <c r="A580" s="231"/>
      <c r="B580" s="227"/>
    </row>
    <row r="581">
      <c r="A581" s="231"/>
      <c r="B581" s="227"/>
    </row>
    <row r="582">
      <c r="A582" s="231"/>
      <c r="B582" s="227"/>
    </row>
    <row r="583">
      <c r="A583" s="231"/>
      <c r="B583" s="227"/>
    </row>
    <row r="584">
      <c r="A584" s="231"/>
      <c r="B584" s="227"/>
    </row>
    <row r="585">
      <c r="A585" s="231"/>
      <c r="B585" s="227"/>
    </row>
    <row r="586">
      <c r="A586" s="231"/>
      <c r="B586" s="227"/>
    </row>
    <row r="587">
      <c r="A587" s="231"/>
      <c r="B587" s="227"/>
    </row>
    <row r="588">
      <c r="A588" s="231"/>
      <c r="B588" s="227"/>
    </row>
    <row r="589">
      <c r="A589" s="231"/>
      <c r="B589" s="227"/>
    </row>
    <row r="590">
      <c r="A590" s="231"/>
      <c r="B590" s="227"/>
    </row>
    <row r="591">
      <c r="A591" s="231"/>
      <c r="B591" s="227"/>
    </row>
    <row r="592">
      <c r="A592" s="231"/>
      <c r="B592" s="227"/>
    </row>
    <row r="593">
      <c r="A593" s="231"/>
      <c r="B593" s="227"/>
    </row>
    <row r="594">
      <c r="A594" s="231"/>
      <c r="B594" s="227"/>
    </row>
    <row r="595">
      <c r="A595" s="231"/>
      <c r="B595" s="227"/>
    </row>
    <row r="596">
      <c r="A596" s="231"/>
      <c r="B596" s="227"/>
    </row>
    <row r="597">
      <c r="A597" s="231"/>
      <c r="B597" s="227"/>
    </row>
    <row r="598">
      <c r="A598" s="231"/>
      <c r="B598" s="227"/>
    </row>
    <row r="599">
      <c r="A599" s="231"/>
      <c r="B599" s="227"/>
    </row>
    <row r="600">
      <c r="A600" s="231"/>
      <c r="B600" s="227"/>
    </row>
    <row r="601">
      <c r="A601" s="231"/>
      <c r="B601" s="227"/>
    </row>
    <row r="602">
      <c r="A602" s="231"/>
      <c r="B602" s="227"/>
    </row>
    <row r="603">
      <c r="A603" s="231"/>
      <c r="B603" s="227"/>
    </row>
    <row r="604">
      <c r="A604" s="231"/>
      <c r="B604" s="227"/>
    </row>
    <row r="605">
      <c r="A605" s="231"/>
      <c r="B605" s="227"/>
    </row>
    <row r="606">
      <c r="A606" s="231"/>
      <c r="B606" s="227"/>
    </row>
    <row r="607">
      <c r="A607" s="231"/>
      <c r="B607" s="227"/>
    </row>
    <row r="608">
      <c r="A608" s="231"/>
      <c r="B608" s="227"/>
    </row>
    <row r="609">
      <c r="A609" s="231"/>
      <c r="B609" s="227"/>
    </row>
    <row r="610">
      <c r="A610" s="231"/>
      <c r="B610" s="227"/>
    </row>
    <row r="611">
      <c r="A611" s="231"/>
      <c r="B611" s="227"/>
    </row>
    <row r="612">
      <c r="A612" s="231"/>
      <c r="B612" s="227"/>
    </row>
    <row r="613">
      <c r="A613" s="231"/>
      <c r="B613" s="227"/>
    </row>
    <row r="614">
      <c r="A614" s="231"/>
      <c r="B614" s="227"/>
    </row>
    <row r="615">
      <c r="A615" s="231"/>
      <c r="B615" s="227"/>
    </row>
    <row r="616">
      <c r="A616" s="231"/>
      <c r="B616" s="227"/>
    </row>
    <row r="617">
      <c r="A617" s="231"/>
      <c r="B617" s="227"/>
    </row>
    <row r="618">
      <c r="A618" s="231"/>
      <c r="B618" s="227"/>
    </row>
    <row r="619">
      <c r="A619" s="231"/>
      <c r="B619" s="227"/>
    </row>
    <row r="620">
      <c r="A620" s="231"/>
      <c r="B620" s="227"/>
    </row>
    <row r="621">
      <c r="A621" s="231"/>
      <c r="B621" s="227"/>
    </row>
    <row r="622">
      <c r="A622" s="231"/>
      <c r="B622" s="227"/>
    </row>
    <row r="623">
      <c r="A623" s="231"/>
      <c r="B623" s="227"/>
    </row>
    <row r="624">
      <c r="A624" s="231"/>
      <c r="B624" s="227"/>
    </row>
    <row r="625">
      <c r="A625" s="231"/>
      <c r="B625" s="227"/>
    </row>
    <row r="626">
      <c r="A626" s="231"/>
      <c r="B626" s="227"/>
    </row>
    <row r="627">
      <c r="A627" s="231"/>
      <c r="B627" s="227"/>
    </row>
    <row r="628">
      <c r="A628" s="231"/>
      <c r="B628" s="227"/>
    </row>
    <row r="629">
      <c r="A629" s="231"/>
      <c r="B629" s="227"/>
    </row>
    <row r="630">
      <c r="A630" s="231"/>
      <c r="B630" s="227"/>
    </row>
    <row r="631">
      <c r="A631" s="231"/>
      <c r="B631" s="227"/>
    </row>
    <row r="632">
      <c r="A632" s="231"/>
      <c r="B632" s="227"/>
    </row>
    <row r="633">
      <c r="A633" s="231"/>
      <c r="B633" s="227"/>
    </row>
    <row r="634">
      <c r="A634" s="231"/>
      <c r="B634" s="227"/>
    </row>
    <row r="635">
      <c r="A635" s="231"/>
      <c r="B635" s="227"/>
    </row>
    <row r="636">
      <c r="A636" s="231"/>
      <c r="B636" s="227"/>
    </row>
    <row r="637">
      <c r="A637" s="231"/>
      <c r="B637" s="227"/>
    </row>
    <row r="638">
      <c r="A638" s="231"/>
      <c r="B638" s="227"/>
    </row>
    <row r="639">
      <c r="A639" s="231"/>
      <c r="B639" s="227"/>
    </row>
    <row r="640">
      <c r="A640" s="231"/>
      <c r="B640" s="227"/>
    </row>
    <row r="641">
      <c r="A641" s="231"/>
      <c r="B641" s="227"/>
    </row>
    <row r="642">
      <c r="A642" s="231"/>
      <c r="B642" s="227"/>
    </row>
    <row r="643">
      <c r="A643" s="231"/>
      <c r="B643" s="227"/>
    </row>
    <row r="644">
      <c r="A644" s="231"/>
      <c r="B644" s="227"/>
    </row>
    <row r="645">
      <c r="A645" s="231"/>
      <c r="B645" s="227"/>
    </row>
    <row r="646">
      <c r="A646" s="231"/>
      <c r="B646" s="227"/>
    </row>
    <row r="647">
      <c r="A647" s="231"/>
      <c r="B647" s="227"/>
    </row>
    <row r="648">
      <c r="A648" s="231"/>
      <c r="B648" s="227"/>
    </row>
    <row r="649">
      <c r="A649" s="231"/>
      <c r="B649" s="227"/>
    </row>
    <row r="650">
      <c r="A650" s="231"/>
      <c r="B650" s="227"/>
    </row>
    <row r="651">
      <c r="A651" s="231"/>
      <c r="B651" s="227"/>
    </row>
    <row r="652">
      <c r="A652" s="231"/>
      <c r="B652" s="227"/>
    </row>
    <row r="653">
      <c r="A653" s="231"/>
      <c r="B653" s="227"/>
    </row>
    <row r="654">
      <c r="A654" s="231"/>
      <c r="B654" s="227"/>
    </row>
    <row r="655">
      <c r="A655" s="231"/>
      <c r="B655" s="227"/>
    </row>
    <row r="656">
      <c r="A656" s="231"/>
      <c r="B656" s="227"/>
    </row>
    <row r="657">
      <c r="A657" s="231"/>
      <c r="B657" s="227"/>
    </row>
    <row r="658">
      <c r="A658" s="231"/>
      <c r="B658" s="227"/>
    </row>
    <row r="659">
      <c r="A659" s="231"/>
      <c r="B659" s="227"/>
    </row>
    <row r="660">
      <c r="A660" s="231"/>
      <c r="B660" s="227"/>
    </row>
    <row r="661">
      <c r="A661" s="231"/>
      <c r="B661" s="227"/>
    </row>
    <row r="662">
      <c r="A662" s="231"/>
      <c r="B662" s="227"/>
    </row>
    <row r="663">
      <c r="A663" s="231"/>
      <c r="B663" s="227"/>
    </row>
    <row r="664">
      <c r="A664" s="231"/>
      <c r="B664" s="227"/>
    </row>
    <row r="665">
      <c r="A665" s="231"/>
      <c r="B665" s="227"/>
    </row>
    <row r="666">
      <c r="A666" s="231"/>
      <c r="B666" s="227"/>
    </row>
    <row r="667">
      <c r="A667" s="231"/>
      <c r="B667" s="227"/>
    </row>
    <row r="668">
      <c r="A668" s="231"/>
      <c r="B668" s="227"/>
    </row>
    <row r="669">
      <c r="A669" s="231"/>
      <c r="B669" s="227"/>
    </row>
    <row r="670">
      <c r="A670" s="231"/>
      <c r="B670" s="227"/>
    </row>
    <row r="671">
      <c r="A671" s="231"/>
      <c r="B671" s="227"/>
    </row>
    <row r="672">
      <c r="A672" s="231"/>
      <c r="B672" s="227"/>
    </row>
    <row r="673">
      <c r="A673" s="231"/>
      <c r="B673" s="227"/>
    </row>
    <row r="674">
      <c r="A674" s="231"/>
      <c r="B674" s="227"/>
    </row>
    <row r="675">
      <c r="A675" s="231"/>
      <c r="B675" s="227"/>
    </row>
    <row r="676">
      <c r="A676" s="231"/>
      <c r="B676" s="227"/>
    </row>
    <row r="677">
      <c r="A677" s="231"/>
      <c r="B677" s="227"/>
    </row>
    <row r="678">
      <c r="A678" s="231"/>
      <c r="B678" s="227"/>
    </row>
    <row r="679">
      <c r="A679" s="231"/>
      <c r="B679" s="227"/>
    </row>
    <row r="680">
      <c r="A680" s="231"/>
      <c r="B680" s="227"/>
    </row>
    <row r="681">
      <c r="A681" s="231"/>
      <c r="B681" s="227"/>
    </row>
    <row r="682">
      <c r="A682" s="231"/>
      <c r="B682" s="227"/>
    </row>
    <row r="683">
      <c r="A683" s="231"/>
      <c r="B683" s="227"/>
    </row>
    <row r="684">
      <c r="A684" s="231"/>
      <c r="B684" s="227"/>
    </row>
    <row r="685">
      <c r="A685" s="231"/>
      <c r="B685" s="227"/>
    </row>
    <row r="686">
      <c r="A686" s="231"/>
      <c r="B686" s="227"/>
    </row>
    <row r="687">
      <c r="A687" s="231"/>
      <c r="B687" s="227"/>
    </row>
    <row r="688">
      <c r="A688" s="231"/>
      <c r="B688" s="227"/>
    </row>
    <row r="689">
      <c r="A689" s="231"/>
      <c r="B689" s="227"/>
    </row>
    <row r="690">
      <c r="A690" s="231"/>
      <c r="B690" s="227"/>
    </row>
    <row r="691">
      <c r="A691" s="231"/>
      <c r="B691" s="227"/>
    </row>
    <row r="692">
      <c r="A692" s="231"/>
      <c r="B692" s="227"/>
    </row>
    <row r="693">
      <c r="A693" s="231"/>
      <c r="B693" s="227"/>
    </row>
    <row r="694">
      <c r="A694" s="231"/>
      <c r="B694" s="227"/>
    </row>
    <row r="695">
      <c r="A695" s="231"/>
      <c r="B695" s="227"/>
    </row>
    <row r="696">
      <c r="A696" s="231"/>
      <c r="B696" s="227"/>
    </row>
    <row r="697">
      <c r="A697" s="231"/>
      <c r="B697" s="227"/>
    </row>
    <row r="698">
      <c r="A698" s="231"/>
      <c r="B698" s="227"/>
    </row>
    <row r="699">
      <c r="A699" s="231"/>
      <c r="B699" s="227"/>
    </row>
    <row r="700">
      <c r="A700" s="231"/>
      <c r="B700" s="227"/>
    </row>
    <row r="701">
      <c r="A701" s="231"/>
      <c r="B701" s="227"/>
    </row>
    <row r="702">
      <c r="A702" s="231"/>
      <c r="B702" s="227"/>
    </row>
    <row r="703">
      <c r="A703" s="231"/>
      <c r="B703" s="227"/>
    </row>
    <row r="704">
      <c r="A704" s="231"/>
      <c r="B704" s="227"/>
    </row>
    <row r="705">
      <c r="A705" s="231"/>
      <c r="B705" s="227"/>
    </row>
    <row r="706">
      <c r="A706" s="231"/>
      <c r="B706" s="227"/>
    </row>
    <row r="707">
      <c r="A707" s="231"/>
      <c r="B707" s="227"/>
    </row>
    <row r="708">
      <c r="A708" s="231"/>
      <c r="B708" s="227"/>
    </row>
    <row r="709">
      <c r="A709" s="231"/>
      <c r="B709" s="227"/>
    </row>
    <row r="710">
      <c r="A710" s="231"/>
      <c r="B710" s="227"/>
    </row>
    <row r="711">
      <c r="A711" s="231"/>
      <c r="B711" s="227"/>
    </row>
    <row r="712">
      <c r="A712" s="231"/>
      <c r="B712" s="227"/>
    </row>
    <row r="713">
      <c r="A713" s="231"/>
      <c r="B713" s="227"/>
    </row>
    <row r="714">
      <c r="A714" s="231"/>
      <c r="B714" s="227"/>
    </row>
    <row r="715">
      <c r="A715" s="231"/>
      <c r="B715" s="227"/>
    </row>
    <row r="716">
      <c r="A716" s="231"/>
      <c r="B716" s="227"/>
    </row>
    <row r="717">
      <c r="A717" s="231"/>
      <c r="B717" s="227"/>
    </row>
    <row r="718">
      <c r="A718" s="231"/>
      <c r="B718" s="227"/>
    </row>
    <row r="719">
      <c r="A719" s="231"/>
      <c r="B719" s="227"/>
    </row>
    <row r="720">
      <c r="A720" s="231"/>
      <c r="B720" s="227"/>
    </row>
    <row r="721">
      <c r="A721" s="231"/>
      <c r="B721" s="227"/>
    </row>
    <row r="722">
      <c r="A722" s="231"/>
      <c r="B722" s="227"/>
    </row>
    <row r="723">
      <c r="A723" s="231"/>
      <c r="B723" s="227"/>
    </row>
    <row r="724">
      <c r="A724" s="231"/>
      <c r="B724" s="227"/>
    </row>
    <row r="725">
      <c r="A725" s="231"/>
      <c r="B725" s="227"/>
    </row>
    <row r="726">
      <c r="A726" s="231"/>
      <c r="B726" s="227"/>
    </row>
    <row r="727">
      <c r="A727" s="231"/>
      <c r="B727" s="227"/>
    </row>
    <row r="728">
      <c r="A728" s="231"/>
      <c r="B728" s="227"/>
    </row>
    <row r="729">
      <c r="A729" s="231"/>
      <c r="B729" s="227"/>
    </row>
    <row r="730">
      <c r="A730" s="231"/>
      <c r="B730" s="227"/>
    </row>
    <row r="731">
      <c r="A731" s="231"/>
      <c r="B731" s="227"/>
    </row>
    <row r="732">
      <c r="A732" s="231"/>
      <c r="B732" s="227"/>
    </row>
    <row r="733">
      <c r="A733" s="231"/>
      <c r="B733" s="227"/>
    </row>
    <row r="734">
      <c r="A734" s="231"/>
      <c r="B734" s="227"/>
    </row>
    <row r="735">
      <c r="A735" s="231"/>
      <c r="B735" s="227"/>
    </row>
    <row r="736">
      <c r="A736" s="231"/>
      <c r="B736" s="227"/>
    </row>
    <row r="737">
      <c r="A737" s="231"/>
      <c r="B737" s="227"/>
    </row>
    <row r="738">
      <c r="A738" s="231"/>
      <c r="B738" s="227"/>
    </row>
    <row r="739">
      <c r="A739" s="231"/>
      <c r="B739" s="227"/>
    </row>
    <row r="740">
      <c r="A740" s="231"/>
      <c r="B740" s="227"/>
    </row>
    <row r="741">
      <c r="A741" s="231"/>
      <c r="B741" s="227"/>
    </row>
    <row r="742">
      <c r="A742" s="231"/>
      <c r="B742" s="227"/>
    </row>
    <row r="743">
      <c r="A743" s="231"/>
      <c r="B743" s="227"/>
    </row>
    <row r="744">
      <c r="A744" s="231"/>
      <c r="B744" s="227"/>
    </row>
    <row r="745">
      <c r="A745" s="231"/>
      <c r="B745" s="227"/>
    </row>
    <row r="746">
      <c r="A746" s="231"/>
      <c r="B746" s="227"/>
    </row>
    <row r="747">
      <c r="A747" s="231"/>
      <c r="B747" s="227"/>
    </row>
    <row r="748">
      <c r="A748" s="231"/>
      <c r="B748" s="227"/>
    </row>
    <row r="749">
      <c r="A749" s="231"/>
      <c r="B749" s="227"/>
    </row>
    <row r="750">
      <c r="A750" s="231"/>
      <c r="B750" s="227"/>
    </row>
    <row r="751">
      <c r="A751" s="231"/>
      <c r="B751" s="227"/>
    </row>
    <row r="752">
      <c r="A752" s="231"/>
      <c r="B752" s="227"/>
    </row>
    <row r="753">
      <c r="A753" s="231"/>
      <c r="B753" s="227"/>
    </row>
    <row r="754">
      <c r="A754" s="231"/>
      <c r="B754" s="227"/>
    </row>
    <row r="755">
      <c r="A755" s="231"/>
      <c r="B755" s="227"/>
    </row>
    <row r="756">
      <c r="A756" s="231"/>
      <c r="B756" s="227"/>
    </row>
    <row r="757">
      <c r="A757" s="231"/>
      <c r="B757" s="227"/>
    </row>
    <row r="758">
      <c r="A758" s="231"/>
      <c r="B758" s="227"/>
    </row>
    <row r="759">
      <c r="A759" s="231"/>
      <c r="B759" s="227"/>
    </row>
    <row r="760">
      <c r="A760" s="231"/>
      <c r="B760" s="227"/>
    </row>
    <row r="761">
      <c r="A761" s="231"/>
      <c r="B761" s="227"/>
    </row>
    <row r="762">
      <c r="A762" s="231"/>
      <c r="B762" s="227"/>
    </row>
    <row r="763">
      <c r="A763" s="231"/>
      <c r="B763" s="227"/>
    </row>
    <row r="764">
      <c r="A764" s="231"/>
      <c r="B764" s="227"/>
    </row>
    <row r="765">
      <c r="A765" s="231"/>
      <c r="B765" s="227"/>
    </row>
    <row r="766">
      <c r="A766" s="231"/>
      <c r="B766" s="227"/>
    </row>
    <row r="767">
      <c r="A767" s="231"/>
      <c r="B767" s="227"/>
    </row>
    <row r="768">
      <c r="A768" s="231"/>
      <c r="B768" s="227"/>
    </row>
    <row r="769">
      <c r="A769" s="231"/>
      <c r="B769" s="227"/>
    </row>
    <row r="770">
      <c r="A770" s="231"/>
      <c r="B770" s="227"/>
    </row>
    <row r="771">
      <c r="A771" s="231"/>
      <c r="B771" s="227"/>
    </row>
    <row r="772">
      <c r="A772" s="231"/>
      <c r="B772" s="227"/>
    </row>
    <row r="773">
      <c r="A773" s="231"/>
      <c r="B773" s="227"/>
    </row>
    <row r="774">
      <c r="A774" s="231"/>
      <c r="B774" s="227"/>
    </row>
    <row r="775">
      <c r="A775" s="231"/>
      <c r="B775" s="227"/>
    </row>
    <row r="776">
      <c r="A776" s="231"/>
      <c r="B776" s="227"/>
    </row>
    <row r="777">
      <c r="A777" s="231"/>
      <c r="B777" s="227"/>
    </row>
    <row r="778">
      <c r="A778" s="231"/>
      <c r="B778" s="227"/>
    </row>
    <row r="779">
      <c r="A779" s="231"/>
      <c r="B779" s="227"/>
    </row>
    <row r="780">
      <c r="A780" s="231"/>
      <c r="B780" s="227"/>
    </row>
    <row r="781">
      <c r="A781" s="231"/>
      <c r="B781" s="227"/>
    </row>
    <row r="782">
      <c r="A782" s="231"/>
      <c r="B782" s="227"/>
    </row>
    <row r="783">
      <c r="A783" s="231"/>
      <c r="B783" s="227"/>
    </row>
    <row r="784">
      <c r="A784" s="231"/>
      <c r="B784" s="227"/>
    </row>
    <row r="785">
      <c r="A785" s="231"/>
      <c r="B785" s="227"/>
    </row>
    <row r="786">
      <c r="A786" s="231"/>
      <c r="B786" s="227"/>
    </row>
    <row r="787">
      <c r="A787" s="231"/>
      <c r="B787" s="227"/>
    </row>
    <row r="788">
      <c r="A788" s="231"/>
      <c r="B788" s="227"/>
    </row>
    <row r="789">
      <c r="A789" s="231"/>
      <c r="B789" s="227"/>
    </row>
    <row r="790">
      <c r="A790" s="231"/>
      <c r="B790" s="227"/>
    </row>
    <row r="791">
      <c r="A791" s="231"/>
      <c r="B791" s="227"/>
    </row>
    <row r="792">
      <c r="A792" s="231"/>
      <c r="B792" s="227"/>
    </row>
    <row r="793">
      <c r="A793" s="231"/>
      <c r="B793" s="227"/>
    </row>
    <row r="794">
      <c r="A794" s="231"/>
      <c r="B794" s="227"/>
    </row>
    <row r="795">
      <c r="A795" s="231"/>
      <c r="B795" s="227"/>
    </row>
    <row r="796">
      <c r="A796" s="231"/>
      <c r="B796" s="227"/>
    </row>
    <row r="797">
      <c r="A797" s="231"/>
      <c r="B797" s="227"/>
    </row>
    <row r="798">
      <c r="A798" s="231"/>
      <c r="B798" s="227"/>
    </row>
    <row r="799">
      <c r="A799" s="231"/>
      <c r="B799" s="227"/>
    </row>
    <row r="800">
      <c r="A800" s="231"/>
      <c r="B800" s="227"/>
    </row>
    <row r="801">
      <c r="A801" s="231"/>
      <c r="B801" s="227"/>
    </row>
    <row r="802">
      <c r="A802" s="231"/>
      <c r="B802" s="227"/>
    </row>
    <row r="803">
      <c r="A803" s="231"/>
      <c r="B803" s="227"/>
    </row>
    <row r="804">
      <c r="A804" s="231"/>
      <c r="B804" s="227"/>
    </row>
    <row r="805">
      <c r="A805" s="231"/>
      <c r="B805" s="227"/>
    </row>
    <row r="806">
      <c r="A806" s="231"/>
      <c r="B806" s="227"/>
    </row>
    <row r="807">
      <c r="A807" s="231"/>
      <c r="B807" s="227"/>
    </row>
    <row r="808">
      <c r="A808" s="231"/>
      <c r="B808" s="227"/>
    </row>
    <row r="809">
      <c r="A809" s="231"/>
      <c r="B809" s="227"/>
    </row>
    <row r="810">
      <c r="A810" s="231"/>
      <c r="B810" s="227"/>
    </row>
    <row r="811">
      <c r="A811" s="231"/>
      <c r="B811" s="227"/>
    </row>
    <row r="812">
      <c r="A812" s="231"/>
      <c r="B812" s="227"/>
    </row>
    <row r="813">
      <c r="A813" s="231"/>
      <c r="B813" s="227"/>
    </row>
    <row r="814">
      <c r="A814" s="231"/>
      <c r="B814" s="227"/>
    </row>
    <row r="815">
      <c r="A815" s="231"/>
      <c r="B815" s="227"/>
    </row>
    <row r="816">
      <c r="A816" s="231"/>
      <c r="B816" s="227"/>
    </row>
    <row r="817">
      <c r="A817" s="231"/>
      <c r="B817" s="227"/>
    </row>
    <row r="818">
      <c r="A818" s="231"/>
      <c r="B818" s="227"/>
    </row>
    <row r="819">
      <c r="A819" s="231"/>
      <c r="B819" s="227"/>
    </row>
    <row r="820">
      <c r="A820" s="231"/>
      <c r="B820" s="227"/>
    </row>
    <row r="821">
      <c r="A821" s="231"/>
      <c r="B821" s="227"/>
    </row>
    <row r="822">
      <c r="A822" s="231"/>
      <c r="B822" s="227"/>
    </row>
    <row r="823">
      <c r="A823" s="231"/>
      <c r="B823" s="227"/>
    </row>
    <row r="824">
      <c r="A824" s="231"/>
      <c r="B824" s="227"/>
    </row>
    <row r="825">
      <c r="A825" s="231"/>
      <c r="B825" s="227"/>
    </row>
    <row r="826">
      <c r="A826" s="231"/>
      <c r="B826" s="227"/>
    </row>
    <row r="827">
      <c r="A827" s="231"/>
      <c r="B827" s="227"/>
    </row>
    <row r="828">
      <c r="A828" s="231"/>
      <c r="B828" s="227"/>
    </row>
    <row r="829">
      <c r="A829" s="231"/>
      <c r="B829" s="227"/>
    </row>
    <row r="830">
      <c r="A830" s="231"/>
      <c r="B830" s="227"/>
    </row>
    <row r="831">
      <c r="A831" s="231"/>
      <c r="B831" s="227"/>
    </row>
    <row r="832">
      <c r="A832" s="231"/>
      <c r="B832" s="227"/>
    </row>
    <row r="833">
      <c r="A833" s="231"/>
      <c r="B833" s="227"/>
    </row>
    <row r="834">
      <c r="A834" s="231"/>
      <c r="B834" s="227"/>
    </row>
    <row r="835">
      <c r="A835" s="231"/>
      <c r="B835" s="227"/>
    </row>
    <row r="836">
      <c r="A836" s="231"/>
      <c r="B836" s="227"/>
    </row>
    <row r="837">
      <c r="A837" s="231"/>
      <c r="B837" s="227"/>
    </row>
    <row r="838">
      <c r="A838" s="231"/>
      <c r="B838" s="227"/>
    </row>
    <row r="839">
      <c r="A839" s="231"/>
      <c r="B839" s="227"/>
    </row>
    <row r="840">
      <c r="A840" s="231"/>
      <c r="B840" s="227"/>
    </row>
    <row r="841">
      <c r="A841" s="231"/>
      <c r="B841" s="227"/>
    </row>
    <row r="842">
      <c r="A842" s="231"/>
      <c r="B842" s="227"/>
    </row>
    <row r="843">
      <c r="A843" s="231"/>
      <c r="B843" s="227"/>
    </row>
    <row r="844">
      <c r="A844" s="231"/>
      <c r="B844" s="227"/>
    </row>
    <row r="845">
      <c r="A845" s="231"/>
      <c r="B845" s="227"/>
    </row>
    <row r="846">
      <c r="A846" s="231"/>
      <c r="B846" s="227"/>
    </row>
    <row r="847">
      <c r="A847" s="231"/>
      <c r="B847" s="227"/>
    </row>
    <row r="848">
      <c r="A848" s="231"/>
      <c r="B848" s="227"/>
    </row>
    <row r="849">
      <c r="A849" s="231"/>
      <c r="B849" s="227"/>
    </row>
    <row r="850">
      <c r="A850" s="231"/>
      <c r="B850" s="227"/>
    </row>
    <row r="851">
      <c r="A851" s="231"/>
      <c r="B851" s="227"/>
    </row>
    <row r="852">
      <c r="A852" s="231"/>
      <c r="B852" s="227"/>
    </row>
    <row r="853">
      <c r="A853" s="231"/>
      <c r="B853" s="227"/>
    </row>
    <row r="854">
      <c r="A854" s="231"/>
      <c r="B854" s="227"/>
    </row>
    <row r="855">
      <c r="A855" s="231"/>
      <c r="B855" s="227"/>
    </row>
    <row r="856">
      <c r="A856" s="231"/>
      <c r="B856" s="227"/>
    </row>
    <row r="857">
      <c r="A857" s="231"/>
      <c r="B857" s="227"/>
    </row>
    <row r="858">
      <c r="A858" s="231"/>
      <c r="B858" s="227"/>
    </row>
    <row r="859">
      <c r="A859" s="231"/>
      <c r="B859" s="227"/>
    </row>
    <row r="860">
      <c r="A860" s="231"/>
      <c r="B860" s="227"/>
    </row>
    <row r="861">
      <c r="A861" s="231"/>
      <c r="B861" s="227"/>
    </row>
    <row r="862">
      <c r="A862" s="231"/>
      <c r="B862" s="227"/>
    </row>
    <row r="863">
      <c r="A863" s="231"/>
      <c r="B863" s="227"/>
    </row>
    <row r="864">
      <c r="A864" s="231"/>
      <c r="B864" s="227"/>
    </row>
    <row r="865">
      <c r="A865" s="231"/>
      <c r="B865" s="227"/>
    </row>
    <row r="866">
      <c r="A866" s="231"/>
      <c r="B866" s="227"/>
    </row>
    <row r="867">
      <c r="A867" s="231"/>
      <c r="B867" s="227"/>
    </row>
    <row r="868">
      <c r="A868" s="231"/>
      <c r="B868" s="227"/>
    </row>
    <row r="869">
      <c r="A869" s="231"/>
      <c r="B869" s="227"/>
    </row>
    <row r="870">
      <c r="A870" s="231"/>
      <c r="B870" s="227"/>
    </row>
    <row r="871">
      <c r="A871" s="231"/>
      <c r="B871" s="227"/>
    </row>
    <row r="872">
      <c r="A872" s="231"/>
      <c r="B872" s="227"/>
    </row>
    <row r="873">
      <c r="A873" s="231"/>
      <c r="B873" s="227"/>
    </row>
    <row r="874">
      <c r="A874" s="231"/>
      <c r="B874" s="227"/>
    </row>
    <row r="875">
      <c r="A875" s="231"/>
      <c r="B875" s="227"/>
    </row>
    <row r="876">
      <c r="A876" s="231"/>
      <c r="B876" s="227"/>
    </row>
    <row r="877">
      <c r="A877" s="231"/>
      <c r="B877" s="227"/>
    </row>
    <row r="878">
      <c r="A878" s="231"/>
      <c r="B878" s="227"/>
    </row>
    <row r="879">
      <c r="A879" s="231"/>
      <c r="B879" s="227"/>
    </row>
    <row r="880">
      <c r="A880" s="231"/>
      <c r="B880" s="227"/>
    </row>
    <row r="881">
      <c r="A881" s="231"/>
      <c r="B881" s="227"/>
    </row>
    <row r="882">
      <c r="A882" s="231"/>
      <c r="B882" s="227"/>
    </row>
    <row r="883">
      <c r="A883" s="231"/>
      <c r="B883" s="227"/>
    </row>
    <row r="884">
      <c r="A884" s="231"/>
      <c r="B884" s="227"/>
    </row>
    <row r="885">
      <c r="A885" s="231"/>
      <c r="B885" s="227"/>
    </row>
    <row r="886">
      <c r="A886" s="231"/>
      <c r="B886" s="227"/>
    </row>
    <row r="887">
      <c r="A887" s="231"/>
      <c r="B887" s="227"/>
    </row>
    <row r="888">
      <c r="A888" s="231"/>
      <c r="B888" s="227"/>
    </row>
    <row r="889">
      <c r="A889" s="231"/>
      <c r="B889" s="227"/>
    </row>
    <row r="890">
      <c r="A890" s="231"/>
      <c r="B890" s="227"/>
    </row>
    <row r="891">
      <c r="A891" s="231"/>
      <c r="B891" s="227"/>
    </row>
    <row r="892">
      <c r="A892" s="231"/>
      <c r="B892" s="227"/>
    </row>
    <row r="893">
      <c r="A893" s="231"/>
      <c r="B893" s="227"/>
    </row>
    <row r="894">
      <c r="A894" s="231"/>
      <c r="B894" s="227"/>
    </row>
    <row r="895">
      <c r="A895" s="231"/>
      <c r="B895" s="227"/>
    </row>
    <row r="896">
      <c r="A896" s="231"/>
      <c r="B896" s="227"/>
    </row>
    <row r="897">
      <c r="A897" s="231"/>
      <c r="B897" s="227"/>
    </row>
    <row r="898">
      <c r="A898" s="231"/>
      <c r="B898" s="227"/>
    </row>
    <row r="899">
      <c r="A899" s="231"/>
      <c r="B899" s="227"/>
    </row>
    <row r="900">
      <c r="A900" s="231"/>
      <c r="B900" s="227"/>
    </row>
    <row r="901">
      <c r="A901" s="231"/>
      <c r="B901" s="227"/>
    </row>
    <row r="902">
      <c r="A902" s="231"/>
      <c r="B902" s="227"/>
    </row>
    <row r="903">
      <c r="A903" s="231"/>
      <c r="B903" s="227"/>
    </row>
    <row r="904">
      <c r="A904" s="231"/>
      <c r="B904" s="227"/>
    </row>
    <row r="905">
      <c r="A905" s="231"/>
      <c r="B905" s="227"/>
    </row>
    <row r="906">
      <c r="A906" s="231"/>
      <c r="B906" s="227"/>
    </row>
    <row r="907">
      <c r="A907" s="231"/>
      <c r="B907" s="227"/>
    </row>
    <row r="908">
      <c r="A908" s="231"/>
      <c r="B908" s="227"/>
    </row>
    <row r="909">
      <c r="A909" s="231"/>
      <c r="B909" s="227"/>
    </row>
    <row r="910">
      <c r="A910" s="231"/>
      <c r="B910" s="227"/>
    </row>
    <row r="911">
      <c r="A911" s="231"/>
      <c r="B911" s="227"/>
    </row>
    <row r="912">
      <c r="A912" s="231"/>
      <c r="B912" s="227"/>
    </row>
    <row r="913">
      <c r="A913" s="231"/>
      <c r="B913" s="227"/>
    </row>
    <row r="914">
      <c r="A914" s="231"/>
      <c r="B914" s="227"/>
    </row>
    <row r="915">
      <c r="A915" s="231"/>
      <c r="B915" s="227"/>
    </row>
    <row r="916">
      <c r="A916" s="231"/>
      <c r="B916" s="227"/>
    </row>
    <row r="917">
      <c r="A917" s="231"/>
      <c r="B917" s="227"/>
    </row>
    <row r="918">
      <c r="A918" s="231"/>
      <c r="B918" s="227"/>
    </row>
    <row r="919">
      <c r="A919" s="231"/>
      <c r="B919" s="227"/>
    </row>
    <row r="920">
      <c r="A920" s="231"/>
      <c r="B920" s="227"/>
    </row>
    <row r="921">
      <c r="A921" s="231"/>
      <c r="B921" s="227"/>
    </row>
    <row r="922">
      <c r="A922" s="231"/>
      <c r="B922" s="227"/>
    </row>
    <row r="923">
      <c r="A923" s="231"/>
      <c r="B923" s="227"/>
    </row>
    <row r="924">
      <c r="A924" s="231"/>
      <c r="B924" s="227"/>
    </row>
    <row r="925">
      <c r="A925" s="231"/>
      <c r="B925" s="227"/>
    </row>
    <row r="926">
      <c r="A926" s="231"/>
      <c r="B926" s="227"/>
    </row>
    <row r="927">
      <c r="A927" s="231"/>
      <c r="B927" s="227"/>
    </row>
    <row r="928">
      <c r="A928" s="231"/>
      <c r="B928" s="227"/>
    </row>
    <row r="929">
      <c r="A929" s="231"/>
      <c r="B929" s="227"/>
    </row>
    <row r="930">
      <c r="A930" s="231"/>
      <c r="B930" s="227"/>
    </row>
    <row r="931">
      <c r="A931" s="231"/>
      <c r="B931" s="227"/>
    </row>
    <row r="932">
      <c r="A932" s="231"/>
      <c r="B932" s="227"/>
    </row>
    <row r="933">
      <c r="A933" s="231"/>
      <c r="B933" s="227"/>
    </row>
    <row r="934">
      <c r="A934" s="231"/>
      <c r="B934" s="227"/>
    </row>
    <row r="935">
      <c r="A935" s="231"/>
      <c r="B935" s="227"/>
    </row>
    <row r="936">
      <c r="A936" s="231"/>
      <c r="B936" s="227"/>
    </row>
    <row r="937">
      <c r="A937" s="231"/>
      <c r="B937" s="227"/>
    </row>
    <row r="938">
      <c r="A938" s="231"/>
      <c r="B938" s="227"/>
    </row>
    <row r="939">
      <c r="A939" s="231"/>
      <c r="B939" s="227"/>
    </row>
    <row r="940">
      <c r="A940" s="231"/>
      <c r="B940" s="227"/>
    </row>
    <row r="941">
      <c r="A941" s="231"/>
      <c r="B941" s="227"/>
    </row>
    <row r="942">
      <c r="A942" s="231"/>
      <c r="B942" s="227"/>
    </row>
    <row r="943">
      <c r="A943" s="231"/>
      <c r="B943" s="227"/>
    </row>
    <row r="944">
      <c r="A944" s="231"/>
      <c r="B944" s="227"/>
    </row>
    <row r="945">
      <c r="A945" s="231"/>
      <c r="B945" s="227"/>
    </row>
    <row r="946">
      <c r="A946" s="231"/>
      <c r="B946" s="227"/>
    </row>
    <row r="947">
      <c r="A947" s="231"/>
      <c r="B947" s="227"/>
    </row>
    <row r="948">
      <c r="A948" s="231"/>
      <c r="B948" s="227"/>
    </row>
    <row r="949">
      <c r="A949" s="231"/>
      <c r="B949" s="227"/>
    </row>
    <row r="950">
      <c r="A950" s="231"/>
      <c r="B950" s="227"/>
    </row>
    <row r="951">
      <c r="A951" s="231"/>
      <c r="B951" s="227"/>
    </row>
    <row r="952">
      <c r="A952" s="231"/>
      <c r="B952" s="227"/>
    </row>
    <row r="953">
      <c r="A953" s="231"/>
      <c r="B953" s="227"/>
    </row>
    <row r="954">
      <c r="A954" s="231"/>
      <c r="B954" s="227"/>
    </row>
    <row r="955">
      <c r="A955" s="231"/>
      <c r="B955" s="227"/>
    </row>
    <row r="956">
      <c r="A956" s="231"/>
      <c r="B956" s="227"/>
    </row>
    <row r="957">
      <c r="A957" s="231"/>
      <c r="B957" s="227"/>
    </row>
    <row r="958">
      <c r="A958" s="231"/>
      <c r="B958" s="227"/>
    </row>
    <row r="959">
      <c r="A959" s="231"/>
      <c r="B959" s="227"/>
    </row>
    <row r="960">
      <c r="A960" s="231"/>
      <c r="B960" s="227"/>
    </row>
    <row r="961">
      <c r="A961" s="231"/>
      <c r="B961" s="227"/>
    </row>
    <row r="962">
      <c r="A962" s="231"/>
      <c r="B962" s="227"/>
    </row>
    <row r="963">
      <c r="A963" s="231"/>
      <c r="B963" s="227"/>
    </row>
    <row r="964">
      <c r="A964" s="231"/>
      <c r="B964" s="227"/>
    </row>
    <row r="965">
      <c r="A965" s="231"/>
      <c r="B965" s="227"/>
    </row>
    <row r="966">
      <c r="A966" s="231"/>
      <c r="B966" s="227"/>
    </row>
    <row r="967">
      <c r="A967" s="231"/>
      <c r="B967" s="227"/>
    </row>
    <row r="968">
      <c r="A968" s="231"/>
      <c r="B968" s="227"/>
    </row>
    <row r="969">
      <c r="A969" s="231"/>
      <c r="B969" s="227"/>
    </row>
    <row r="970">
      <c r="A970" s="231"/>
      <c r="B970" s="227"/>
    </row>
    <row r="971">
      <c r="A971" s="231"/>
      <c r="B971" s="227"/>
    </row>
    <row r="972">
      <c r="A972" s="231"/>
      <c r="B972" s="227"/>
    </row>
    <row r="973">
      <c r="A973" s="231"/>
      <c r="B973" s="227"/>
    </row>
    <row r="974">
      <c r="A974" s="231"/>
      <c r="B974" s="227"/>
    </row>
    <row r="975">
      <c r="A975" s="231"/>
      <c r="B975" s="227"/>
    </row>
    <row r="976">
      <c r="A976" s="231"/>
      <c r="B976" s="227"/>
    </row>
    <row r="977">
      <c r="A977" s="231"/>
      <c r="B977" s="227"/>
    </row>
    <row r="978">
      <c r="A978" s="231"/>
      <c r="B978" s="227"/>
    </row>
    <row r="979">
      <c r="A979" s="231"/>
      <c r="B979" s="227"/>
    </row>
    <row r="980">
      <c r="A980" s="231"/>
      <c r="B980" s="227"/>
    </row>
    <row r="981">
      <c r="A981" s="231"/>
      <c r="B981" s="227"/>
    </row>
    <row r="982">
      <c r="A982" s="231"/>
      <c r="B982" s="227"/>
    </row>
    <row r="983">
      <c r="A983" s="231"/>
      <c r="B983" s="227"/>
    </row>
    <row r="984">
      <c r="A984" s="231"/>
      <c r="B984" s="227"/>
    </row>
    <row r="985">
      <c r="A985" s="231"/>
      <c r="B985" s="227"/>
    </row>
    <row r="986">
      <c r="A986" s="231"/>
      <c r="B986" s="227"/>
    </row>
    <row r="987">
      <c r="A987" s="231"/>
      <c r="B987" s="227"/>
    </row>
    <row r="988">
      <c r="A988" s="231"/>
      <c r="B988" s="227"/>
    </row>
    <row r="989">
      <c r="A989" s="231"/>
      <c r="B989" s="227"/>
    </row>
    <row r="990">
      <c r="A990" s="231"/>
      <c r="B990" s="227"/>
    </row>
    <row r="991">
      <c r="A991" s="231"/>
      <c r="B991" s="227"/>
    </row>
    <row r="992">
      <c r="A992" s="231"/>
      <c r="B992" s="227"/>
    </row>
    <row r="993">
      <c r="A993" s="231"/>
      <c r="B993" s="227"/>
    </row>
    <row r="994">
      <c r="A994" s="231"/>
      <c r="B994" s="227"/>
    </row>
    <row r="995">
      <c r="A995" s="231"/>
      <c r="B995" s="227"/>
    </row>
    <row r="996">
      <c r="A996" s="231"/>
      <c r="B996" s="227"/>
    </row>
    <row r="997">
      <c r="A997" s="231"/>
      <c r="B997" s="227"/>
    </row>
    <row r="998">
      <c r="A998" s="231"/>
      <c r="B998" s="227"/>
    </row>
    <row r="999">
      <c r="A999" s="231"/>
      <c r="B999" s="227"/>
    </row>
    <row r="1000">
      <c r="A1000" s="231"/>
      <c r="B1000" s="227"/>
    </row>
    <row r="1001">
      <c r="A1001" s="231"/>
      <c r="B1001" s="227"/>
    </row>
    <row r="1002">
      <c r="A1002" s="231"/>
      <c r="B1002" s="227"/>
    </row>
    <row r="1003">
      <c r="A1003" s="231"/>
      <c r="B1003" s="227"/>
    </row>
    <row r="1004">
      <c r="A1004" s="231"/>
      <c r="B1004" s="227"/>
    </row>
    <row r="1005">
      <c r="A1005" s="231"/>
      <c r="B1005" s="227"/>
    </row>
    <row r="1006">
      <c r="A1006" s="231"/>
      <c r="B1006" s="227"/>
    </row>
  </sheetData>
  <autoFilter ref="$A$2:$Y$80">
    <sortState ref="A2:Y80">
      <sortCondition descending="1" ref="B2:B80"/>
    </sortState>
  </autoFilter>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0"/>
    <col customWidth="1" min="2" max="2" width="13.57"/>
    <col customWidth="1" min="3" max="3" width="50.57"/>
    <col customWidth="1" min="4" max="4" width="3.57"/>
    <col customWidth="1" min="5" max="5" width="6.57"/>
    <col customWidth="1" min="6" max="6" width="10.14"/>
    <col customWidth="1" min="7" max="7" width="11.0"/>
    <col customWidth="1" min="8" max="8" width="8.71"/>
    <col customWidth="1" min="9" max="9" width="8.86"/>
    <col customWidth="1" min="13" max="13" width="16.0"/>
  </cols>
  <sheetData>
    <row r="1">
      <c r="A1" s="110"/>
      <c r="B1" s="111"/>
      <c r="C1" s="112"/>
      <c r="D1" s="113"/>
      <c r="E1" s="186"/>
      <c r="F1" s="186"/>
      <c r="G1" s="232" t="s">
        <v>222</v>
      </c>
      <c r="H1" s="116">
        <v>53.0</v>
      </c>
      <c r="I1" s="116">
        <v>60.0</v>
      </c>
      <c r="J1" s="246">
        <f>AVERAGE(H1:I1)</f>
        <v>56.5</v>
      </c>
      <c r="K1" s="233" t="s">
        <v>222</v>
      </c>
      <c r="L1" s="202"/>
      <c r="M1" s="110"/>
      <c r="N1" s="122"/>
      <c r="O1" s="122"/>
      <c r="P1" s="122"/>
      <c r="Q1" s="122"/>
      <c r="R1" s="122"/>
      <c r="S1" s="122"/>
      <c r="T1" s="122"/>
      <c r="U1" s="122"/>
      <c r="V1" s="122"/>
    </row>
    <row r="2">
      <c r="A2" s="123"/>
      <c r="B2" s="124" t="s">
        <v>226</v>
      </c>
      <c r="C2" s="125" t="s">
        <v>227</v>
      </c>
      <c r="D2" s="126"/>
      <c r="E2" s="186"/>
      <c r="F2" s="186"/>
      <c r="G2" s="234" t="s">
        <v>228</v>
      </c>
      <c r="H2" s="116">
        <f t="shared" ref="H2:I2" si="1">sum(H4:H279)</f>
        <v>3980</v>
      </c>
      <c r="I2" s="116">
        <f t="shared" si="1"/>
        <v>5162</v>
      </c>
      <c r="J2" s="235">
        <f>sum(J4:J229)</f>
        <v>1</v>
      </c>
      <c r="K2" s="204">
        <f>sum(K4:K403)</f>
        <v>56.5</v>
      </c>
      <c r="L2" s="205" t="s">
        <v>222</v>
      </c>
      <c r="M2" s="123"/>
      <c r="N2" s="131" t="s">
        <v>229</v>
      </c>
      <c r="O2" s="122"/>
      <c r="P2" s="122"/>
      <c r="Q2" s="122"/>
      <c r="R2" s="122"/>
      <c r="S2" s="122"/>
      <c r="T2" s="122"/>
      <c r="U2" s="122"/>
      <c r="V2" s="122"/>
    </row>
    <row r="3">
      <c r="A3" s="207" t="s">
        <v>230</v>
      </c>
      <c r="B3" s="207" t="s">
        <v>231</v>
      </c>
      <c r="C3" s="133" t="s">
        <v>232</v>
      </c>
      <c r="D3" s="208"/>
      <c r="E3" s="210" t="s">
        <v>233</v>
      </c>
      <c r="F3" s="210" t="s">
        <v>234</v>
      </c>
      <c r="G3" s="236" t="s">
        <v>781</v>
      </c>
      <c r="H3" s="237" t="s">
        <v>235</v>
      </c>
      <c r="I3" s="236" t="s">
        <v>782</v>
      </c>
      <c r="J3" s="213" t="s">
        <v>238</v>
      </c>
      <c r="K3" s="214" t="s">
        <v>554</v>
      </c>
      <c r="L3" s="215" t="s">
        <v>555</v>
      </c>
      <c r="M3" s="207" t="s">
        <v>230</v>
      </c>
      <c r="N3" s="216" t="s">
        <v>783</v>
      </c>
      <c r="O3" s="213"/>
    </row>
    <row r="4">
      <c r="A4" s="143" t="s">
        <v>1115</v>
      </c>
      <c r="B4" s="143" t="s">
        <v>21</v>
      </c>
      <c r="C4" s="144" t="s">
        <v>1236</v>
      </c>
      <c r="D4" s="193" t="s">
        <v>242</v>
      </c>
      <c r="E4" s="146">
        <v>44085.0</v>
      </c>
      <c r="F4" s="144" t="s">
        <v>260</v>
      </c>
      <c r="G4" s="229">
        <v>4.0</v>
      </c>
      <c r="H4" s="229">
        <v>0.0</v>
      </c>
      <c r="I4" s="229">
        <v>0.0</v>
      </c>
      <c r="J4" s="217">
        <f t="shared" ref="J4:J220" si="2">(H4/$H$2+I4/$I$2)/2</f>
        <v>0</v>
      </c>
      <c r="K4" s="218">
        <f t="shared" ref="K4:K220" si="3">J4*$J$1</f>
        <v>0</v>
      </c>
      <c r="L4" s="151">
        <f t="shared" ref="L4:L220" si="4">dsum($A$3:$K$369,"Cred per Praise",{$A$3;A4})</f>
        <v>0</v>
      </c>
      <c r="M4" s="143" t="s">
        <v>1115</v>
      </c>
      <c r="N4" s="247"/>
      <c r="O4" s="247"/>
      <c r="P4" s="247"/>
      <c r="Q4" s="247"/>
      <c r="R4" s="247"/>
      <c r="S4" s="247"/>
      <c r="T4" s="247"/>
      <c r="U4" s="247"/>
      <c r="V4" s="247"/>
      <c r="W4" s="247"/>
      <c r="X4" s="247"/>
    </row>
    <row r="5">
      <c r="A5" s="143" t="s">
        <v>1237</v>
      </c>
      <c r="B5" s="143" t="s">
        <v>255</v>
      </c>
      <c r="C5" s="144" t="s">
        <v>1238</v>
      </c>
      <c r="D5" s="193" t="s">
        <v>242</v>
      </c>
      <c r="E5" s="146">
        <v>44091.0</v>
      </c>
      <c r="F5" s="144" t="s">
        <v>260</v>
      </c>
      <c r="G5" s="229">
        <v>4.0</v>
      </c>
      <c r="H5" s="229">
        <v>0.0</v>
      </c>
      <c r="I5" s="229">
        <v>0.0</v>
      </c>
      <c r="J5" s="217">
        <f t="shared" si="2"/>
        <v>0</v>
      </c>
      <c r="K5" s="218">
        <f t="shared" si="3"/>
        <v>0</v>
      </c>
      <c r="L5" s="151">
        <f t="shared" si="4"/>
        <v>0</v>
      </c>
      <c r="M5" s="143" t="s">
        <v>1237</v>
      </c>
      <c r="N5" s="247"/>
      <c r="O5" s="247"/>
      <c r="P5" s="247"/>
      <c r="Q5" s="247"/>
      <c r="R5" s="247"/>
      <c r="S5" s="247"/>
      <c r="T5" s="247"/>
      <c r="U5" s="247"/>
      <c r="V5" s="247"/>
      <c r="W5" s="247"/>
      <c r="X5" s="247"/>
    </row>
    <row r="6">
      <c r="A6" s="143" t="s">
        <v>7</v>
      </c>
      <c r="B6" s="143" t="s">
        <v>255</v>
      </c>
      <c r="C6" s="144" t="s">
        <v>1239</v>
      </c>
      <c r="D6" s="193" t="s">
        <v>242</v>
      </c>
      <c r="E6" s="166">
        <v>44083.0</v>
      </c>
      <c r="F6" s="144" t="s">
        <v>287</v>
      </c>
      <c r="G6" s="229">
        <v>1.0</v>
      </c>
      <c r="H6" s="229">
        <v>100.0</v>
      </c>
      <c r="I6" s="229">
        <v>100.0</v>
      </c>
      <c r="J6" s="217">
        <f t="shared" si="2"/>
        <v>0.02224898222</v>
      </c>
      <c r="K6" s="218">
        <f t="shared" si="3"/>
        <v>1.257067496</v>
      </c>
      <c r="L6" s="151">
        <f t="shared" si="4"/>
        <v>12.81097808</v>
      </c>
      <c r="M6" s="143" t="s">
        <v>7</v>
      </c>
      <c r="N6" s="247"/>
      <c r="O6" s="247"/>
      <c r="P6" s="247"/>
      <c r="Q6" s="247"/>
      <c r="R6" s="247"/>
      <c r="S6" s="247"/>
      <c r="T6" s="247"/>
      <c r="U6" s="247"/>
      <c r="V6" s="247"/>
      <c r="W6" s="247"/>
      <c r="X6" s="247"/>
    </row>
    <row r="7">
      <c r="A7" s="143" t="s">
        <v>7</v>
      </c>
      <c r="B7" s="143" t="s">
        <v>255</v>
      </c>
      <c r="C7" s="144" t="s">
        <v>1240</v>
      </c>
      <c r="D7" s="193" t="s">
        <v>242</v>
      </c>
      <c r="E7" s="146">
        <v>44084.0</v>
      </c>
      <c r="F7" s="144" t="s">
        <v>287</v>
      </c>
      <c r="G7" s="229">
        <v>1.0</v>
      </c>
      <c r="H7" s="229">
        <v>60.0</v>
      </c>
      <c r="I7" s="229">
        <v>70.0</v>
      </c>
      <c r="J7" s="217">
        <f t="shared" si="2"/>
        <v>0.01431800615</v>
      </c>
      <c r="K7" s="218">
        <f t="shared" si="3"/>
        <v>0.8089673474</v>
      </c>
      <c r="L7" s="151">
        <f t="shared" si="4"/>
        <v>12.81097808</v>
      </c>
      <c r="M7" s="143" t="s">
        <v>7</v>
      </c>
      <c r="N7" s="247"/>
      <c r="O7" s="247"/>
      <c r="P7" s="247"/>
      <c r="Q7" s="247"/>
      <c r="R7" s="247"/>
      <c r="S7" s="247"/>
      <c r="T7" s="247"/>
      <c r="U7" s="247"/>
      <c r="V7" s="247"/>
      <c r="W7" s="247"/>
      <c r="X7" s="247"/>
    </row>
    <row r="8">
      <c r="A8" s="143" t="s">
        <v>7</v>
      </c>
      <c r="B8" s="143" t="s">
        <v>21</v>
      </c>
      <c r="C8" s="144" t="s">
        <v>1236</v>
      </c>
      <c r="D8" s="193" t="s">
        <v>242</v>
      </c>
      <c r="E8" s="146">
        <v>44085.0</v>
      </c>
      <c r="F8" s="144" t="s">
        <v>260</v>
      </c>
      <c r="G8" s="229">
        <v>4.0</v>
      </c>
      <c r="H8" s="229">
        <v>0.0</v>
      </c>
      <c r="I8" s="229">
        <v>0.0</v>
      </c>
      <c r="J8" s="217">
        <f t="shared" si="2"/>
        <v>0</v>
      </c>
      <c r="K8" s="218">
        <f t="shared" si="3"/>
        <v>0</v>
      </c>
      <c r="L8" s="151">
        <f t="shared" si="4"/>
        <v>12.81097808</v>
      </c>
      <c r="M8" s="143" t="s">
        <v>7</v>
      </c>
      <c r="N8" s="247"/>
      <c r="O8" s="247"/>
      <c r="P8" s="247"/>
      <c r="Q8" s="247"/>
      <c r="R8" s="247"/>
      <c r="S8" s="247"/>
      <c r="T8" s="247"/>
      <c r="U8" s="247"/>
      <c r="V8" s="247"/>
      <c r="W8" s="247"/>
      <c r="X8" s="247"/>
    </row>
    <row r="9">
      <c r="A9" s="143" t="s">
        <v>7</v>
      </c>
      <c r="B9" s="143" t="s">
        <v>21</v>
      </c>
      <c r="C9" s="144" t="s">
        <v>1241</v>
      </c>
      <c r="D9" s="193" t="s">
        <v>242</v>
      </c>
      <c r="E9" s="146">
        <v>44091.0</v>
      </c>
      <c r="F9" s="144" t="s">
        <v>287</v>
      </c>
      <c r="G9" s="229">
        <v>1.0</v>
      </c>
      <c r="H9" s="229">
        <v>100.0</v>
      </c>
      <c r="I9" s="229">
        <v>100.0</v>
      </c>
      <c r="J9" s="217">
        <f t="shared" si="2"/>
        <v>0.02224898222</v>
      </c>
      <c r="K9" s="218">
        <f t="shared" si="3"/>
        <v>1.257067496</v>
      </c>
      <c r="L9" s="151">
        <f t="shared" si="4"/>
        <v>12.81097808</v>
      </c>
      <c r="M9" s="143" t="s">
        <v>7</v>
      </c>
      <c r="N9" s="247"/>
      <c r="O9" s="247"/>
      <c r="P9" s="247"/>
      <c r="Q9" s="247"/>
      <c r="R9" s="247"/>
      <c r="S9" s="247"/>
      <c r="T9" s="247"/>
      <c r="U9" s="247"/>
      <c r="V9" s="247"/>
      <c r="W9" s="247"/>
      <c r="X9" s="247"/>
    </row>
    <row r="10">
      <c r="A10" s="143" t="s">
        <v>7</v>
      </c>
      <c r="B10" s="143" t="s">
        <v>21</v>
      </c>
      <c r="C10" s="144" t="s">
        <v>1242</v>
      </c>
      <c r="D10" s="193" t="s">
        <v>242</v>
      </c>
      <c r="E10" s="146">
        <v>44091.0</v>
      </c>
      <c r="F10" s="144" t="s">
        <v>287</v>
      </c>
      <c r="G10" s="229">
        <v>2.0</v>
      </c>
      <c r="H10" s="229">
        <v>40.0</v>
      </c>
      <c r="I10" s="229">
        <v>40.0</v>
      </c>
      <c r="J10" s="217">
        <f t="shared" si="2"/>
        <v>0.008899592889</v>
      </c>
      <c r="K10" s="218">
        <f t="shared" si="3"/>
        <v>0.5028269982</v>
      </c>
      <c r="L10" s="151">
        <f t="shared" si="4"/>
        <v>12.81097808</v>
      </c>
      <c r="M10" s="143" t="s">
        <v>7</v>
      </c>
      <c r="N10" s="247"/>
      <c r="O10" s="247"/>
      <c r="P10" s="247"/>
      <c r="Q10" s="247"/>
      <c r="R10" s="247"/>
      <c r="S10" s="247"/>
      <c r="T10" s="247"/>
      <c r="U10" s="247"/>
      <c r="V10" s="247"/>
      <c r="W10" s="247"/>
      <c r="X10" s="247"/>
    </row>
    <row r="11">
      <c r="A11" s="143" t="s">
        <v>7</v>
      </c>
      <c r="B11" s="143" t="s">
        <v>21</v>
      </c>
      <c r="C11" s="144" t="s">
        <v>1243</v>
      </c>
      <c r="D11" s="193" t="s">
        <v>242</v>
      </c>
      <c r="E11" s="166">
        <v>44083.0</v>
      </c>
      <c r="F11" s="144" t="s">
        <v>287</v>
      </c>
      <c r="G11" s="229">
        <v>2.0</v>
      </c>
      <c r="H11" s="229">
        <v>40.0</v>
      </c>
      <c r="I11" s="229">
        <v>40.0</v>
      </c>
      <c r="J11" s="217">
        <f t="shared" si="2"/>
        <v>0.008899592889</v>
      </c>
      <c r="K11" s="218">
        <f t="shared" si="3"/>
        <v>0.5028269982</v>
      </c>
      <c r="L11" s="151">
        <f t="shared" si="4"/>
        <v>12.81097808</v>
      </c>
      <c r="M11" s="143" t="s">
        <v>7</v>
      </c>
      <c r="N11" s="247"/>
      <c r="O11" s="247"/>
      <c r="P11" s="247"/>
      <c r="Q11" s="247"/>
      <c r="R11" s="247"/>
      <c r="S11" s="247"/>
      <c r="T11" s="247"/>
      <c r="U11" s="247"/>
      <c r="V11" s="247"/>
      <c r="W11" s="247"/>
      <c r="X11" s="247"/>
    </row>
    <row r="12">
      <c r="A12" s="175" t="s">
        <v>7</v>
      </c>
      <c r="B12" s="175" t="s">
        <v>9</v>
      </c>
      <c r="C12" s="147" t="s">
        <v>1244</v>
      </c>
      <c r="D12" s="145" t="s">
        <v>242</v>
      </c>
      <c r="E12" s="146">
        <v>44092.0</v>
      </c>
      <c r="F12" s="147" t="s">
        <v>287</v>
      </c>
      <c r="G12" s="229">
        <v>3.0</v>
      </c>
      <c r="H12" s="229">
        <v>60.0</v>
      </c>
      <c r="I12" s="229">
        <v>20.0</v>
      </c>
      <c r="J12" s="217">
        <f t="shared" si="2"/>
        <v>0.009474922073</v>
      </c>
      <c r="K12" s="218">
        <f t="shared" si="3"/>
        <v>0.5353330971</v>
      </c>
      <c r="L12" s="151">
        <f t="shared" si="4"/>
        <v>12.81097808</v>
      </c>
      <c r="M12" s="175" t="s">
        <v>7</v>
      </c>
    </row>
    <row r="13">
      <c r="A13" s="175" t="s">
        <v>7</v>
      </c>
      <c r="B13" s="175" t="s">
        <v>7</v>
      </c>
      <c r="C13" s="147" t="s">
        <v>1245</v>
      </c>
      <c r="D13" s="145" t="s">
        <v>242</v>
      </c>
      <c r="E13" s="146">
        <v>44094.0</v>
      </c>
      <c r="F13" s="147" t="s">
        <v>287</v>
      </c>
      <c r="G13" s="229">
        <v>3.0</v>
      </c>
      <c r="H13" s="229">
        <v>30.0</v>
      </c>
      <c r="I13" s="229">
        <v>20.0</v>
      </c>
      <c r="J13" s="217">
        <f t="shared" si="2"/>
        <v>0.005706077851</v>
      </c>
      <c r="K13" s="218">
        <f t="shared" si="3"/>
        <v>0.3223933986</v>
      </c>
      <c r="L13" s="151">
        <f t="shared" si="4"/>
        <v>12.81097808</v>
      </c>
      <c r="M13" s="175" t="s">
        <v>7</v>
      </c>
    </row>
    <row r="14">
      <c r="A14" s="175" t="s">
        <v>7</v>
      </c>
      <c r="B14" s="175" t="s">
        <v>21</v>
      </c>
      <c r="C14" s="147" t="s">
        <v>1246</v>
      </c>
      <c r="D14" s="145" t="s">
        <v>242</v>
      </c>
      <c r="E14" s="146">
        <v>44095.0</v>
      </c>
      <c r="F14" s="147" t="s">
        <v>287</v>
      </c>
      <c r="G14" s="229">
        <v>1.0</v>
      </c>
      <c r="H14" s="229">
        <v>100.0</v>
      </c>
      <c r="I14" s="229">
        <v>100.0</v>
      </c>
      <c r="J14" s="217">
        <f t="shared" si="2"/>
        <v>0.02224898222</v>
      </c>
      <c r="K14" s="218">
        <f t="shared" si="3"/>
        <v>1.257067496</v>
      </c>
      <c r="L14" s="151">
        <f t="shared" si="4"/>
        <v>12.81097808</v>
      </c>
      <c r="M14" s="175" t="s">
        <v>7</v>
      </c>
    </row>
    <row r="15">
      <c r="A15" s="175" t="s">
        <v>7</v>
      </c>
      <c r="B15" s="175" t="s">
        <v>21</v>
      </c>
      <c r="C15" s="147" t="s">
        <v>1247</v>
      </c>
      <c r="D15" s="145" t="s">
        <v>242</v>
      </c>
      <c r="E15" s="146">
        <v>44095.0</v>
      </c>
      <c r="F15" s="147" t="s">
        <v>287</v>
      </c>
      <c r="G15" s="229">
        <v>1.0</v>
      </c>
      <c r="H15" s="229">
        <v>200.0</v>
      </c>
      <c r="I15" s="229">
        <v>200.0</v>
      </c>
      <c r="J15" s="217">
        <f t="shared" si="2"/>
        <v>0.04449796444</v>
      </c>
      <c r="K15" s="218">
        <f t="shared" si="3"/>
        <v>2.514134991</v>
      </c>
      <c r="L15" s="151">
        <f t="shared" si="4"/>
        <v>12.81097808</v>
      </c>
      <c r="M15" s="175" t="s">
        <v>7</v>
      </c>
    </row>
    <row r="16">
      <c r="A16" s="175" t="s">
        <v>7</v>
      </c>
      <c r="B16" s="175" t="s">
        <v>255</v>
      </c>
      <c r="C16" s="147" t="s">
        <v>1248</v>
      </c>
      <c r="D16" s="145" t="s">
        <v>242</v>
      </c>
      <c r="E16" s="146">
        <v>44095.0</v>
      </c>
      <c r="F16" s="147" t="s">
        <v>287</v>
      </c>
      <c r="G16" s="229">
        <v>2.0</v>
      </c>
      <c r="H16" s="229">
        <v>5.0</v>
      </c>
      <c r="I16" s="229">
        <v>10.0</v>
      </c>
      <c r="J16" s="217">
        <f t="shared" si="2"/>
        <v>0.001596757519</v>
      </c>
      <c r="K16" s="218">
        <f t="shared" si="3"/>
        <v>0.09021679981</v>
      </c>
      <c r="L16" s="151">
        <f t="shared" si="4"/>
        <v>12.81097808</v>
      </c>
      <c r="M16" s="175" t="s">
        <v>7</v>
      </c>
    </row>
    <row r="17">
      <c r="A17" s="175" t="s">
        <v>7</v>
      </c>
      <c r="B17" s="175" t="s">
        <v>21</v>
      </c>
      <c r="C17" s="147" t="s">
        <v>1249</v>
      </c>
      <c r="D17" s="145" t="s">
        <v>242</v>
      </c>
      <c r="E17" s="146">
        <v>44097.0</v>
      </c>
      <c r="F17" s="147" t="s">
        <v>287</v>
      </c>
      <c r="G17" s="229">
        <v>1.0</v>
      </c>
      <c r="H17" s="229">
        <v>50.0</v>
      </c>
      <c r="I17" s="229">
        <v>50.0</v>
      </c>
      <c r="J17" s="217">
        <f t="shared" si="2"/>
        <v>0.01112449111</v>
      </c>
      <c r="K17" s="218">
        <f t="shared" si="3"/>
        <v>0.6285337478</v>
      </c>
      <c r="L17" s="151">
        <f t="shared" si="4"/>
        <v>12.81097808</v>
      </c>
      <c r="M17" s="175" t="s">
        <v>7</v>
      </c>
    </row>
    <row r="18">
      <c r="A18" s="175" t="s">
        <v>7</v>
      </c>
      <c r="B18" s="175" t="s">
        <v>9</v>
      </c>
      <c r="C18" s="147" t="s">
        <v>1250</v>
      </c>
      <c r="D18" s="145" t="s">
        <v>242</v>
      </c>
      <c r="E18" s="146">
        <v>44098.0</v>
      </c>
      <c r="F18" s="147" t="s">
        <v>287</v>
      </c>
      <c r="G18" s="229">
        <v>1.0</v>
      </c>
      <c r="H18" s="229">
        <v>10.0</v>
      </c>
      <c r="I18" s="229">
        <v>10.0</v>
      </c>
      <c r="J18" s="217">
        <f t="shared" si="2"/>
        <v>0.002224898222</v>
      </c>
      <c r="K18" s="218">
        <f t="shared" si="3"/>
        <v>0.1257067496</v>
      </c>
      <c r="L18" s="151">
        <f t="shared" si="4"/>
        <v>12.81097808</v>
      </c>
      <c r="M18" s="175" t="s">
        <v>7</v>
      </c>
    </row>
    <row r="19">
      <c r="A19" s="175" t="s">
        <v>7</v>
      </c>
      <c r="B19" s="175" t="s">
        <v>9</v>
      </c>
      <c r="C19" s="147" t="s">
        <v>1251</v>
      </c>
      <c r="D19" s="145" t="s">
        <v>242</v>
      </c>
      <c r="E19" s="146">
        <v>44098.0</v>
      </c>
      <c r="F19" s="147" t="s">
        <v>287</v>
      </c>
      <c r="G19" s="229">
        <v>1.0</v>
      </c>
      <c r="H19" s="229">
        <v>10.0</v>
      </c>
      <c r="I19" s="229">
        <v>10.0</v>
      </c>
      <c r="J19" s="217">
        <f t="shared" si="2"/>
        <v>0.002224898222</v>
      </c>
      <c r="K19" s="218">
        <f t="shared" si="3"/>
        <v>0.1257067496</v>
      </c>
      <c r="L19" s="151">
        <f t="shared" si="4"/>
        <v>12.81097808</v>
      </c>
      <c r="M19" s="175" t="s">
        <v>7</v>
      </c>
    </row>
    <row r="20">
      <c r="A20" s="175" t="s">
        <v>7</v>
      </c>
      <c r="B20" s="175" t="s">
        <v>255</v>
      </c>
      <c r="C20" s="147" t="s">
        <v>1252</v>
      </c>
      <c r="D20" s="145" t="s">
        <v>242</v>
      </c>
      <c r="E20" s="146">
        <v>44098.0</v>
      </c>
      <c r="F20" s="147" t="s">
        <v>249</v>
      </c>
      <c r="G20" s="229">
        <v>1.0</v>
      </c>
      <c r="H20" s="229">
        <v>5.0</v>
      </c>
      <c r="I20" s="229">
        <v>5.0</v>
      </c>
      <c r="J20" s="217">
        <f t="shared" si="2"/>
        <v>0.001112449111</v>
      </c>
      <c r="K20" s="218">
        <f t="shared" si="3"/>
        <v>0.06285337478</v>
      </c>
      <c r="L20" s="151">
        <f t="shared" si="4"/>
        <v>12.81097808</v>
      </c>
      <c r="M20" s="175" t="s">
        <v>7</v>
      </c>
    </row>
    <row r="21">
      <c r="A21" s="175" t="s">
        <v>7</v>
      </c>
      <c r="B21" s="175" t="s">
        <v>21</v>
      </c>
      <c r="C21" s="147" t="s">
        <v>1253</v>
      </c>
      <c r="D21" s="145" t="s">
        <v>242</v>
      </c>
      <c r="E21" s="146">
        <v>44098.0</v>
      </c>
      <c r="F21" s="147" t="s">
        <v>249</v>
      </c>
      <c r="G21" s="229">
        <v>2.0</v>
      </c>
      <c r="H21" s="229">
        <v>40.0</v>
      </c>
      <c r="I21" s="229">
        <v>40.0</v>
      </c>
      <c r="J21" s="217">
        <f t="shared" si="2"/>
        <v>0.008899592889</v>
      </c>
      <c r="K21" s="218">
        <f t="shared" si="3"/>
        <v>0.5028269982</v>
      </c>
      <c r="L21" s="151">
        <f t="shared" si="4"/>
        <v>12.81097808</v>
      </c>
      <c r="M21" s="175" t="s">
        <v>7</v>
      </c>
    </row>
    <row r="22">
      <c r="A22" s="175" t="s">
        <v>7</v>
      </c>
      <c r="B22" s="175" t="s">
        <v>255</v>
      </c>
      <c r="C22" s="147" t="s">
        <v>1254</v>
      </c>
      <c r="D22" s="145" t="s">
        <v>242</v>
      </c>
      <c r="E22" s="146">
        <v>44098.0</v>
      </c>
      <c r="F22" s="147" t="s">
        <v>287</v>
      </c>
      <c r="G22" s="229">
        <v>2.0</v>
      </c>
      <c r="H22" s="229">
        <v>40.0</v>
      </c>
      <c r="I22" s="229">
        <v>50.0</v>
      </c>
      <c r="J22" s="217">
        <f t="shared" si="2"/>
        <v>0.009868209704</v>
      </c>
      <c r="K22" s="218">
        <f t="shared" si="3"/>
        <v>0.5575538483</v>
      </c>
      <c r="L22" s="151">
        <f t="shared" si="4"/>
        <v>12.81097808</v>
      </c>
      <c r="M22" s="175" t="s">
        <v>7</v>
      </c>
    </row>
    <row r="23">
      <c r="A23" s="175" t="s">
        <v>7</v>
      </c>
      <c r="B23" s="175" t="s">
        <v>265</v>
      </c>
      <c r="C23" s="147" t="s">
        <v>1255</v>
      </c>
      <c r="D23" s="145" t="s">
        <v>242</v>
      </c>
      <c r="E23" s="146">
        <v>44098.0</v>
      </c>
      <c r="F23" s="147" t="s">
        <v>249</v>
      </c>
      <c r="G23" s="229">
        <v>1.0</v>
      </c>
      <c r="H23" s="229">
        <v>40.0</v>
      </c>
      <c r="I23" s="229">
        <v>40.0</v>
      </c>
      <c r="J23" s="217">
        <f t="shared" si="2"/>
        <v>0.008899592889</v>
      </c>
      <c r="K23" s="218">
        <f t="shared" si="3"/>
        <v>0.5028269982</v>
      </c>
      <c r="L23" s="151">
        <f t="shared" si="4"/>
        <v>12.81097808</v>
      </c>
      <c r="M23" s="175" t="s">
        <v>7</v>
      </c>
    </row>
    <row r="24">
      <c r="A24" s="175" t="s">
        <v>7</v>
      </c>
      <c r="B24" s="175" t="s">
        <v>255</v>
      </c>
      <c r="C24" s="188" t="s">
        <v>1171</v>
      </c>
      <c r="D24" s="145" t="s">
        <v>242</v>
      </c>
      <c r="E24" s="146">
        <v>44099.0</v>
      </c>
      <c r="F24" s="147" t="s">
        <v>249</v>
      </c>
      <c r="G24" s="229">
        <v>1.0</v>
      </c>
      <c r="H24" s="229">
        <v>100.0</v>
      </c>
      <c r="I24" s="229">
        <v>100.0</v>
      </c>
      <c r="J24" s="217">
        <f t="shared" si="2"/>
        <v>0.02224898222</v>
      </c>
      <c r="K24" s="218">
        <f t="shared" si="3"/>
        <v>1.257067496</v>
      </c>
      <c r="L24" s="151">
        <f t="shared" si="4"/>
        <v>12.81097808</v>
      </c>
      <c r="M24" s="175" t="s">
        <v>7</v>
      </c>
    </row>
    <row r="25">
      <c r="A25" s="143" t="s">
        <v>1256</v>
      </c>
      <c r="B25" s="143" t="s">
        <v>65</v>
      </c>
      <c r="C25" s="144" t="s">
        <v>1257</v>
      </c>
      <c r="D25" s="193" t="s">
        <v>242</v>
      </c>
      <c r="E25" s="146">
        <v>44089.0</v>
      </c>
      <c r="F25" s="144" t="s">
        <v>260</v>
      </c>
      <c r="G25" s="229">
        <v>4.0</v>
      </c>
      <c r="H25" s="229">
        <v>0.0</v>
      </c>
      <c r="I25" s="229">
        <v>0.0</v>
      </c>
      <c r="J25" s="217">
        <f t="shared" si="2"/>
        <v>0</v>
      </c>
      <c r="K25" s="218">
        <f t="shared" si="3"/>
        <v>0</v>
      </c>
      <c r="L25" s="151">
        <f t="shared" si="4"/>
        <v>0</v>
      </c>
      <c r="M25" s="143" t="s">
        <v>1256</v>
      </c>
      <c r="N25" s="247"/>
      <c r="O25" s="247"/>
      <c r="P25" s="247"/>
      <c r="Q25" s="247"/>
      <c r="R25" s="247"/>
      <c r="S25" s="247"/>
      <c r="T25" s="247"/>
      <c r="U25" s="247"/>
      <c r="V25" s="247"/>
      <c r="W25" s="247"/>
      <c r="X25" s="247"/>
    </row>
    <row r="26">
      <c r="A26" s="175" t="s">
        <v>48</v>
      </c>
      <c r="B26" s="175" t="s">
        <v>16</v>
      </c>
      <c r="C26" s="147" t="s">
        <v>1258</v>
      </c>
      <c r="D26" s="145" t="s">
        <v>242</v>
      </c>
      <c r="E26" s="146">
        <v>44095.0</v>
      </c>
      <c r="F26" s="147" t="s">
        <v>512</v>
      </c>
      <c r="G26" s="229">
        <v>3.0</v>
      </c>
      <c r="H26" s="229">
        <v>5.0</v>
      </c>
      <c r="I26" s="229">
        <v>10.0</v>
      </c>
      <c r="J26" s="217">
        <f t="shared" si="2"/>
        <v>0.001596757519</v>
      </c>
      <c r="K26" s="218">
        <f t="shared" si="3"/>
        <v>0.09021679981</v>
      </c>
      <c r="L26" s="151">
        <f t="shared" si="4"/>
        <v>0.09021679981</v>
      </c>
      <c r="M26" s="175" t="s">
        <v>48</v>
      </c>
    </row>
    <row r="27">
      <c r="A27" s="175" t="s">
        <v>199</v>
      </c>
      <c r="B27" s="175" t="s">
        <v>255</v>
      </c>
      <c r="C27" s="147" t="s">
        <v>1259</v>
      </c>
      <c r="D27" s="145" t="s">
        <v>242</v>
      </c>
      <c r="E27" s="146">
        <v>44095.0</v>
      </c>
      <c r="F27" s="147" t="s">
        <v>260</v>
      </c>
      <c r="G27" s="229">
        <v>3.0</v>
      </c>
      <c r="H27" s="229">
        <v>2.0</v>
      </c>
      <c r="I27" s="229">
        <v>2.0</v>
      </c>
      <c r="J27" s="217">
        <f t="shared" si="2"/>
        <v>0.0004449796444</v>
      </c>
      <c r="K27" s="218">
        <f t="shared" si="3"/>
        <v>0.02514134991</v>
      </c>
      <c r="L27" s="151">
        <f t="shared" si="4"/>
        <v>0.02514134991</v>
      </c>
      <c r="M27" s="175" t="s">
        <v>199</v>
      </c>
    </row>
    <row r="28">
      <c r="A28" s="175" t="s">
        <v>43</v>
      </c>
      <c r="B28" s="175" t="s">
        <v>9</v>
      </c>
      <c r="C28" s="147" t="s">
        <v>1260</v>
      </c>
      <c r="D28" s="145" t="s">
        <v>242</v>
      </c>
      <c r="E28" s="146">
        <v>44092.0</v>
      </c>
      <c r="F28" s="147" t="s">
        <v>287</v>
      </c>
      <c r="G28" s="229">
        <v>3.0</v>
      </c>
      <c r="H28" s="229">
        <v>50.0</v>
      </c>
      <c r="I28" s="229">
        <v>10.0</v>
      </c>
      <c r="J28" s="217">
        <f t="shared" si="2"/>
        <v>0.00725002385</v>
      </c>
      <c r="K28" s="218">
        <f t="shared" si="3"/>
        <v>0.4096263475</v>
      </c>
      <c r="L28" s="151">
        <f t="shared" si="4"/>
        <v>0.4096263475</v>
      </c>
      <c r="M28" s="175" t="s">
        <v>43</v>
      </c>
    </row>
    <row r="29">
      <c r="A29" s="175" t="s">
        <v>1261</v>
      </c>
      <c r="B29" s="175" t="s">
        <v>21</v>
      </c>
      <c r="C29" s="147" t="s">
        <v>1262</v>
      </c>
      <c r="D29" s="145" t="s">
        <v>242</v>
      </c>
      <c r="E29" s="146">
        <v>44095.0</v>
      </c>
      <c r="F29" s="147" t="s">
        <v>260</v>
      </c>
      <c r="G29" s="229">
        <v>4.0</v>
      </c>
      <c r="H29" s="229">
        <v>0.0</v>
      </c>
      <c r="I29" s="229">
        <v>0.0</v>
      </c>
      <c r="J29" s="217">
        <f t="shared" si="2"/>
        <v>0</v>
      </c>
      <c r="K29" s="218">
        <f t="shared" si="3"/>
        <v>0</v>
      </c>
      <c r="L29" s="151">
        <f t="shared" si="4"/>
        <v>0</v>
      </c>
      <c r="M29" s="175" t="s">
        <v>1261</v>
      </c>
    </row>
    <row r="30">
      <c r="A30" s="143" t="s">
        <v>103</v>
      </c>
      <c r="B30" s="143" t="s">
        <v>21</v>
      </c>
      <c r="C30" s="144" t="s">
        <v>1236</v>
      </c>
      <c r="D30" s="193" t="s">
        <v>242</v>
      </c>
      <c r="E30" s="146">
        <v>44085.0</v>
      </c>
      <c r="F30" s="144" t="s">
        <v>260</v>
      </c>
      <c r="G30" s="229">
        <v>4.0</v>
      </c>
      <c r="H30" s="229">
        <v>0.0</v>
      </c>
      <c r="I30" s="229">
        <v>0.0</v>
      </c>
      <c r="J30" s="217">
        <f t="shared" si="2"/>
        <v>0</v>
      </c>
      <c r="K30" s="218">
        <f t="shared" si="3"/>
        <v>0</v>
      </c>
      <c r="L30" s="151">
        <f t="shared" si="4"/>
        <v>0.01257067496</v>
      </c>
      <c r="M30" s="143" t="s">
        <v>103</v>
      </c>
      <c r="N30" s="247"/>
      <c r="O30" s="247"/>
      <c r="P30" s="247"/>
      <c r="Q30" s="247"/>
      <c r="R30" s="247"/>
      <c r="S30" s="247"/>
      <c r="T30" s="247"/>
      <c r="U30" s="247"/>
      <c r="V30" s="247"/>
      <c r="W30" s="247"/>
      <c r="X30" s="247"/>
    </row>
    <row r="31">
      <c r="A31" s="175" t="s">
        <v>103</v>
      </c>
      <c r="B31" s="175" t="s">
        <v>255</v>
      </c>
      <c r="C31" s="147" t="s">
        <v>1263</v>
      </c>
      <c r="D31" s="145" t="s">
        <v>242</v>
      </c>
      <c r="E31" s="146">
        <v>44098.0</v>
      </c>
      <c r="F31" s="147" t="s">
        <v>260</v>
      </c>
      <c r="G31" s="229">
        <v>3.0</v>
      </c>
      <c r="H31" s="229">
        <v>1.0</v>
      </c>
      <c r="I31" s="229">
        <v>1.0</v>
      </c>
      <c r="J31" s="217">
        <f t="shared" si="2"/>
        <v>0.0002224898222</v>
      </c>
      <c r="K31" s="218">
        <f t="shared" si="3"/>
        <v>0.01257067496</v>
      </c>
      <c r="L31" s="151">
        <f t="shared" si="4"/>
        <v>0.01257067496</v>
      </c>
      <c r="M31" s="175" t="s">
        <v>103</v>
      </c>
    </row>
    <row r="32">
      <c r="A32" s="175" t="s">
        <v>6</v>
      </c>
      <c r="B32" s="175" t="s">
        <v>21</v>
      </c>
      <c r="C32" s="147" t="s">
        <v>1253</v>
      </c>
      <c r="D32" s="145" t="s">
        <v>242</v>
      </c>
      <c r="E32" s="146">
        <v>44098.0</v>
      </c>
      <c r="F32" s="147" t="s">
        <v>249</v>
      </c>
      <c r="G32" s="229">
        <v>2.0</v>
      </c>
      <c r="H32" s="229">
        <v>40.0</v>
      </c>
      <c r="I32" s="229">
        <v>40.0</v>
      </c>
      <c r="J32" s="217">
        <f t="shared" si="2"/>
        <v>0.008899592889</v>
      </c>
      <c r="K32" s="218">
        <f t="shared" si="3"/>
        <v>0.5028269982</v>
      </c>
      <c r="L32" s="151">
        <f t="shared" si="4"/>
        <v>1.060380847</v>
      </c>
      <c r="M32" s="175" t="s">
        <v>6</v>
      </c>
    </row>
    <row r="33">
      <c r="A33" s="175" t="s">
        <v>6</v>
      </c>
      <c r="B33" s="175" t="s">
        <v>255</v>
      </c>
      <c r="C33" s="147" t="s">
        <v>1254</v>
      </c>
      <c r="D33" s="145" t="s">
        <v>242</v>
      </c>
      <c r="E33" s="146">
        <v>44098.0</v>
      </c>
      <c r="F33" s="147" t="s">
        <v>287</v>
      </c>
      <c r="G33" s="229">
        <v>2.0</v>
      </c>
      <c r="H33" s="229">
        <v>40.0</v>
      </c>
      <c r="I33" s="229">
        <v>50.0</v>
      </c>
      <c r="J33" s="217">
        <f t="shared" si="2"/>
        <v>0.009868209704</v>
      </c>
      <c r="K33" s="218">
        <f t="shared" si="3"/>
        <v>0.5575538483</v>
      </c>
      <c r="L33" s="151">
        <f t="shared" si="4"/>
        <v>1.060380847</v>
      </c>
      <c r="M33" s="175" t="s">
        <v>6</v>
      </c>
    </row>
    <row r="34">
      <c r="A34" s="175" t="s">
        <v>86</v>
      </c>
      <c r="B34" s="175" t="s">
        <v>16</v>
      </c>
      <c r="C34" s="147" t="s">
        <v>1264</v>
      </c>
      <c r="D34" s="145" t="s">
        <v>242</v>
      </c>
      <c r="E34" s="146">
        <v>44095.0</v>
      </c>
      <c r="F34" s="147" t="s">
        <v>512</v>
      </c>
      <c r="G34" s="229">
        <v>3.0</v>
      </c>
      <c r="H34" s="229">
        <v>1.0</v>
      </c>
      <c r="I34" s="229">
        <v>1.0</v>
      </c>
      <c r="J34" s="217">
        <f t="shared" si="2"/>
        <v>0.0002224898222</v>
      </c>
      <c r="K34" s="218">
        <f t="shared" si="3"/>
        <v>0.01257067496</v>
      </c>
      <c r="L34" s="151">
        <f t="shared" si="4"/>
        <v>0.01257067496</v>
      </c>
      <c r="M34" s="175" t="s">
        <v>86</v>
      </c>
    </row>
    <row r="35">
      <c r="A35" s="143" t="s">
        <v>62</v>
      </c>
      <c r="B35" s="143" t="s">
        <v>21</v>
      </c>
      <c r="C35" s="144" t="s">
        <v>1236</v>
      </c>
      <c r="D35" s="193" t="s">
        <v>242</v>
      </c>
      <c r="E35" s="146">
        <v>44085.0</v>
      </c>
      <c r="F35" s="144" t="s">
        <v>260</v>
      </c>
      <c r="G35" s="229">
        <v>4.0</v>
      </c>
      <c r="H35" s="229">
        <v>0.0</v>
      </c>
      <c r="I35" s="229">
        <v>0.0</v>
      </c>
      <c r="J35" s="217">
        <f t="shared" si="2"/>
        <v>0</v>
      </c>
      <c r="K35" s="218">
        <f t="shared" si="3"/>
        <v>0</v>
      </c>
      <c r="L35" s="151">
        <f t="shared" si="4"/>
        <v>0</v>
      </c>
      <c r="M35" s="143" t="s">
        <v>62</v>
      </c>
      <c r="N35" s="247"/>
      <c r="O35" s="247"/>
      <c r="P35" s="247"/>
      <c r="Q35" s="247"/>
      <c r="R35" s="247"/>
      <c r="S35" s="247"/>
      <c r="T35" s="247"/>
      <c r="U35" s="247"/>
      <c r="V35" s="247"/>
      <c r="W35" s="247"/>
      <c r="X35" s="247"/>
    </row>
    <row r="36">
      <c r="A36" s="143" t="s">
        <v>62</v>
      </c>
      <c r="B36" s="143" t="s">
        <v>65</v>
      </c>
      <c r="C36" s="144" t="s">
        <v>1265</v>
      </c>
      <c r="D36" s="193" t="s">
        <v>242</v>
      </c>
      <c r="E36" s="146">
        <v>44087.0</v>
      </c>
      <c r="F36" s="144" t="s">
        <v>260</v>
      </c>
      <c r="G36" s="229">
        <v>4.0</v>
      </c>
      <c r="H36" s="229">
        <v>0.0</v>
      </c>
      <c r="I36" s="229">
        <v>0.0</v>
      </c>
      <c r="J36" s="217">
        <f t="shared" si="2"/>
        <v>0</v>
      </c>
      <c r="K36" s="218">
        <f t="shared" si="3"/>
        <v>0</v>
      </c>
      <c r="L36" s="151">
        <f t="shared" si="4"/>
        <v>0</v>
      </c>
      <c r="M36" s="143" t="s">
        <v>62</v>
      </c>
      <c r="N36" s="247"/>
      <c r="O36" s="247"/>
      <c r="P36" s="247"/>
      <c r="Q36" s="247"/>
      <c r="R36" s="247"/>
      <c r="S36" s="247"/>
      <c r="T36" s="247"/>
      <c r="U36" s="247"/>
      <c r="V36" s="247"/>
      <c r="W36" s="247"/>
      <c r="X36" s="247"/>
    </row>
    <row r="37">
      <c r="A37" s="175" t="s">
        <v>36</v>
      </c>
      <c r="B37" s="175" t="s">
        <v>16</v>
      </c>
      <c r="C37" s="147" t="s">
        <v>1266</v>
      </c>
      <c r="D37" s="145" t="s">
        <v>242</v>
      </c>
      <c r="E37" s="146">
        <v>44095.0</v>
      </c>
      <c r="F37" s="147" t="s">
        <v>512</v>
      </c>
      <c r="G37" s="229">
        <v>3.0</v>
      </c>
      <c r="H37" s="229">
        <v>5.0</v>
      </c>
      <c r="I37" s="229">
        <v>5.0</v>
      </c>
      <c r="J37" s="217">
        <f t="shared" si="2"/>
        <v>0.001112449111</v>
      </c>
      <c r="K37" s="218">
        <f t="shared" si="3"/>
        <v>0.06285337478</v>
      </c>
      <c r="L37" s="151">
        <f t="shared" si="4"/>
        <v>0.06285337478</v>
      </c>
      <c r="M37" s="175" t="s">
        <v>36</v>
      </c>
    </row>
    <row r="38">
      <c r="A38" s="143" t="s">
        <v>140</v>
      </c>
      <c r="B38" s="143" t="s">
        <v>21</v>
      </c>
      <c r="C38" s="144" t="s">
        <v>1267</v>
      </c>
      <c r="D38" s="193" t="s">
        <v>242</v>
      </c>
      <c r="E38" s="146">
        <v>44089.0</v>
      </c>
      <c r="F38" s="144" t="s">
        <v>260</v>
      </c>
      <c r="G38" s="229">
        <v>3.0</v>
      </c>
      <c r="H38" s="229">
        <v>10.0</v>
      </c>
      <c r="I38" s="229">
        <v>70.0</v>
      </c>
      <c r="J38" s="217">
        <f t="shared" si="2"/>
        <v>0.008036599113</v>
      </c>
      <c r="K38" s="218">
        <f t="shared" si="3"/>
        <v>0.4540678499</v>
      </c>
      <c r="L38" s="151">
        <f t="shared" si="4"/>
        <v>0.4540678499</v>
      </c>
      <c r="M38" s="143" t="s">
        <v>140</v>
      </c>
      <c r="N38" s="247"/>
      <c r="O38" s="247"/>
      <c r="P38" s="247"/>
      <c r="Q38" s="247"/>
      <c r="R38" s="247"/>
      <c r="S38" s="247"/>
      <c r="T38" s="247"/>
      <c r="U38" s="247"/>
      <c r="V38" s="247"/>
      <c r="W38" s="247"/>
      <c r="X38" s="247"/>
    </row>
    <row r="39">
      <c r="A39" s="143" t="s">
        <v>180</v>
      </c>
      <c r="B39" s="143" t="s">
        <v>21</v>
      </c>
      <c r="C39" s="144" t="s">
        <v>1236</v>
      </c>
      <c r="D39" s="193" t="s">
        <v>242</v>
      </c>
      <c r="E39" s="146">
        <v>44085.0</v>
      </c>
      <c r="F39" s="144" t="s">
        <v>260</v>
      </c>
      <c r="G39" s="229">
        <v>4.0</v>
      </c>
      <c r="H39" s="229">
        <v>0.0</v>
      </c>
      <c r="I39" s="229">
        <v>0.0</v>
      </c>
      <c r="J39" s="217">
        <f t="shared" si="2"/>
        <v>0</v>
      </c>
      <c r="K39" s="218">
        <f t="shared" si="3"/>
        <v>0</v>
      </c>
      <c r="L39" s="151">
        <f t="shared" si="4"/>
        <v>0</v>
      </c>
      <c r="M39" s="143" t="s">
        <v>180</v>
      </c>
      <c r="N39" s="248"/>
      <c r="O39" s="248"/>
      <c r="P39" s="248"/>
      <c r="Q39" s="248"/>
      <c r="R39" s="248"/>
      <c r="S39" s="248"/>
      <c r="T39" s="248"/>
      <c r="U39" s="248"/>
      <c r="V39" s="248"/>
      <c r="W39" s="248"/>
      <c r="X39" s="248"/>
    </row>
    <row r="40">
      <c r="A40" s="143" t="s">
        <v>1268</v>
      </c>
      <c r="B40" s="143" t="s">
        <v>21</v>
      </c>
      <c r="C40" s="144" t="s">
        <v>1236</v>
      </c>
      <c r="D40" s="193" t="s">
        <v>242</v>
      </c>
      <c r="E40" s="146">
        <v>44085.0</v>
      </c>
      <c r="F40" s="144" t="s">
        <v>260</v>
      </c>
      <c r="G40" s="229">
        <v>4.0</v>
      </c>
      <c r="H40" s="229">
        <v>0.0</v>
      </c>
      <c r="I40" s="229">
        <v>0.0</v>
      </c>
      <c r="J40" s="217">
        <f t="shared" si="2"/>
        <v>0</v>
      </c>
      <c r="K40" s="218">
        <f t="shared" si="3"/>
        <v>0</v>
      </c>
      <c r="L40" s="151">
        <f t="shared" si="4"/>
        <v>0</v>
      </c>
      <c r="M40" s="143" t="s">
        <v>1268</v>
      </c>
      <c r="N40" s="248"/>
      <c r="O40" s="248"/>
      <c r="P40" s="248"/>
      <c r="Q40" s="248"/>
      <c r="R40" s="248"/>
      <c r="S40" s="248"/>
      <c r="T40" s="248"/>
      <c r="U40" s="248"/>
      <c r="V40" s="248"/>
      <c r="W40" s="248"/>
      <c r="X40" s="248"/>
    </row>
    <row r="41">
      <c r="A41" s="143" t="s">
        <v>186</v>
      </c>
      <c r="B41" s="143" t="s">
        <v>21</v>
      </c>
      <c r="C41" s="144" t="s">
        <v>1236</v>
      </c>
      <c r="D41" s="193" t="s">
        <v>242</v>
      </c>
      <c r="E41" s="146">
        <v>44085.0</v>
      </c>
      <c r="F41" s="144" t="s">
        <v>260</v>
      </c>
      <c r="G41" s="229">
        <v>4.0</v>
      </c>
      <c r="H41" s="229">
        <v>0.0</v>
      </c>
      <c r="I41" s="229">
        <v>0.0</v>
      </c>
      <c r="J41" s="217">
        <f t="shared" si="2"/>
        <v>0</v>
      </c>
      <c r="K41" s="218">
        <f t="shared" si="3"/>
        <v>0</v>
      </c>
      <c r="L41" s="151">
        <f t="shared" si="4"/>
        <v>0</v>
      </c>
      <c r="M41" s="143" t="s">
        <v>186</v>
      </c>
      <c r="N41" s="247"/>
      <c r="O41" s="247"/>
      <c r="P41" s="247"/>
      <c r="Q41" s="247"/>
      <c r="R41" s="247"/>
      <c r="S41" s="247"/>
      <c r="T41" s="247"/>
      <c r="U41" s="247"/>
      <c r="V41" s="247"/>
      <c r="W41" s="247"/>
      <c r="X41" s="247"/>
    </row>
    <row r="42">
      <c r="A42" s="175" t="s">
        <v>201</v>
      </c>
      <c r="B42" s="175" t="s">
        <v>255</v>
      </c>
      <c r="C42" s="147" t="s">
        <v>1269</v>
      </c>
      <c r="D42" s="145" t="s">
        <v>242</v>
      </c>
      <c r="E42" s="146">
        <v>44096.0</v>
      </c>
      <c r="F42" s="147" t="s">
        <v>260</v>
      </c>
      <c r="G42" s="229">
        <v>3.0</v>
      </c>
      <c r="H42" s="229">
        <v>2.0</v>
      </c>
      <c r="I42" s="229">
        <v>1.0</v>
      </c>
      <c r="J42" s="217">
        <f t="shared" si="2"/>
        <v>0.0003481179629</v>
      </c>
      <c r="K42" s="218">
        <f t="shared" si="3"/>
        <v>0.01966866491</v>
      </c>
      <c r="L42" s="151">
        <f t="shared" si="4"/>
        <v>0.01966866491</v>
      </c>
      <c r="M42" s="175" t="s">
        <v>201</v>
      </c>
    </row>
    <row r="43">
      <c r="A43" s="143" t="s">
        <v>68</v>
      </c>
      <c r="B43" s="143" t="s">
        <v>21</v>
      </c>
      <c r="C43" s="144" t="s">
        <v>1242</v>
      </c>
      <c r="D43" s="193" t="s">
        <v>242</v>
      </c>
      <c r="E43" s="146">
        <v>44091.0</v>
      </c>
      <c r="F43" s="144" t="s">
        <v>287</v>
      </c>
      <c r="G43" s="229">
        <v>2.0</v>
      </c>
      <c r="H43" s="229">
        <v>40.0</v>
      </c>
      <c r="I43" s="229">
        <v>40.0</v>
      </c>
      <c r="J43" s="217">
        <f t="shared" si="2"/>
        <v>0.008899592889</v>
      </c>
      <c r="K43" s="218">
        <f t="shared" si="3"/>
        <v>0.5028269982</v>
      </c>
      <c r="L43" s="151">
        <f t="shared" si="4"/>
        <v>0.9568948481</v>
      </c>
      <c r="M43" s="143" t="s">
        <v>68</v>
      </c>
      <c r="N43" s="247"/>
      <c r="O43" s="247"/>
      <c r="P43" s="247"/>
      <c r="Q43" s="247"/>
      <c r="R43" s="247"/>
      <c r="S43" s="247"/>
      <c r="T43" s="247"/>
      <c r="U43" s="247"/>
      <c r="V43" s="247"/>
      <c r="W43" s="247"/>
      <c r="X43" s="247"/>
    </row>
    <row r="44">
      <c r="A44" s="143" t="s">
        <v>68</v>
      </c>
      <c r="B44" s="143" t="s">
        <v>21</v>
      </c>
      <c r="C44" s="144" t="s">
        <v>1267</v>
      </c>
      <c r="D44" s="193" t="s">
        <v>242</v>
      </c>
      <c r="E44" s="146">
        <v>44089.0</v>
      </c>
      <c r="F44" s="144" t="s">
        <v>260</v>
      </c>
      <c r="G44" s="229">
        <v>3.0</v>
      </c>
      <c r="H44" s="229">
        <v>10.0</v>
      </c>
      <c r="I44" s="229">
        <v>70.0</v>
      </c>
      <c r="J44" s="217">
        <f t="shared" si="2"/>
        <v>0.008036599113</v>
      </c>
      <c r="K44" s="218">
        <f t="shared" si="3"/>
        <v>0.4540678499</v>
      </c>
      <c r="L44" s="151">
        <f t="shared" si="4"/>
        <v>0.9568948481</v>
      </c>
      <c r="M44" s="143" t="s">
        <v>68</v>
      </c>
      <c r="N44" s="247"/>
      <c r="O44" s="247"/>
      <c r="P44" s="247"/>
      <c r="Q44" s="247"/>
      <c r="R44" s="247"/>
      <c r="S44" s="247"/>
      <c r="T44" s="247"/>
      <c r="U44" s="247"/>
      <c r="V44" s="247"/>
      <c r="W44" s="247"/>
      <c r="X44" s="247"/>
    </row>
    <row r="45">
      <c r="A45" s="143" t="s">
        <v>161</v>
      </c>
      <c r="B45" s="143" t="s">
        <v>21</v>
      </c>
      <c r="C45" s="144" t="s">
        <v>1236</v>
      </c>
      <c r="D45" s="193" t="s">
        <v>242</v>
      </c>
      <c r="E45" s="146">
        <v>44085.0</v>
      </c>
      <c r="F45" s="144" t="s">
        <v>260</v>
      </c>
      <c r="G45" s="229">
        <v>4.0</v>
      </c>
      <c r="H45" s="229">
        <v>0.0</v>
      </c>
      <c r="I45" s="229">
        <v>0.0</v>
      </c>
      <c r="J45" s="217">
        <f t="shared" si="2"/>
        <v>0</v>
      </c>
      <c r="K45" s="218">
        <f t="shared" si="3"/>
        <v>0</v>
      </c>
      <c r="L45" s="151">
        <f t="shared" si="4"/>
        <v>0</v>
      </c>
      <c r="M45" s="143" t="s">
        <v>161</v>
      </c>
      <c r="N45" s="247"/>
      <c r="O45" s="247"/>
      <c r="P45" s="247"/>
      <c r="Q45" s="247"/>
      <c r="R45" s="247"/>
      <c r="S45" s="247"/>
      <c r="T45" s="247"/>
      <c r="U45" s="247"/>
      <c r="V45" s="247"/>
      <c r="W45" s="247"/>
      <c r="X45" s="247"/>
    </row>
    <row r="46">
      <c r="A46" s="143" t="s">
        <v>33</v>
      </c>
      <c r="B46" s="143" t="s">
        <v>255</v>
      </c>
      <c r="C46" s="144" t="s">
        <v>1270</v>
      </c>
      <c r="D46" s="193" t="s">
        <v>242</v>
      </c>
      <c r="E46" s="146">
        <v>44091.0</v>
      </c>
      <c r="F46" s="144" t="s">
        <v>260</v>
      </c>
      <c r="G46" s="229">
        <v>2.0</v>
      </c>
      <c r="H46" s="229">
        <v>50.0</v>
      </c>
      <c r="I46" s="229">
        <v>50.0</v>
      </c>
      <c r="J46" s="217">
        <f t="shared" si="2"/>
        <v>0.01112449111</v>
      </c>
      <c r="K46" s="218">
        <f t="shared" si="3"/>
        <v>0.6285337478</v>
      </c>
      <c r="L46" s="151">
        <f t="shared" si="4"/>
        <v>0.6285337478</v>
      </c>
      <c r="M46" s="143" t="s">
        <v>33</v>
      </c>
      <c r="N46" s="247"/>
      <c r="O46" s="247"/>
      <c r="P46" s="247"/>
      <c r="Q46" s="247"/>
      <c r="R46" s="247"/>
      <c r="S46" s="247"/>
      <c r="T46" s="247"/>
      <c r="U46" s="247"/>
      <c r="V46" s="247"/>
      <c r="W46" s="247"/>
      <c r="X46" s="247"/>
    </row>
    <row r="47">
      <c r="A47" s="143" t="s">
        <v>75</v>
      </c>
      <c r="B47" s="143" t="s">
        <v>255</v>
      </c>
      <c r="C47" s="144" t="s">
        <v>1271</v>
      </c>
      <c r="D47" s="193" t="s">
        <v>242</v>
      </c>
      <c r="E47" s="146">
        <v>44089.0</v>
      </c>
      <c r="F47" s="144" t="s">
        <v>260</v>
      </c>
      <c r="G47" s="229">
        <v>3.0</v>
      </c>
      <c r="H47" s="229">
        <v>15.0</v>
      </c>
      <c r="I47" s="229">
        <v>20.0</v>
      </c>
      <c r="J47" s="217">
        <f t="shared" si="2"/>
        <v>0.003821655741</v>
      </c>
      <c r="K47" s="218">
        <f t="shared" si="3"/>
        <v>0.2159235494</v>
      </c>
      <c r="L47" s="151">
        <f t="shared" si="4"/>
        <v>0.2159235494</v>
      </c>
      <c r="M47" s="143" t="s">
        <v>75</v>
      </c>
      <c r="N47" s="247"/>
      <c r="O47" s="247"/>
      <c r="P47" s="247"/>
      <c r="Q47" s="247"/>
      <c r="R47" s="247"/>
      <c r="S47" s="247"/>
      <c r="T47" s="247"/>
      <c r="U47" s="247"/>
      <c r="V47" s="247"/>
      <c r="W47" s="247"/>
      <c r="X47" s="247"/>
    </row>
    <row r="48">
      <c r="A48" s="143" t="s">
        <v>37</v>
      </c>
      <c r="B48" s="143" t="s">
        <v>255</v>
      </c>
      <c r="C48" s="144" t="s">
        <v>1270</v>
      </c>
      <c r="D48" s="193" t="s">
        <v>242</v>
      </c>
      <c r="E48" s="146">
        <v>44091.0</v>
      </c>
      <c r="F48" s="144" t="s">
        <v>260</v>
      </c>
      <c r="G48" s="229">
        <v>2.0</v>
      </c>
      <c r="H48" s="229">
        <v>50.0</v>
      </c>
      <c r="I48" s="229">
        <v>50.0</v>
      </c>
      <c r="J48" s="217">
        <f t="shared" si="2"/>
        <v>0.01112449111</v>
      </c>
      <c r="K48" s="218">
        <f t="shared" si="3"/>
        <v>0.6285337478</v>
      </c>
      <c r="L48" s="151">
        <f t="shared" si="4"/>
        <v>0.6285337478</v>
      </c>
      <c r="M48" s="143" t="s">
        <v>37</v>
      </c>
      <c r="N48" s="247"/>
      <c r="O48" s="247"/>
      <c r="P48" s="247"/>
      <c r="Q48" s="247"/>
      <c r="R48" s="247"/>
      <c r="S48" s="247"/>
      <c r="T48" s="247"/>
      <c r="U48" s="247"/>
      <c r="V48" s="247"/>
      <c r="W48" s="247"/>
      <c r="X48" s="247"/>
    </row>
    <row r="49">
      <c r="A49" s="143" t="s">
        <v>69</v>
      </c>
      <c r="B49" s="143" t="s">
        <v>65</v>
      </c>
      <c r="C49" s="144" t="s">
        <v>1272</v>
      </c>
      <c r="D49" s="193" t="s">
        <v>242</v>
      </c>
      <c r="E49" s="146">
        <v>44087.0</v>
      </c>
      <c r="F49" s="144" t="s">
        <v>260</v>
      </c>
      <c r="G49" s="229">
        <v>4.0</v>
      </c>
      <c r="H49" s="229">
        <v>0.0</v>
      </c>
      <c r="I49" s="229">
        <v>0.0</v>
      </c>
      <c r="J49" s="217">
        <f t="shared" si="2"/>
        <v>0</v>
      </c>
      <c r="K49" s="218">
        <f t="shared" si="3"/>
        <v>0</v>
      </c>
      <c r="L49" s="151">
        <f t="shared" si="4"/>
        <v>0.2514134991</v>
      </c>
      <c r="M49" s="143" t="s">
        <v>69</v>
      </c>
      <c r="N49" s="247"/>
      <c r="O49" s="247"/>
      <c r="P49" s="247"/>
      <c r="Q49" s="247"/>
      <c r="R49" s="247"/>
      <c r="S49" s="247"/>
      <c r="T49" s="247"/>
      <c r="U49" s="247"/>
      <c r="V49" s="247"/>
      <c r="W49" s="247"/>
      <c r="X49" s="247"/>
    </row>
    <row r="50">
      <c r="A50" s="175" t="s">
        <v>69</v>
      </c>
      <c r="B50" s="175" t="s">
        <v>255</v>
      </c>
      <c r="C50" s="147" t="s">
        <v>1273</v>
      </c>
      <c r="D50" s="145" t="s">
        <v>242</v>
      </c>
      <c r="E50" s="146">
        <v>44097.0</v>
      </c>
      <c r="F50" s="147" t="s">
        <v>249</v>
      </c>
      <c r="G50" s="229">
        <v>1.0</v>
      </c>
      <c r="H50" s="229">
        <v>10.0</v>
      </c>
      <c r="I50" s="229">
        <v>10.0</v>
      </c>
      <c r="J50" s="217">
        <f t="shared" si="2"/>
        <v>0.002224898222</v>
      </c>
      <c r="K50" s="218">
        <f t="shared" si="3"/>
        <v>0.1257067496</v>
      </c>
      <c r="L50" s="151">
        <f t="shared" si="4"/>
        <v>0.2514134991</v>
      </c>
      <c r="M50" s="175" t="s">
        <v>69</v>
      </c>
    </row>
    <row r="51">
      <c r="A51" s="175" t="s">
        <v>69</v>
      </c>
      <c r="B51" s="175" t="s">
        <v>255</v>
      </c>
      <c r="C51" s="147" t="s">
        <v>1274</v>
      </c>
      <c r="D51" s="145" t="s">
        <v>242</v>
      </c>
      <c r="E51" s="146">
        <v>44098.0</v>
      </c>
      <c r="F51" s="147" t="s">
        <v>249</v>
      </c>
      <c r="G51" s="229">
        <v>1.0</v>
      </c>
      <c r="H51" s="229">
        <v>10.0</v>
      </c>
      <c r="I51" s="229">
        <v>10.0</v>
      </c>
      <c r="J51" s="217">
        <f t="shared" si="2"/>
        <v>0.002224898222</v>
      </c>
      <c r="K51" s="218">
        <f t="shared" si="3"/>
        <v>0.1257067496</v>
      </c>
      <c r="L51" s="151">
        <f t="shared" si="4"/>
        <v>0.2514134991</v>
      </c>
      <c r="M51" s="175" t="s">
        <v>69</v>
      </c>
    </row>
    <row r="52">
      <c r="A52" s="143" t="s">
        <v>83</v>
      </c>
      <c r="B52" s="143" t="s">
        <v>21</v>
      </c>
      <c r="C52" s="144" t="s">
        <v>1236</v>
      </c>
      <c r="D52" s="193" t="s">
        <v>242</v>
      </c>
      <c r="E52" s="146">
        <v>44085.0</v>
      </c>
      <c r="F52" s="144" t="s">
        <v>260</v>
      </c>
      <c r="G52" s="229">
        <v>4.0</v>
      </c>
      <c r="H52" s="229">
        <v>0.0</v>
      </c>
      <c r="I52" s="229">
        <v>0.0</v>
      </c>
      <c r="J52" s="217">
        <f t="shared" si="2"/>
        <v>0</v>
      </c>
      <c r="K52" s="218">
        <f t="shared" si="3"/>
        <v>0</v>
      </c>
      <c r="L52" s="151">
        <f t="shared" si="4"/>
        <v>0</v>
      </c>
      <c r="M52" s="143" t="s">
        <v>83</v>
      </c>
      <c r="N52" s="248"/>
      <c r="O52" s="248"/>
      <c r="P52" s="248"/>
      <c r="Q52" s="248"/>
      <c r="R52" s="248"/>
      <c r="S52" s="248"/>
      <c r="T52" s="248"/>
      <c r="U52" s="248"/>
      <c r="V52" s="248"/>
      <c r="W52" s="248"/>
      <c r="X52" s="248"/>
    </row>
    <row r="53">
      <c r="A53" s="143" t="s">
        <v>83</v>
      </c>
      <c r="B53" s="143" t="s">
        <v>255</v>
      </c>
      <c r="C53" s="144" t="s">
        <v>1238</v>
      </c>
      <c r="D53" s="193" t="s">
        <v>242</v>
      </c>
      <c r="E53" s="146">
        <v>44091.0</v>
      </c>
      <c r="F53" s="144" t="s">
        <v>260</v>
      </c>
      <c r="G53" s="229">
        <v>4.0</v>
      </c>
      <c r="H53" s="229">
        <v>0.0</v>
      </c>
      <c r="I53" s="229">
        <v>0.0</v>
      </c>
      <c r="J53" s="217">
        <f t="shared" si="2"/>
        <v>0</v>
      </c>
      <c r="K53" s="218">
        <f t="shared" si="3"/>
        <v>0</v>
      </c>
      <c r="L53" s="151">
        <f t="shared" si="4"/>
        <v>0</v>
      </c>
      <c r="M53" s="143" t="s">
        <v>83</v>
      </c>
      <c r="N53" s="248"/>
      <c r="O53" s="248"/>
      <c r="P53" s="248"/>
      <c r="Q53" s="248"/>
      <c r="R53" s="248"/>
      <c r="S53" s="248"/>
      <c r="T53" s="248"/>
      <c r="U53" s="248"/>
      <c r="V53" s="248"/>
      <c r="W53" s="248"/>
      <c r="X53" s="248"/>
    </row>
    <row r="54">
      <c r="A54" s="143" t="s">
        <v>45</v>
      </c>
      <c r="B54" s="143" t="s">
        <v>255</v>
      </c>
      <c r="C54" s="144" t="s">
        <v>1275</v>
      </c>
      <c r="D54" s="193" t="s">
        <v>242</v>
      </c>
      <c r="E54" s="146">
        <v>44084.0</v>
      </c>
      <c r="F54" s="144" t="s">
        <v>287</v>
      </c>
      <c r="G54" s="229">
        <v>1.0</v>
      </c>
      <c r="H54" s="229">
        <v>100.0</v>
      </c>
      <c r="I54" s="229">
        <v>80.0</v>
      </c>
      <c r="J54" s="217">
        <f t="shared" si="2"/>
        <v>0.02031174859</v>
      </c>
      <c r="K54" s="218">
        <f t="shared" si="3"/>
        <v>1.147613795</v>
      </c>
      <c r="L54" s="151">
        <f t="shared" si="4"/>
        <v>2.146068048</v>
      </c>
      <c r="M54" s="143" t="s">
        <v>45</v>
      </c>
      <c r="N54" s="247"/>
      <c r="O54" s="247"/>
      <c r="P54" s="247"/>
      <c r="Q54" s="247"/>
      <c r="R54" s="247"/>
      <c r="S54" s="247"/>
      <c r="T54" s="247"/>
      <c r="U54" s="247"/>
      <c r="V54" s="247"/>
      <c r="W54" s="247"/>
      <c r="X54" s="247"/>
    </row>
    <row r="55">
      <c r="A55" s="143" t="s">
        <v>45</v>
      </c>
      <c r="B55" s="143" t="s">
        <v>21</v>
      </c>
      <c r="C55" s="144" t="s">
        <v>1276</v>
      </c>
      <c r="D55" s="193" t="s">
        <v>242</v>
      </c>
      <c r="E55" s="146">
        <v>44084.0</v>
      </c>
      <c r="F55" s="144" t="s">
        <v>260</v>
      </c>
      <c r="G55" s="229">
        <v>3.0</v>
      </c>
      <c r="H55" s="229">
        <v>10.0</v>
      </c>
      <c r="I55" s="229">
        <v>70.0</v>
      </c>
      <c r="J55" s="217">
        <f t="shared" si="2"/>
        <v>0.008036599113</v>
      </c>
      <c r="K55" s="218">
        <f t="shared" si="3"/>
        <v>0.4540678499</v>
      </c>
      <c r="L55" s="151">
        <f t="shared" si="4"/>
        <v>2.146068048</v>
      </c>
      <c r="M55" s="143" t="s">
        <v>45</v>
      </c>
      <c r="N55" s="248"/>
      <c r="O55" s="248"/>
      <c r="P55" s="248"/>
      <c r="Q55" s="248"/>
      <c r="R55" s="248"/>
      <c r="S55" s="248"/>
      <c r="T55" s="248"/>
      <c r="U55" s="248"/>
      <c r="V55" s="248"/>
      <c r="W55" s="248"/>
      <c r="X55" s="248"/>
    </row>
    <row r="56">
      <c r="A56" s="143" t="s">
        <v>45</v>
      </c>
      <c r="B56" s="143" t="s">
        <v>9</v>
      </c>
      <c r="C56" s="144" t="s">
        <v>1277</v>
      </c>
      <c r="D56" s="193" t="s">
        <v>242</v>
      </c>
      <c r="E56" s="146">
        <v>44085.0</v>
      </c>
      <c r="F56" s="144" t="s">
        <v>260</v>
      </c>
      <c r="G56" s="229">
        <v>3.0</v>
      </c>
      <c r="H56" s="229">
        <v>2.0</v>
      </c>
      <c r="I56" s="229">
        <v>5.0</v>
      </c>
      <c r="J56" s="217">
        <f t="shared" si="2"/>
        <v>0.000735564689</v>
      </c>
      <c r="K56" s="218">
        <f t="shared" si="3"/>
        <v>0.04155940493</v>
      </c>
      <c r="L56" s="151">
        <f t="shared" si="4"/>
        <v>2.146068048</v>
      </c>
      <c r="M56" s="143" t="s">
        <v>45</v>
      </c>
      <c r="N56" s="247"/>
      <c r="O56" s="247"/>
      <c r="P56" s="247"/>
      <c r="Q56" s="247"/>
      <c r="R56" s="247"/>
      <c r="S56" s="247"/>
      <c r="T56" s="247"/>
      <c r="U56" s="247"/>
      <c r="V56" s="247"/>
      <c r="W56" s="247"/>
      <c r="X56" s="247"/>
    </row>
    <row r="57">
      <c r="A57" s="143" t="s">
        <v>45</v>
      </c>
      <c r="B57" s="143" t="s">
        <v>21</v>
      </c>
      <c r="C57" s="144" t="s">
        <v>1236</v>
      </c>
      <c r="D57" s="193" t="s">
        <v>242</v>
      </c>
      <c r="E57" s="146">
        <v>44085.0</v>
      </c>
      <c r="F57" s="144" t="s">
        <v>260</v>
      </c>
      <c r="G57" s="229">
        <v>4.0</v>
      </c>
      <c r="H57" s="229">
        <v>0.0</v>
      </c>
      <c r="I57" s="229">
        <v>0.0</v>
      </c>
      <c r="J57" s="217">
        <f t="shared" si="2"/>
        <v>0</v>
      </c>
      <c r="K57" s="218">
        <f t="shared" si="3"/>
        <v>0</v>
      </c>
      <c r="L57" s="151">
        <f t="shared" si="4"/>
        <v>2.146068048</v>
      </c>
      <c r="M57" s="143" t="s">
        <v>45</v>
      </c>
      <c r="N57" s="247"/>
      <c r="O57" s="247"/>
      <c r="P57" s="247"/>
      <c r="Q57" s="247"/>
      <c r="R57" s="247"/>
      <c r="S57" s="247"/>
      <c r="T57" s="247"/>
      <c r="U57" s="247"/>
      <c r="V57" s="247"/>
      <c r="W57" s="247"/>
      <c r="X57" s="247"/>
    </row>
    <row r="58">
      <c r="A58" s="143" t="s">
        <v>45</v>
      </c>
      <c r="B58" s="143" t="s">
        <v>21</v>
      </c>
      <c r="C58" s="144" t="s">
        <v>1243</v>
      </c>
      <c r="D58" s="193" t="s">
        <v>242</v>
      </c>
      <c r="E58" s="166">
        <v>44083.0</v>
      </c>
      <c r="F58" s="144" t="s">
        <v>287</v>
      </c>
      <c r="G58" s="229">
        <v>2.0</v>
      </c>
      <c r="H58" s="229">
        <v>40.0</v>
      </c>
      <c r="I58" s="229">
        <v>40.0</v>
      </c>
      <c r="J58" s="217">
        <f t="shared" si="2"/>
        <v>0.008899592889</v>
      </c>
      <c r="K58" s="218">
        <f t="shared" si="3"/>
        <v>0.5028269982</v>
      </c>
      <c r="L58" s="151">
        <f t="shared" si="4"/>
        <v>2.146068048</v>
      </c>
      <c r="M58" s="143" t="s">
        <v>45</v>
      </c>
      <c r="N58" s="247"/>
      <c r="O58" s="247"/>
      <c r="P58" s="247"/>
      <c r="Q58" s="247"/>
      <c r="R58" s="247"/>
      <c r="S58" s="247"/>
      <c r="T58" s="247"/>
      <c r="U58" s="247"/>
      <c r="V58" s="247"/>
      <c r="W58" s="247"/>
      <c r="X58" s="247"/>
    </row>
    <row r="59">
      <c r="A59" s="143" t="s">
        <v>23</v>
      </c>
      <c r="B59" s="143" t="s">
        <v>255</v>
      </c>
      <c r="C59" s="144" t="s">
        <v>1239</v>
      </c>
      <c r="D59" s="193" t="s">
        <v>242</v>
      </c>
      <c r="E59" s="166">
        <v>44083.0</v>
      </c>
      <c r="F59" s="144" t="s">
        <v>287</v>
      </c>
      <c r="G59" s="229">
        <v>1.0</v>
      </c>
      <c r="H59" s="229">
        <v>0.0</v>
      </c>
      <c r="I59" s="229">
        <v>0.0</v>
      </c>
      <c r="J59" s="217">
        <f t="shared" si="2"/>
        <v>0</v>
      </c>
      <c r="K59" s="218">
        <f t="shared" si="3"/>
        <v>0</v>
      </c>
      <c r="L59" s="151">
        <f t="shared" si="4"/>
        <v>0</v>
      </c>
      <c r="M59" s="143" t="s">
        <v>23</v>
      </c>
      <c r="N59" s="247"/>
      <c r="O59" s="247"/>
      <c r="P59" s="247"/>
      <c r="Q59" s="247"/>
      <c r="R59" s="247"/>
      <c r="S59" s="247"/>
      <c r="T59" s="247"/>
      <c r="U59" s="247"/>
      <c r="V59" s="247"/>
      <c r="W59" s="247"/>
      <c r="X59" s="247"/>
    </row>
    <row r="60">
      <c r="A60" s="143" t="s">
        <v>23</v>
      </c>
      <c r="B60" s="143" t="s">
        <v>255</v>
      </c>
      <c r="C60" s="144" t="s">
        <v>1240</v>
      </c>
      <c r="D60" s="193" t="s">
        <v>242</v>
      </c>
      <c r="E60" s="146">
        <v>44084.0</v>
      </c>
      <c r="F60" s="144" t="s">
        <v>287</v>
      </c>
      <c r="G60" s="229">
        <v>1.0</v>
      </c>
      <c r="H60" s="229">
        <v>0.0</v>
      </c>
      <c r="I60" s="229">
        <v>0.0</v>
      </c>
      <c r="J60" s="217">
        <f t="shared" si="2"/>
        <v>0</v>
      </c>
      <c r="K60" s="218">
        <f t="shared" si="3"/>
        <v>0</v>
      </c>
      <c r="L60" s="151">
        <f t="shared" si="4"/>
        <v>0</v>
      </c>
      <c r="M60" s="143" t="s">
        <v>23</v>
      </c>
      <c r="N60" s="247"/>
      <c r="O60" s="247"/>
      <c r="P60" s="247"/>
      <c r="Q60" s="247"/>
      <c r="R60" s="247"/>
      <c r="S60" s="247"/>
      <c r="T60" s="247"/>
      <c r="U60" s="247"/>
      <c r="V60" s="247"/>
      <c r="W60" s="247"/>
      <c r="X60" s="247"/>
    </row>
    <row r="61">
      <c r="A61" s="143" t="s">
        <v>23</v>
      </c>
      <c r="B61" s="143" t="s">
        <v>255</v>
      </c>
      <c r="C61" s="144" t="s">
        <v>1275</v>
      </c>
      <c r="D61" s="193" t="s">
        <v>242</v>
      </c>
      <c r="E61" s="146">
        <v>44084.0</v>
      </c>
      <c r="F61" s="144" t="s">
        <v>287</v>
      </c>
      <c r="G61" s="229">
        <v>1.0</v>
      </c>
      <c r="H61" s="229">
        <v>0.0</v>
      </c>
      <c r="I61" s="229">
        <v>0.0</v>
      </c>
      <c r="J61" s="217">
        <f t="shared" si="2"/>
        <v>0</v>
      </c>
      <c r="K61" s="218">
        <f t="shared" si="3"/>
        <v>0</v>
      </c>
      <c r="L61" s="151">
        <f t="shared" si="4"/>
        <v>0</v>
      </c>
      <c r="M61" s="143" t="s">
        <v>23</v>
      </c>
      <c r="N61" s="248"/>
      <c r="O61" s="248"/>
      <c r="P61" s="248"/>
      <c r="Q61" s="248"/>
      <c r="R61" s="248"/>
      <c r="S61" s="248"/>
      <c r="T61" s="248"/>
      <c r="U61" s="248"/>
      <c r="V61" s="248"/>
      <c r="W61" s="248"/>
      <c r="X61" s="248"/>
    </row>
    <row r="62">
      <c r="A62" s="143" t="s">
        <v>23</v>
      </c>
      <c r="B62" s="143" t="s">
        <v>21</v>
      </c>
      <c r="C62" s="144" t="s">
        <v>1236</v>
      </c>
      <c r="D62" s="193" t="s">
        <v>242</v>
      </c>
      <c r="E62" s="146">
        <v>44085.0</v>
      </c>
      <c r="F62" s="144" t="s">
        <v>260</v>
      </c>
      <c r="G62" s="229">
        <v>4.0</v>
      </c>
      <c r="H62" s="229">
        <v>0.0</v>
      </c>
      <c r="I62" s="229">
        <v>0.0</v>
      </c>
      <c r="J62" s="217">
        <f t="shared" si="2"/>
        <v>0</v>
      </c>
      <c r="K62" s="218">
        <f t="shared" si="3"/>
        <v>0</v>
      </c>
      <c r="L62" s="151">
        <f t="shared" si="4"/>
        <v>0</v>
      </c>
      <c r="M62" s="143" t="s">
        <v>23</v>
      </c>
      <c r="N62" s="247"/>
      <c r="O62" s="247"/>
      <c r="P62" s="247"/>
      <c r="Q62" s="247"/>
      <c r="R62" s="247"/>
      <c r="S62" s="247"/>
      <c r="T62" s="247"/>
      <c r="U62" s="247"/>
      <c r="V62" s="247"/>
      <c r="W62" s="247"/>
      <c r="X62" s="247"/>
    </row>
    <row r="63">
      <c r="A63" s="143" t="s">
        <v>23</v>
      </c>
      <c r="B63" s="143" t="s">
        <v>65</v>
      </c>
      <c r="C63" s="144" t="s">
        <v>1278</v>
      </c>
      <c r="D63" s="193" t="s">
        <v>242</v>
      </c>
      <c r="E63" s="146">
        <v>44089.0</v>
      </c>
      <c r="F63" s="144" t="s">
        <v>260</v>
      </c>
      <c r="G63" s="229">
        <v>4.0</v>
      </c>
      <c r="H63" s="229">
        <v>0.0</v>
      </c>
      <c r="I63" s="229">
        <v>0.0</v>
      </c>
      <c r="J63" s="217">
        <f t="shared" si="2"/>
        <v>0</v>
      </c>
      <c r="K63" s="218">
        <f t="shared" si="3"/>
        <v>0</v>
      </c>
      <c r="L63" s="151">
        <f t="shared" si="4"/>
        <v>0</v>
      </c>
      <c r="M63" s="143" t="s">
        <v>23</v>
      </c>
      <c r="N63" s="248"/>
      <c r="O63" s="248"/>
      <c r="P63" s="248"/>
      <c r="Q63" s="248"/>
      <c r="R63" s="248"/>
      <c r="S63" s="248"/>
      <c r="T63" s="248"/>
      <c r="U63" s="248"/>
      <c r="V63" s="248"/>
      <c r="W63" s="248"/>
      <c r="X63" s="248"/>
    </row>
    <row r="64">
      <c r="A64" s="143" t="s">
        <v>23</v>
      </c>
      <c r="B64" s="143" t="s">
        <v>255</v>
      </c>
      <c r="C64" s="144" t="s">
        <v>1279</v>
      </c>
      <c r="D64" s="193" t="s">
        <v>242</v>
      </c>
      <c r="E64" s="146">
        <v>44091.0</v>
      </c>
      <c r="F64" s="144" t="s">
        <v>287</v>
      </c>
      <c r="G64" s="229">
        <v>1.0</v>
      </c>
      <c r="H64" s="229">
        <v>0.0</v>
      </c>
      <c r="I64" s="229">
        <v>0.0</v>
      </c>
      <c r="J64" s="217">
        <f t="shared" si="2"/>
        <v>0</v>
      </c>
      <c r="K64" s="218">
        <f t="shared" si="3"/>
        <v>0</v>
      </c>
      <c r="L64" s="151">
        <f t="shared" si="4"/>
        <v>0</v>
      </c>
      <c r="M64" s="143" t="s">
        <v>23</v>
      </c>
      <c r="N64" s="247"/>
      <c r="O64" s="247"/>
      <c r="P64" s="247"/>
      <c r="Q64" s="247"/>
      <c r="R64" s="247"/>
      <c r="S64" s="247"/>
      <c r="T64" s="247"/>
      <c r="U64" s="247"/>
      <c r="V64" s="247"/>
      <c r="W64" s="247"/>
      <c r="X64" s="247"/>
    </row>
    <row r="65">
      <c r="A65" s="143" t="s">
        <v>23</v>
      </c>
      <c r="B65" s="143" t="s">
        <v>21</v>
      </c>
      <c r="C65" s="144" t="s">
        <v>1242</v>
      </c>
      <c r="D65" s="193" t="s">
        <v>242</v>
      </c>
      <c r="E65" s="146">
        <v>44091.0</v>
      </c>
      <c r="F65" s="144" t="s">
        <v>287</v>
      </c>
      <c r="G65" s="229">
        <v>2.0</v>
      </c>
      <c r="H65" s="229">
        <v>0.0</v>
      </c>
      <c r="I65" s="229">
        <v>0.0</v>
      </c>
      <c r="J65" s="217">
        <f t="shared" si="2"/>
        <v>0</v>
      </c>
      <c r="K65" s="218">
        <f t="shared" si="3"/>
        <v>0</v>
      </c>
      <c r="L65" s="151">
        <f t="shared" si="4"/>
        <v>0</v>
      </c>
      <c r="M65" s="143" t="s">
        <v>23</v>
      </c>
      <c r="N65" s="247"/>
      <c r="O65" s="247"/>
      <c r="P65" s="247"/>
      <c r="Q65" s="247"/>
      <c r="R65" s="247"/>
      <c r="S65" s="247"/>
      <c r="T65" s="247"/>
      <c r="U65" s="247"/>
      <c r="V65" s="247"/>
      <c r="W65" s="247"/>
      <c r="X65" s="247"/>
    </row>
    <row r="66">
      <c r="A66" s="175" t="s">
        <v>23</v>
      </c>
      <c r="B66" s="175" t="s">
        <v>9</v>
      </c>
      <c r="C66" s="147" t="s">
        <v>1280</v>
      </c>
      <c r="D66" s="145" t="s">
        <v>242</v>
      </c>
      <c r="E66" s="146">
        <v>44092.0</v>
      </c>
      <c r="F66" s="147" t="s">
        <v>287</v>
      </c>
      <c r="G66" s="229">
        <v>3.0</v>
      </c>
      <c r="H66" s="229">
        <v>0.0</v>
      </c>
      <c r="I66" s="229">
        <v>0.0</v>
      </c>
      <c r="J66" s="217">
        <f t="shared" si="2"/>
        <v>0</v>
      </c>
      <c r="K66" s="218">
        <f t="shared" si="3"/>
        <v>0</v>
      </c>
      <c r="L66" s="151">
        <f t="shared" si="4"/>
        <v>0</v>
      </c>
      <c r="M66" s="175" t="s">
        <v>23</v>
      </c>
    </row>
    <row r="67">
      <c r="A67" s="175" t="s">
        <v>23</v>
      </c>
      <c r="B67" s="175" t="s">
        <v>255</v>
      </c>
      <c r="C67" s="147" t="s">
        <v>1248</v>
      </c>
      <c r="D67" s="145" t="s">
        <v>242</v>
      </c>
      <c r="E67" s="146">
        <v>44095.0</v>
      </c>
      <c r="F67" s="147" t="s">
        <v>287</v>
      </c>
      <c r="G67" s="229">
        <v>2.0</v>
      </c>
      <c r="H67" s="229">
        <v>0.0</v>
      </c>
      <c r="I67" s="229">
        <v>0.0</v>
      </c>
      <c r="J67" s="217">
        <f t="shared" si="2"/>
        <v>0</v>
      </c>
      <c r="K67" s="218">
        <f t="shared" si="3"/>
        <v>0</v>
      </c>
      <c r="L67" s="151">
        <f t="shared" si="4"/>
        <v>0</v>
      </c>
      <c r="M67" s="175" t="s">
        <v>23</v>
      </c>
    </row>
    <row r="68">
      <c r="A68" s="175" t="s">
        <v>23</v>
      </c>
      <c r="B68" s="175" t="s">
        <v>21</v>
      </c>
      <c r="C68" s="147" t="s">
        <v>1281</v>
      </c>
      <c r="D68" s="145" t="s">
        <v>242</v>
      </c>
      <c r="E68" s="146">
        <v>44096.0</v>
      </c>
      <c r="F68" s="147" t="s">
        <v>287</v>
      </c>
      <c r="G68" s="229">
        <v>1.0</v>
      </c>
      <c r="H68" s="229">
        <v>0.0</v>
      </c>
      <c r="I68" s="229">
        <v>0.0</v>
      </c>
      <c r="J68" s="217">
        <f t="shared" si="2"/>
        <v>0</v>
      </c>
      <c r="K68" s="218">
        <f t="shared" si="3"/>
        <v>0</v>
      </c>
      <c r="L68" s="151">
        <f t="shared" si="4"/>
        <v>0</v>
      </c>
      <c r="M68" s="175" t="s">
        <v>23</v>
      </c>
    </row>
    <row r="69">
      <c r="A69" s="175" t="s">
        <v>23</v>
      </c>
      <c r="B69" s="175" t="s">
        <v>9</v>
      </c>
      <c r="C69" s="147" t="s">
        <v>1282</v>
      </c>
      <c r="D69" s="145" t="s">
        <v>242</v>
      </c>
      <c r="E69" s="146">
        <v>44098.0</v>
      </c>
      <c r="F69" s="147" t="s">
        <v>287</v>
      </c>
      <c r="G69" s="229">
        <v>3.0</v>
      </c>
      <c r="H69" s="229">
        <v>0.0</v>
      </c>
      <c r="I69" s="229">
        <v>0.0</v>
      </c>
      <c r="J69" s="217">
        <f t="shared" si="2"/>
        <v>0</v>
      </c>
      <c r="K69" s="218">
        <f t="shared" si="3"/>
        <v>0</v>
      </c>
      <c r="L69" s="151">
        <f t="shared" si="4"/>
        <v>0</v>
      </c>
      <c r="M69" s="175" t="s">
        <v>23</v>
      </c>
    </row>
    <row r="70">
      <c r="A70" s="175" t="s">
        <v>23</v>
      </c>
      <c r="B70" s="175" t="s">
        <v>9</v>
      </c>
      <c r="C70" s="147" t="s">
        <v>1251</v>
      </c>
      <c r="D70" s="145" t="s">
        <v>242</v>
      </c>
      <c r="E70" s="146">
        <v>44098.0</v>
      </c>
      <c r="F70" s="147" t="s">
        <v>287</v>
      </c>
      <c r="G70" s="229">
        <v>1.0</v>
      </c>
      <c r="H70" s="229">
        <v>0.0</v>
      </c>
      <c r="I70" s="229">
        <v>0.0</v>
      </c>
      <c r="J70" s="217">
        <f t="shared" si="2"/>
        <v>0</v>
      </c>
      <c r="K70" s="218">
        <f t="shared" si="3"/>
        <v>0</v>
      </c>
      <c r="L70" s="151">
        <f t="shared" si="4"/>
        <v>0</v>
      </c>
      <c r="M70" s="175" t="s">
        <v>23</v>
      </c>
    </row>
    <row r="71">
      <c r="A71" s="175" t="s">
        <v>23</v>
      </c>
      <c r="B71" s="175" t="s">
        <v>7</v>
      </c>
      <c r="C71" s="147" t="s">
        <v>1283</v>
      </c>
      <c r="D71" s="145" t="s">
        <v>242</v>
      </c>
      <c r="E71" s="146">
        <v>44098.0</v>
      </c>
      <c r="F71" s="147" t="s">
        <v>249</v>
      </c>
      <c r="G71" s="229">
        <v>1.0</v>
      </c>
      <c r="H71" s="229">
        <v>0.0</v>
      </c>
      <c r="I71" s="229">
        <v>0.0</v>
      </c>
      <c r="J71" s="217">
        <f t="shared" si="2"/>
        <v>0</v>
      </c>
      <c r="K71" s="218">
        <f t="shared" si="3"/>
        <v>0</v>
      </c>
      <c r="L71" s="151">
        <f t="shared" si="4"/>
        <v>0</v>
      </c>
      <c r="M71" s="175" t="s">
        <v>23</v>
      </c>
    </row>
    <row r="72">
      <c r="A72" s="175" t="s">
        <v>23</v>
      </c>
      <c r="B72" s="175" t="s">
        <v>21</v>
      </c>
      <c r="C72" s="147" t="s">
        <v>1253</v>
      </c>
      <c r="D72" s="145" t="s">
        <v>242</v>
      </c>
      <c r="E72" s="146">
        <v>44098.0</v>
      </c>
      <c r="F72" s="147" t="s">
        <v>249</v>
      </c>
      <c r="G72" s="229">
        <v>2.0</v>
      </c>
      <c r="H72" s="229">
        <v>0.0</v>
      </c>
      <c r="I72" s="229">
        <v>0.0</v>
      </c>
      <c r="J72" s="217">
        <f t="shared" si="2"/>
        <v>0</v>
      </c>
      <c r="K72" s="218">
        <f t="shared" si="3"/>
        <v>0</v>
      </c>
      <c r="L72" s="151">
        <f t="shared" si="4"/>
        <v>0</v>
      </c>
      <c r="M72" s="175" t="s">
        <v>23</v>
      </c>
    </row>
    <row r="73">
      <c r="A73" s="175" t="s">
        <v>23</v>
      </c>
      <c r="B73" s="175" t="s">
        <v>265</v>
      </c>
      <c r="C73" s="147" t="s">
        <v>1255</v>
      </c>
      <c r="D73" s="145" t="s">
        <v>242</v>
      </c>
      <c r="E73" s="146">
        <v>44098.0</v>
      </c>
      <c r="F73" s="147" t="s">
        <v>249</v>
      </c>
      <c r="G73" s="229">
        <v>1.0</v>
      </c>
      <c r="H73" s="229">
        <v>0.0</v>
      </c>
      <c r="I73" s="229">
        <v>0.0</v>
      </c>
      <c r="J73" s="217">
        <f t="shared" si="2"/>
        <v>0</v>
      </c>
      <c r="K73" s="218">
        <f t="shared" si="3"/>
        <v>0</v>
      </c>
      <c r="L73" s="151">
        <f t="shared" si="4"/>
        <v>0</v>
      </c>
      <c r="M73" s="175" t="s">
        <v>23</v>
      </c>
    </row>
    <row r="74">
      <c r="A74" s="143" t="s">
        <v>27</v>
      </c>
      <c r="B74" s="143" t="s">
        <v>65</v>
      </c>
      <c r="C74" s="144" t="s">
        <v>1284</v>
      </c>
      <c r="D74" s="193" t="s">
        <v>242</v>
      </c>
      <c r="E74" s="146">
        <v>44088.0</v>
      </c>
      <c r="F74" s="144" t="s">
        <v>260</v>
      </c>
      <c r="G74" s="229">
        <v>4.0</v>
      </c>
      <c r="H74" s="229">
        <v>0.0</v>
      </c>
      <c r="I74" s="229">
        <v>0.0</v>
      </c>
      <c r="J74" s="217">
        <f t="shared" si="2"/>
        <v>0</v>
      </c>
      <c r="K74" s="218">
        <f t="shared" si="3"/>
        <v>0</v>
      </c>
      <c r="L74" s="151">
        <f t="shared" si="4"/>
        <v>0</v>
      </c>
      <c r="M74" s="143" t="s">
        <v>27</v>
      </c>
      <c r="N74" s="247"/>
      <c r="O74" s="247"/>
      <c r="P74" s="247"/>
      <c r="Q74" s="247"/>
      <c r="R74" s="247"/>
      <c r="S74" s="247"/>
      <c r="T74" s="247"/>
      <c r="U74" s="247"/>
      <c r="V74" s="247"/>
      <c r="W74" s="247"/>
      <c r="X74" s="247"/>
    </row>
    <row r="75">
      <c r="A75" s="175" t="s">
        <v>190</v>
      </c>
      <c r="B75" s="175" t="s">
        <v>16</v>
      </c>
      <c r="C75" s="147" t="s">
        <v>1258</v>
      </c>
      <c r="D75" s="145" t="s">
        <v>242</v>
      </c>
      <c r="E75" s="146">
        <v>44095.0</v>
      </c>
      <c r="F75" s="147" t="s">
        <v>512</v>
      </c>
      <c r="G75" s="229">
        <v>3.0</v>
      </c>
      <c r="H75" s="229">
        <v>5.0</v>
      </c>
      <c r="I75" s="229">
        <v>10.0</v>
      </c>
      <c r="J75" s="217">
        <f t="shared" si="2"/>
        <v>0.001596757519</v>
      </c>
      <c r="K75" s="218">
        <f t="shared" si="3"/>
        <v>0.09021679981</v>
      </c>
      <c r="L75" s="151">
        <f t="shared" si="4"/>
        <v>0.09021679981</v>
      </c>
      <c r="M75" s="175" t="s">
        <v>190</v>
      </c>
    </row>
    <row r="76">
      <c r="A76" s="175" t="s">
        <v>200</v>
      </c>
      <c r="B76" s="175" t="s">
        <v>265</v>
      </c>
      <c r="C76" s="147" t="s">
        <v>1285</v>
      </c>
      <c r="D76" s="145" t="s">
        <v>242</v>
      </c>
      <c r="E76" s="146">
        <v>44096.0</v>
      </c>
      <c r="F76" s="147" t="s">
        <v>260</v>
      </c>
      <c r="G76" s="229">
        <v>3.0</v>
      </c>
      <c r="H76" s="229">
        <v>2.0</v>
      </c>
      <c r="I76" s="229">
        <v>2.0</v>
      </c>
      <c r="J76" s="217">
        <f t="shared" si="2"/>
        <v>0.0004449796444</v>
      </c>
      <c r="K76" s="218">
        <f t="shared" si="3"/>
        <v>0.02514134991</v>
      </c>
      <c r="L76" s="151">
        <f t="shared" si="4"/>
        <v>0.02514134991</v>
      </c>
      <c r="M76" s="175" t="s">
        <v>200</v>
      </c>
    </row>
    <row r="77">
      <c r="A77" s="143" t="s">
        <v>102</v>
      </c>
      <c r="B77" s="143" t="s">
        <v>255</v>
      </c>
      <c r="C77" s="144" t="s">
        <v>1286</v>
      </c>
      <c r="D77" s="193" t="s">
        <v>242</v>
      </c>
      <c r="E77" s="146">
        <v>44086.0</v>
      </c>
      <c r="F77" s="144" t="s">
        <v>260</v>
      </c>
      <c r="G77" s="229">
        <v>4.0</v>
      </c>
      <c r="H77" s="229">
        <v>0.0</v>
      </c>
      <c r="I77" s="229">
        <v>0.0</v>
      </c>
      <c r="J77" s="217">
        <f t="shared" si="2"/>
        <v>0</v>
      </c>
      <c r="K77" s="218">
        <f t="shared" si="3"/>
        <v>0</v>
      </c>
      <c r="L77" s="151">
        <f t="shared" si="4"/>
        <v>0.4540678499</v>
      </c>
      <c r="M77" s="143" t="s">
        <v>102</v>
      </c>
      <c r="N77" s="247"/>
      <c r="O77" s="247"/>
      <c r="P77" s="247"/>
      <c r="Q77" s="247"/>
      <c r="R77" s="247"/>
      <c r="S77" s="247"/>
      <c r="T77" s="247"/>
      <c r="U77" s="247"/>
      <c r="V77" s="247"/>
      <c r="W77" s="247"/>
      <c r="X77" s="247"/>
    </row>
    <row r="78">
      <c r="A78" s="143" t="s">
        <v>102</v>
      </c>
      <c r="B78" s="143" t="s">
        <v>29</v>
      </c>
      <c r="C78" s="144" t="s">
        <v>1287</v>
      </c>
      <c r="D78" s="193" t="s">
        <v>242</v>
      </c>
      <c r="E78" s="146">
        <v>44084.0</v>
      </c>
      <c r="F78" s="144" t="s">
        <v>260</v>
      </c>
      <c r="G78" s="229">
        <v>3.0</v>
      </c>
      <c r="H78" s="229">
        <v>10.0</v>
      </c>
      <c r="I78" s="229">
        <v>70.0</v>
      </c>
      <c r="J78" s="217">
        <f t="shared" si="2"/>
        <v>0.008036599113</v>
      </c>
      <c r="K78" s="218">
        <f t="shared" si="3"/>
        <v>0.4540678499</v>
      </c>
      <c r="L78" s="151">
        <f t="shared" si="4"/>
        <v>0.4540678499</v>
      </c>
      <c r="M78" s="143" t="s">
        <v>102</v>
      </c>
      <c r="N78" s="247"/>
      <c r="O78" s="247"/>
      <c r="P78" s="247"/>
      <c r="Q78" s="247"/>
      <c r="R78" s="247"/>
      <c r="S78" s="247"/>
      <c r="T78" s="247"/>
      <c r="U78" s="247"/>
      <c r="V78" s="247"/>
      <c r="W78" s="247"/>
      <c r="X78" s="247"/>
    </row>
    <row r="79">
      <c r="A79" s="175" t="s">
        <v>85</v>
      </c>
      <c r="B79" s="175" t="s">
        <v>16</v>
      </c>
      <c r="C79" s="147" t="s">
        <v>1288</v>
      </c>
      <c r="D79" s="145" t="s">
        <v>242</v>
      </c>
      <c r="E79" s="146">
        <v>44095.0</v>
      </c>
      <c r="F79" s="147" t="s">
        <v>512</v>
      </c>
      <c r="G79" s="229">
        <v>3.0</v>
      </c>
      <c r="H79" s="229">
        <v>10.0</v>
      </c>
      <c r="I79" s="229">
        <v>10.0</v>
      </c>
      <c r="J79" s="217">
        <f t="shared" si="2"/>
        <v>0.002224898222</v>
      </c>
      <c r="K79" s="218">
        <f t="shared" si="3"/>
        <v>0.1257067496</v>
      </c>
      <c r="L79" s="151">
        <f t="shared" si="4"/>
        <v>0.1382774245</v>
      </c>
      <c r="M79" s="175" t="s">
        <v>85</v>
      </c>
    </row>
    <row r="80">
      <c r="A80" s="175" t="s">
        <v>85</v>
      </c>
      <c r="B80" s="175" t="s">
        <v>16</v>
      </c>
      <c r="C80" s="147" t="s">
        <v>1264</v>
      </c>
      <c r="D80" s="145" t="s">
        <v>242</v>
      </c>
      <c r="E80" s="146">
        <v>44095.0</v>
      </c>
      <c r="F80" s="147" t="s">
        <v>512</v>
      </c>
      <c r="G80" s="229">
        <v>3.0</v>
      </c>
      <c r="H80" s="229">
        <v>1.0</v>
      </c>
      <c r="I80" s="229">
        <v>1.0</v>
      </c>
      <c r="J80" s="217">
        <f t="shared" si="2"/>
        <v>0.0002224898222</v>
      </c>
      <c r="K80" s="218">
        <f t="shared" si="3"/>
        <v>0.01257067496</v>
      </c>
      <c r="L80" s="151">
        <f t="shared" si="4"/>
        <v>0.1382774245</v>
      </c>
      <c r="M80" s="175" t="s">
        <v>85</v>
      </c>
    </row>
    <row r="81">
      <c r="A81" s="143" t="s">
        <v>16</v>
      </c>
      <c r="B81" s="143" t="s">
        <v>255</v>
      </c>
      <c r="C81" s="144" t="s">
        <v>1275</v>
      </c>
      <c r="D81" s="193" t="s">
        <v>242</v>
      </c>
      <c r="E81" s="146">
        <v>44084.0</v>
      </c>
      <c r="F81" s="144" t="s">
        <v>287</v>
      </c>
      <c r="G81" s="229">
        <v>3.0</v>
      </c>
      <c r="H81" s="229">
        <v>20.0</v>
      </c>
      <c r="I81" s="229">
        <v>80.0</v>
      </c>
      <c r="J81" s="217">
        <f t="shared" si="2"/>
        <v>0.01026149734</v>
      </c>
      <c r="K81" s="218">
        <f t="shared" si="3"/>
        <v>0.5797745995</v>
      </c>
      <c r="L81" s="151">
        <f t="shared" si="4"/>
        <v>3.562896695</v>
      </c>
      <c r="M81" s="143" t="s">
        <v>16</v>
      </c>
      <c r="N81" s="247"/>
      <c r="O81" s="247"/>
      <c r="P81" s="247"/>
      <c r="Q81" s="247"/>
      <c r="R81" s="247"/>
      <c r="S81" s="247"/>
      <c r="T81" s="247"/>
      <c r="U81" s="247"/>
      <c r="V81" s="247"/>
      <c r="W81" s="247"/>
      <c r="X81" s="247"/>
    </row>
    <row r="82">
      <c r="A82" s="143" t="s">
        <v>16</v>
      </c>
      <c r="B82" s="143" t="s">
        <v>21</v>
      </c>
      <c r="C82" s="144" t="s">
        <v>1276</v>
      </c>
      <c r="D82" s="193" t="s">
        <v>242</v>
      </c>
      <c r="E82" s="146">
        <v>44084.0</v>
      </c>
      <c r="F82" s="144" t="s">
        <v>260</v>
      </c>
      <c r="G82" s="229">
        <v>3.0</v>
      </c>
      <c r="H82" s="229">
        <v>10.0</v>
      </c>
      <c r="I82" s="229">
        <v>70.0</v>
      </c>
      <c r="J82" s="217">
        <f t="shared" si="2"/>
        <v>0.008036599113</v>
      </c>
      <c r="K82" s="218">
        <f t="shared" si="3"/>
        <v>0.4540678499</v>
      </c>
      <c r="L82" s="151">
        <f t="shared" si="4"/>
        <v>3.562896695</v>
      </c>
      <c r="M82" s="143" t="s">
        <v>16</v>
      </c>
      <c r="N82" s="248"/>
      <c r="O82" s="248"/>
      <c r="P82" s="248"/>
      <c r="Q82" s="248"/>
      <c r="R82" s="248"/>
      <c r="S82" s="248"/>
      <c r="T82" s="248"/>
      <c r="U82" s="248"/>
      <c r="V82" s="248"/>
      <c r="W82" s="248"/>
      <c r="X82" s="248"/>
    </row>
    <row r="83">
      <c r="A83" s="143" t="s">
        <v>16</v>
      </c>
      <c r="B83" s="143" t="s">
        <v>21</v>
      </c>
      <c r="C83" s="144" t="s">
        <v>1236</v>
      </c>
      <c r="D83" s="193" t="s">
        <v>242</v>
      </c>
      <c r="E83" s="146">
        <v>44085.0</v>
      </c>
      <c r="F83" s="144" t="s">
        <v>260</v>
      </c>
      <c r="G83" s="229">
        <v>4.0</v>
      </c>
      <c r="H83" s="229">
        <v>0.0</v>
      </c>
      <c r="I83" s="229">
        <v>0.0</v>
      </c>
      <c r="J83" s="217">
        <f t="shared" si="2"/>
        <v>0</v>
      </c>
      <c r="K83" s="218">
        <f t="shared" si="3"/>
        <v>0</v>
      </c>
      <c r="L83" s="151">
        <f t="shared" si="4"/>
        <v>3.562896695</v>
      </c>
      <c r="M83" s="143" t="s">
        <v>16</v>
      </c>
      <c r="N83" s="247"/>
      <c r="O83" s="247"/>
      <c r="P83" s="247"/>
      <c r="Q83" s="247"/>
      <c r="R83" s="247"/>
      <c r="S83" s="247"/>
      <c r="T83" s="247"/>
      <c r="U83" s="247"/>
      <c r="V83" s="247"/>
      <c r="W83" s="247"/>
      <c r="X83" s="247"/>
    </row>
    <row r="84">
      <c r="A84" s="143" t="s">
        <v>16</v>
      </c>
      <c r="B84" s="143" t="s">
        <v>65</v>
      </c>
      <c r="C84" s="144" t="s">
        <v>1278</v>
      </c>
      <c r="D84" s="193" t="s">
        <v>242</v>
      </c>
      <c r="E84" s="146">
        <v>44089.0</v>
      </c>
      <c r="F84" s="144" t="s">
        <v>260</v>
      </c>
      <c r="G84" s="229">
        <v>4.0</v>
      </c>
      <c r="H84" s="229">
        <v>0.0</v>
      </c>
      <c r="I84" s="229">
        <v>0.0</v>
      </c>
      <c r="J84" s="217">
        <f t="shared" si="2"/>
        <v>0</v>
      </c>
      <c r="K84" s="218">
        <f t="shared" si="3"/>
        <v>0</v>
      </c>
      <c r="L84" s="151">
        <f t="shared" si="4"/>
        <v>3.562896695</v>
      </c>
      <c r="M84" s="143" t="s">
        <v>16</v>
      </c>
      <c r="N84" s="248"/>
      <c r="O84" s="248"/>
      <c r="P84" s="248"/>
      <c r="Q84" s="248"/>
      <c r="R84" s="248"/>
      <c r="S84" s="248"/>
      <c r="T84" s="248"/>
      <c r="U84" s="248"/>
      <c r="V84" s="248"/>
      <c r="W84" s="248"/>
      <c r="X84" s="248"/>
    </row>
    <row r="85">
      <c r="A85" s="143" t="s">
        <v>16</v>
      </c>
      <c r="B85" s="143" t="s">
        <v>21</v>
      </c>
      <c r="C85" s="144" t="s">
        <v>1242</v>
      </c>
      <c r="D85" s="193" t="s">
        <v>242</v>
      </c>
      <c r="E85" s="146">
        <v>44091.0</v>
      </c>
      <c r="F85" s="144" t="s">
        <v>287</v>
      </c>
      <c r="G85" s="229">
        <v>3.0</v>
      </c>
      <c r="H85" s="229">
        <v>10.0</v>
      </c>
      <c r="I85" s="229">
        <v>40.0</v>
      </c>
      <c r="J85" s="217">
        <f t="shared" si="2"/>
        <v>0.005130748668</v>
      </c>
      <c r="K85" s="218">
        <f t="shared" si="3"/>
        <v>0.2898872997</v>
      </c>
      <c r="L85" s="151">
        <f t="shared" si="4"/>
        <v>3.562896695</v>
      </c>
      <c r="M85" s="143" t="s">
        <v>16</v>
      </c>
      <c r="N85" s="247"/>
      <c r="O85" s="247"/>
      <c r="P85" s="247"/>
      <c r="Q85" s="247"/>
      <c r="R85" s="247"/>
      <c r="S85" s="247"/>
      <c r="T85" s="247"/>
      <c r="U85" s="247"/>
      <c r="V85" s="247"/>
      <c r="W85" s="247"/>
      <c r="X85" s="247"/>
    </row>
    <row r="86">
      <c r="A86" s="143" t="s">
        <v>16</v>
      </c>
      <c r="B86" s="143" t="s">
        <v>21</v>
      </c>
      <c r="C86" s="144" t="s">
        <v>1243</v>
      </c>
      <c r="D86" s="193" t="s">
        <v>242</v>
      </c>
      <c r="E86" s="166">
        <v>44083.0</v>
      </c>
      <c r="F86" s="144" t="s">
        <v>287</v>
      </c>
      <c r="G86" s="229">
        <v>3.0</v>
      </c>
      <c r="H86" s="229">
        <v>20.0</v>
      </c>
      <c r="I86" s="229">
        <v>40.0</v>
      </c>
      <c r="J86" s="217">
        <f t="shared" si="2"/>
        <v>0.006387030075</v>
      </c>
      <c r="K86" s="218">
        <f t="shared" si="3"/>
        <v>0.3608671992</v>
      </c>
      <c r="L86" s="151">
        <f t="shared" si="4"/>
        <v>3.562896695</v>
      </c>
      <c r="M86" s="143" t="s">
        <v>16</v>
      </c>
      <c r="N86" s="247"/>
      <c r="O86" s="247"/>
      <c r="P86" s="247"/>
      <c r="Q86" s="247"/>
      <c r="R86" s="247"/>
      <c r="S86" s="247"/>
      <c r="T86" s="247"/>
      <c r="U86" s="247"/>
      <c r="V86" s="247"/>
      <c r="W86" s="247"/>
      <c r="X86" s="247"/>
    </row>
    <row r="87">
      <c r="A87" s="175" t="s">
        <v>16</v>
      </c>
      <c r="B87" s="175" t="s">
        <v>255</v>
      </c>
      <c r="C87" s="147" t="s">
        <v>1289</v>
      </c>
      <c r="D87" s="145" t="s">
        <v>242</v>
      </c>
      <c r="E87" s="146">
        <v>44092.0</v>
      </c>
      <c r="F87" s="147" t="s">
        <v>287</v>
      </c>
      <c r="G87" s="229">
        <v>3.0</v>
      </c>
      <c r="H87" s="229">
        <v>30.0</v>
      </c>
      <c r="I87" s="229">
        <v>40.0</v>
      </c>
      <c r="J87" s="217">
        <f t="shared" si="2"/>
        <v>0.007643311482</v>
      </c>
      <c r="K87" s="218">
        <f t="shared" si="3"/>
        <v>0.4318470987</v>
      </c>
      <c r="L87" s="151">
        <f t="shared" si="4"/>
        <v>3.562896695</v>
      </c>
      <c r="M87" s="175" t="s">
        <v>16</v>
      </c>
    </row>
    <row r="88">
      <c r="A88" s="175" t="s">
        <v>16</v>
      </c>
      <c r="B88" s="175" t="s">
        <v>255</v>
      </c>
      <c r="C88" s="147" t="s">
        <v>1290</v>
      </c>
      <c r="D88" s="145" t="s">
        <v>242</v>
      </c>
      <c r="E88" s="146">
        <v>44093.0</v>
      </c>
      <c r="F88" s="147" t="s">
        <v>512</v>
      </c>
      <c r="G88" s="229">
        <v>3.0</v>
      </c>
      <c r="H88" s="229">
        <v>5.0</v>
      </c>
      <c r="I88" s="229">
        <v>20.0</v>
      </c>
      <c r="J88" s="217">
        <f t="shared" si="2"/>
        <v>0.002565374334</v>
      </c>
      <c r="K88" s="218">
        <f t="shared" si="3"/>
        <v>0.1449436499</v>
      </c>
      <c r="L88" s="151">
        <f t="shared" si="4"/>
        <v>3.562896695</v>
      </c>
      <c r="M88" s="175" t="s">
        <v>16</v>
      </c>
    </row>
    <row r="89">
      <c r="A89" s="175" t="s">
        <v>16</v>
      </c>
      <c r="B89" s="175" t="s">
        <v>21</v>
      </c>
      <c r="C89" s="147" t="s">
        <v>1291</v>
      </c>
      <c r="D89" s="145" t="s">
        <v>242</v>
      </c>
      <c r="E89" s="146">
        <v>44097.0</v>
      </c>
      <c r="F89" s="147" t="s">
        <v>287</v>
      </c>
      <c r="G89" s="229">
        <v>1.0</v>
      </c>
      <c r="H89" s="229">
        <v>20.0</v>
      </c>
      <c r="I89" s="229">
        <v>30.0</v>
      </c>
      <c r="J89" s="217">
        <f t="shared" si="2"/>
        <v>0.00541841326</v>
      </c>
      <c r="K89" s="218">
        <f t="shared" si="3"/>
        <v>0.3061403492</v>
      </c>
      <c r="L89" s="151">
        <f t="shared" si="4"/>
        <v>3.562896695</v>
      </c>
      <c r="M89" s="175" t="s">
        <v>16</v>
      </c>
    </row>
    <row r="90">
      <c r="A90" s="175" t="s">
        <v>16</v>
      </c>
      <c r="B90" s="175" t="s">
        <v>255</v>
      </c>
      <c r="C90" s="147" t="s">
        <v>1292</v>
      </c>
      <c r="D90" s="145" t="s">
        <v>242</v>
      </c>
      <c r="E90" s="146">
        <v>44098.0</v>
      </c>
      <c r="F90" s="147" t="s">
        <v>249</v>
      </c>
      <c r="G90" s="229">
        <v>2.0</v>
      </c>
      <c r="H90" s="229">
        <v>20.0</v>
      </c>
      <c r="I90" s="229">
        <v>40.0</v>
      </c>
      <c r="J90" s="217">
        <f t="shared" si="2"/>
        <v>0.006387030075</v>
      </c>
      <c r="K90" s="218">
        <f t="shared" si="3"/>
        <v>0.3608671992</v>
      </c>
      <c r="L90" s="151">
        <f t="shared" si="4"/>
        <v>3.562896695</v>
      </c>
      <c r="M90" s="175" t="s">
        <v>16</v>
      </c>
    </row>
    <row r="91">
      <c r="A91" s="175" t="s">
        <v>16</v>
      </c>
      <c r="B91" s="175" t="s">
        <v>7</v>
      </c>
      <c r="C91" s="147" t="s">
        <v>1293</v>
      </c>
      <c r="D91" s="145" t="s">
        <v>242</v>
      </c>
      <c r="E91" s="146">
        <v>44098.0</v>
      </c>
      <c r="F91" s="147" t="s">
        <v>249</v>
      </c>
      <c r="G91" s="229">
        <v>2.0</v>
      </c>
      <c r="H91" s="229">
        <v>10.0</v>
      </c>
      <c r="I91" s="229">
        <v>50.0</v>
      </c>
      <c r="J91" s="217">
        <f t="shared" si="2"/>
        <v>0.006099365483</v>
      </c>
      <c r="K91" s="218">
        <f t="shared" si="3"/>
        <v>0.3446141498</v>
      </c>
      <c r="L91" s="151">
        <f t="shared" si="4"/>
        <v>3.562896695</v>
      </c>
      <c r="M91" s="175" t="s">
        <v>16</v>
      </c>
    </row>
    <row r="92">
      <c r="A92" s="175" t="s">
        <v>16</v>
      </c>
      <c r="B92" s="175" t="s">
        <v>21</v>
      </c>
      <c r="C92" s="147" t="s">
        <v>1253</v>
      </c>
      <c r="D92" s="145" t="s">
        <v>242</v>
      </c>
      <c r="E92" s="146">
        <v>44098.0</v>
      </c>
      <c r="F92" s="147" t="s">
        <v>249</v>
      </c>
      <c r="G92" s="229">
        <v>2.0</v>
      </c>
      <c r="H92" s="229">
        <v>10.0</v>
      </c>
      <c r="I92" s="229">
        <v>40.0</v>
      </c>
      <c r="J92" s="217">
        <f t="shared" si="2"/>
        <v>0.005130748668</v>
      </c>
      <c r="K92" s="218">
        <f t="shared" si="3"/>
        <v>0.2898872997</v>
      </c>
      <c r="L92" s="151">
        <f t="shared" si="4"/>
        <v>3.562896695</v>
      </c>
      <c r="M92" s="175" t="s">
        <v>16</v>
      </c>
    </row>
    <row r="93">
      <c r="A93" s="143" t="s">
        <v>10</v>
      </c>
      <c r="B93" s="143" t="s">
        <v>21</v>
      </c>
      <c r="C93" s="144" t="s">
        <v>1236</v>
      </c>
      <c r="D93" s="193" t="s">
        <v>242</v>
      </c>
      <c r="E93" s="146">
        <v>44085.0</v>
      </c>
      <c r="F93" s="144" t="s">
        <v>260</v>
      </c>
      <c r="G93" s="229">
        <v>4.0</v>
      </c>
      <c r="H93" s="229">
        <v>0.0</v>
      </c>
      <c r="I93" s="229">
        <v>0.0</v>
      </c>
      <c r="J93" s="217">
        <f t="shared" si="2"/>
        <v>0</v>
      </c>
      <c r="K93" s="218">
        <f t="shared" si="3"/>
        <v>0</v>
      </c>
      <c r="L93" s="151">
        <f t="shared" si="4"/>
        <v>9.168466193</v>
      </c>
      <c r="M93" s="143" t="s">
        <v>10</v>
      </c>
      <c r="N93" s="247"/>
      <c r="O93" s="247"/>
      <c r="P93" s="247"/>
      <c r="Q93" s="247"/>
      <c r="R93" s="247"/>
      <c r="S93" s="247"/>
      <c r="T93" s="247"/>
      <c r="U93" s="247"/>
      <c r="V93" s="247"/>
      <c r="W93" s="247"/>
      <c r="X93" s="247"/>
    </row>
    <row r="94">
      <c r="A94" s="143" t="s">
        <v>10</v>
      </c>
      <c r="B94" s="143" t="s">
        <v>21</v>
      </c>
      <c r="C94" s="144" t="s">
        <v>1267</v>
      </c>
      <c r="D94" s="193" t="s">
        <v>242</v>
      </c>
      <c r="E94" s="146">
        <v>44089.0</v>
      </c>
      <c r="F94" s="144" t="s">
        <v>260</v>
      </c>
      <c r="G94" s="229">
        <v>3.0</v>
      </c>
      <c r="H94" s="229">
        <v>10.0</v>
      </c>
      <c r="I94" s="229">
        <v>70.0</v>
      </c>
      <c r="J94" s="217">
        <f t="shared" si="2"/>
        <v>0.008036599113</v>
      </c>
      <c r="K94" s="218">
        <f t="shared" si="3"/>
        <v>0.4540678499</v>
      </c>
      <c r="L94" s="151">
        <f t="shared" si="4"/>
        <v>9.168466193</v>
      </c>
      <c r="M94" s="143" t="s">
        <v>10</v>
      </c>
      <c r="N94" s="247"/>
      <c r="O94" s="247"/>
      <c r="P94" s="247"/>
      <c r="Q94" s="247"/>
      <c r="R94" s="247"/>
      <c r="S94" s="247"/>
      <c r="T94" s="247"/>
      <c r="U94" s="247"/>
      <c r="V94" s="247"/>
      <c r="W94" s="247"/>
      <c r="X94" s="247"/>
    </row>
    <row r="95">
      <c r="A95" s="143" t="s">
        <v>10</v>
      </c>
      <c r="B95" s="143" t="s">
        <v>65</v>
      </c>
      <c r="C95" s="144" t="s">
        <v>1278</v>
      </c>
      <c r="D95" s="193" t="s">
        <v>242</v>
      </c>
      <c r="E95" s="146">
        <v>44089.0</v>
      </c>
      <c r="F95" s="144" t="s">
        <v>260</v>
      </c>
      <c r="G95" s="229">
        <v>4.0</v>
      </c>
      <c r="H95" s="229">
        <v>0.0</v>
      </c>
      <c r="I95" s="229">
        <v>0.0</v>
      </c>
      <c r="J95" s="217">
        <f t="shared" si="2"/>
        <v>0</v>
      </c>
      <c r="K95" s="218">
        <f t="shared" si="3"/>
        <v>0</v>
      </c>
      <c r="L95" s="151">
        <f t="shared" si="4"/>
        <v>9.168466193</v>
      </c>
      <c r="M95" s="143" t="s">
        <v>10</v>
      </c>
      <c r="N95" s="248"/>
      <c r="O95" s="248"/>
      <c r="P95" s="248"/>
      <c r="Q95" s="248"/>
      <c r="R95" s="248"/>
      <c r="S95" s="248"/>
      <c r="T95" s="248"/>
      <c r="U95" s="248"/>
      <c r="V95" s="248"/>
      <c r="W95" s="248"/>
      <c r="X95" s="248"/>
    </row>
    <row r="96">
      <c r="A96" s="143" t="s">
        <v>10</v>
      </c>
      <c r="B96" s="143" t="s">
        <v>21</v>
      </c>
      <c r="C96" s="144" t="s">
        <v>1242</v>
      </c>
      <c r="D96" s="193" t="s">
        <v>242</v>
      </c>
      <c r="E96" s="146">
        <v>44091.0</v>
      </c>
      <c r="F96" s="144" t="s">
        <v>287</v>
      </c>
      <c r="G96" s="229">
        <v>2.0</v>
      </c>
      <c r="H96" s="229">
        <v>40.0</v>
      </c>
      <c r="I96" s="229">
        <v>40.0</v>
      </c>
      <c r="J96" s="217">
        <f t="shared" si="2"/>
        <v>0.008899592889</v>
      </c>
      <c r="K96" s="218">
        <f t="shared" si="3"/>
        <v>0.5028269982</v>
      </c>
      <c r="L96" s="151">
        <f t="shared" si="4"/>
        <v>9.168466193</v>
      </c>
      <c r="M96" s="143" t="s">
        <v>10</v>
      </c>
      <c r="N96" s="247"/>
      <c r="O96" s="247"/>
      <c r="P96" s="247"/>
      <c r="Q96" s="247"/>
      <c r="R96" s="247"/>
      <c r="S96" s="247"/>
      <c r="T96" s="247"/>
      <c r="U96" s="247"/>
      <c r="V96" s="247"/>
      <c r="W96" s="247"/>
      <c r="X96" s="247"/>
    </row>
    <row r="97">
      <c r="A97" s="143" t="s">
        <v>10</v>
      </c>
      <c r="B97" s="143" t="s">
        <v>21</v>
      </c>
      <c r="C97" s="144" t="s">
        <v>1243</v>
      </c>
      <c r="D97" s="193" t="s">
        <v>242</v>
      </c>
      <c r="E97" s="166">
        <v>44083.0</v>
      </c>
      <c r="F97" s="144" t="s">
        <v>287</v>
      </c>
      <c r="G97" s="229">
        <v>2.0</v>
      </c>
      <c r="H97" s="229">
        <v>40.0</v>
      </c>
      <c r="I97" s="229">
        <v>40.0</v>
      </c>
      <c r="J97" s="217">
        <f t="shared" si="2"/>
        <v>0.008899592889</v>
      </c>
      <c r="K97" s="218">
        <f t="shared" si="3"/>
        <v>0.5028269982</v>
      </c>
      <c r="L97" s="151">
        <f t="shared" si="4"/>
        <v>9.168466193</v>
      </c>
      <c r="M97" s="143" t="s">
        <v>10</v>
      </c>
      <c r="N97" s="247"/>
      <c r="O97" s="247"/>
      <c r="P97" s="247"/>
      <c r="Q97" s="247"/>
      <c r="R97" s="247"/>
      <c r="S97" s="247"/>
      <c r="T97" s="247"/>
      <c r="U97" s="247"/>
      <c r="V97" s="247"/>
      <c r="W97" s="247"/>
      <c r="X97" s="247"/>
    </row>
    <row r="98">
      <c r="A98" s="175" t="s">
        <v>10</v>
      </c>
      <c r="B98" s="175" t="s">
        <v>65</v>
      </c>
      <c r="C98" s="147" t="s">
        <v>1294</v>
      </c>
      <c r="D98" s="145" t="s">
        <v>242</v>
      </c>
      <c r="E98" s="146">
        <v>44092.0</v>
      </c>
      <c r="F98" s="147" t="s">
        <v>260</v>
      </c>
      <c r="G98" s="229">
        <v>4.0</v>
      </c>
      <c r="H98" s="229">
        <v>0.0</v>
      </c>
      <c r="I98" s="229">
        <v>0.0</v>
      </c>
      <c r="J98" s="217">
        <f t="shared" si="2"/>
        <v>0</v>
      </c>
      <c r="K98" s="218">
        <f t="shared" si="3"/>
        <v>0</v>
      </c>
      <c r="L98" s="151">
        <f t="shared" si="4"/>
        <v>9.168466193</v>
      </c>
      <c r="M98" s="175" t="s">
        <v>10</v>
      </c>
    </row>
    <row r="99">
      <c r="A99" s="175" t="s">
        <v>10</v>
      </c>
      <c r="B99" s="175" t="s">
        <v>21</v>
      </c>
      <c r="C99" s="147" t="s">
        <v>1281</v>
      </c>
      <c r="D99" s="145" t="s">
        <v>242</v>
      </c>
      <c r="E99" s="146">
        <v>44096.0</v>
      </c>
      <c r="F99" s="147" t="s">
        <v>287</v>
      </c>
      <c r="G99" s="229">
        <v>1.0</v>
      </c>
      <c r="H99" s="229">
        <v>300.0</v>
      </c>
      <c r="I99" s="229">
        <v>250.0</v>
      </c>
      <c r="J99" s="217">
        <f t="shared" si="2"/>
        <v>0.06190386259</v>
      </c>
      <c r="K99" s="218">
        <f t="shared" si="3"/>
        <v>3.497568236</v>
      </c>
      <c r="L99" s="151">
        <f t="shared" si="4"/>
        <v>9.168466193</v>
      </c>
      <c r="M99" s="175" t="s">
        <v>10</v>
      </c>
    </row>
    <row r="100">
      <c r="A100" s="175" t="s">
        <v>10</v>
      </c>
      <c r="B100" s="175" t="s">
        <v>21</v>
      </c>
      <c r="C100" s="147" t="s">
        <v>1295</v>
      </c>
      <c r="D100" s="145" t="s">
        <v>242</v>
      </c>
      <c r="E100" s="146">
        <v>44097.0</v>
      </c>
      <c r="F100" s="147" t="s">
        <v>287</v>
      </c>
      <c r="G100" s="229">
        <v>1.0</v>
      </c>
      <c r="H100" s="229">
        <v>40.0</v>
      </c>
      <c r="I100" s="229">
        <v>40.0</v>
      </c>
      <c r="J100" s="217">
        <f t="shared" si="2"/>
        <v>0.008899592889</v>
      </c>
      <c r="K100" s="218">
        <f t="shared" si="3"/>
        <v>0.5028269982</v>
      </c>
      <c r="L100" s="151">
        <f t="shared" si="4"/>
        <v>9.168466193</v>
      </c>
      <c r="M100" s="175" t="s">
        <v>10</v>
      </c>
    </row>
    <row r="101">
      <c r="A101" s="175" t="s">
        <v>10</v>
      </c>
      <c r="B101" s="175" t="s">
        <v>21</v>
      </c>
      <c r="C101" s="147" t="s">
        <v>1296</v>
      </c>
      <c r="D101" s="145" t="s">
        <v>242</v>
      </c>
      <c r="E101" s="146">
        <v>44097.0</v>
      </c>
      <c r="F101" s="147" t="s">
        <v>287</v>
      </c>
      <c r="G101" s="229">
        <v>1.0</v>
      </c>
      <c r="H101" s="229">
        <v>10.0</v>
      </c>
      <c r="I101" s="229">
        <v>10.0</v>
      </c>
      <c r="J101" s="217">
        <f t="shared" si="2"/>
        <v>0.002224898222</v>
      </c>
      <c r="K101" s="218">
        <f t="shared" si="3"/>
        <v>0.1257067496</v>
      </c>
      <c r="L101" s="151">
        <f t="shared" si="4"/>
        <v>9.168466193</v>
      </c>
      <c r="M101" s="175" t="s">
        <v>10</v>
      </c>
    </row>
    <row r="102">
      <c r="A102" s="175" t="s">
        <v>10</v>
      </c>
      <c r="B102" s="175" t="s">
        <v>21</v>
      </c>
      <c r="C102" s="147" t="s">
        <v>1297</v>
      </c>
      <c r="D102" s="145" t="s">
        <v>242</v>
      </c>
      <c r="E102" s="146">
        <v>44097.0</v>
      </c>
      <c r="F102" s="147" t="s">
        <v>287</v>
      </c>
      <c r="G102" s="229">
        <v>1.0</v>
      </c>
      <c r="H102" s="229">
        <v>30.0</v>
      </c>
      <c r="I102" s="229">
        <v>30.0</v>
      </c>
      <c r="J102" s="217">
        <f t="shared" si="2"/>
        <v>0.006674694667</v>
      </c>
      <c r="K102" s="218">
        <f t="shared" si="3"/>
        <v>0.3771202487</v>
      </c>
      <c r="L102" s="151">
        <f t="shared" si="4"/>
        <v>9.168466193</v>
      </c>
      <c r="M102" s="175" t="s">
        <v>10</v>
      </c>
    </row>
    <row r="103">
      <c r="A103" s="175" t="s">
        <v>10</v>
      </c>
      <c r="B103" s="175" t="s">
        <v>16</v>
      </c>
      <c r="C103" s="147" t="s">
        <v>1298</v>
      </c>
      <c r="D103" s="145" t="s">
        <v>242</v>
      </c>
      <c r="E103" s="146">
        <v>44098.0</v>
      </c>
      <c r="F103" s="147" t="s">
        <v>287</v>
      </c>
      <c r="G103" s="229">
        <v>1.0</v>
      </c>
      <c r="H103" s="229">
        <v>100.0</v>
      </c>
      <c r="I103" s="229">
        <v>80.0</v>
      </c>
      <c r="J103" s="217">
        <f t="shared" si="2"/>
        <v>0.02031174859</v>
      </c>
      <c r="K103" s="218">
        <f t="shared" si="3"/>
        <v>1.147613795</v>
      </c>
      <c r="L103" s="151">
        <f t="shared" si="4"/>
        <v>9.168466193</v>
      </c>
      <c r="M103" s="175" t="s">
        <v>10</v>
      </c>
    </row>
    <row r="104">
      <c r="A104" s="175" t="s">
        <v>10</v>
      </c>
      <c r="B104" s="175" t="s">
        <v>9</v>
      </c>
      <c r="C104" s="147" t="s">
        <v>1251</v>
      </c>
      <c r="D104" s="145" t="s">
        <v>242</v>
      </c>
      <c r="E104" s="146">
        <v>44098.0</v>
      </c>
      <c r="F104" s="147" t="s">
        <v>287</v>
      </c>
      <c r="G104" s="229">
        <v>1.0</v>
      </c>
      <c r="H104" s="229">
        <v>40.0</v>
      </c>
      <c r="I104" s="229">
        <v>40.0</v>
      </c>
      <c r="J104" s="217">
        <f t="shared" si="2"/>
        <v>0.008899592889</v>
      </c>
      <c r="K104" s="218">
        <f t="shared" si="3"/>
        <v>0.5028269982</v>
      </c>
      <c r="L104" s="151">
        <f t="shared" si="4"/>
        <v>9.168466193</v>
      </c>
      <c r="M104" s="175" t="s">
        <v>10</v>
      </c>
    </row>
    <row r="105">
      <c r="A105" s="175" t="s">
        <v>10</v>
      </c>
      <c r="B105" s="175" t="s">
        <v>7</v>
      </c>
      <c r="C105" s="147" t="s">
        <v>1299</v>
      </c>
      <c r="D105" s="145" t="s">
        <v>242</v>
      </c>
      <c r="E105" s="146">
        <v>44098.0</v>
      </c>
      <c r="F105" s="147" t="s">
        <v>249</v>
      </c>
      <c r="G105" s="229">
        <v>1.0</v>
      </c>
      <c r="H105" s="229">
        <v>5.0</v>
      </c>
      <c r="I105" s="229">
        <v>5.0</v>
      </c>
      <c r="J105" s="217">
        <f t="shared" si="2"/>
        <v>0.001112449111</v>
      </c>
      <c r="K105" s="218">
        <f t="shared" si="3"/>
        <v>0.06285337478</v>
      </c>
      <c r="L105" s="151">
        <f t="shared" si="4"/>
        <v>9.168466193</v>
      </c>
      <c r="M105" s="175" t="s">
        <v>10</v>
      </c>
    </row>
    <row r="106">
      <c r="A106" s="175" t="s">
        <v>10</v>
      </c>
      <c r="B106" s="175" t="s">
        <v>7</v>
      </c>
      <c r="C106" s="147" t="s">
        <v>1283</v>
      </c>
      <c r="D106" s="145" t="s">
        <v>242</v>
      </c>
      <c r="E106" s="146">
        <v>44098.0</v>
      </c>
      <c r="F106" s="147" t="s">
        <v>249</v>
      </c>
      <c r="G106" s="229">
        <v>1.0</v>
      </c>
      <c r="H106" s="229">
        <v>20.0</v>
      </c>
      <c r="I106" s="229">
        <v>10.0</v>
      </c>
      <c r="J106" s="217">
        <f t="shared" si="2"/>
        <v>0.003481179629</v>
      </c>
      <c r="K106" s="218">
        <f t="shared" si="3"/>
        <v>0.1966866491</v>
      </c>
      <c r="L106" s="151">
        <f t="shared" si="4"/>
        <v>9.168466193</v>
      </c>
      <c r="M106" s="175" t="s">
        <v>10</v>
      </c>
    </row>
    <row r="107">
      <c r="A107" s="175" t="s">
        <v>10</v>
      </c>
      <c r="B107" s="175" t="s">
        <v>7</v>
      </c>
      <c r="C107" s="147" t="s">
        <v>1293</v>
      </c>
      <c r="D107" s="145" t="s">
        <v>242</v>
      </c>
      <c r="E107" s="146">
        <v>44098.0</v>
      </c>
      <c r="F107" s="147" t="s">
        <v>249</v>
      </c>
      <c r="G107" s="229">
        <v>2.0</v>
      </c>
      <c r="H107" s="229">
        <v>10.0</v>
      </c>
      <c r="I107" s="229">
        <v>30.0</v>
      </c>
      <c r="J107" s="217">
        <f t="shared" si="2"/>
        <v>0.004162131853</v>
      </c>
      <c r="K107" s="218">
        <f t="shared" si="3"/>
        <v>0.2351604497</v>
      </c>
      <c r="L107" s="151">
        <f t="shared" si="4"/>
        <v>9.168466193</v>
      </c>
      <c r="M107" s="175" t="s">
        <v>10</v>
      </c>
    </row>
    <row r="108">
      <c r="A108" s="175" t="s">
        <v>10</v>
      </c>
      <c r="B108" s="175" t="s">
        <v>21</v>
      </c>
      <c r="C108" s="147" t="s">
        <v>1253</v>
      </c>
      <c r="D108" s="145" t="s">
        <v>242</v>
      </c>
      <c r="E108" s="146">
        <v>44098.0</v>
      </c>
      <c r="F108" s="147" t="s">
        <v>249</v>
      </c>
      <c r="G108" s="229">
        <v>2.0</v>
      </c>
      <c r="H108" s="229">
        <v>40.0</v>
      </c>
      <c r="I108" s="229">
        <v>40.0</v>
      </c>
      <c r="J108" s="217">
        <f t="shared" si="2"/>
        <v>0.008899592889</v>
      </c>
      <c r="K108" s="218">
        <f t="shared" si="3"/>
        <v>0.5028269982</v>
      </c>
      <c r="L108" s="151">
        <f t="shared" si="4"/>
        <v>9.168466193</v>
      </c>
      <c r="M108" s="175" t="s">
        <v>10</v>
      </c>
    </row>
    <row r="109">
      <c r="A109" s="175" t="s">
        <v>10</v>
      </c>
      <c r="B109" s="175" t="s">
        <v>255</v>
      </c>
      <c r="C109" s="147" t="s">
        <v>1254</v>
      </c>
      <c r="D109" s="145" t="s">
        <v>242</v>
      </c>
      <c r="E109" s="146">
        <v>44098.0</v>
      </c>
      <c r="F109" s="147" t="s">
        <v>287</v>
      </c>
      <c r="G109" s="229">
        <v>2.0</v>
      </c>
      <c r="H109" s="229">
        <v>40.0</v>
      </c>
      <c r="I109" s="229">
        <v>50.0</v>
      </c>
      <c r="J109" s="217">
        <f t="shared" si="2"/>
        <v>0.009868209704</v>
      </c>
      <c r="K109" s="218">
        <f t="shared" si="3"/>
        <v>0.5575538483</v>
      </c>
      <c r="L109" s="151">
        <f t="shared" si="4"/>
        <v>9.168466193</v>
      </c>
      <c r="M109" s="175" t="s">
        <v>10</v>
      </c>
    </row>
    <row r="110">
      <c r="A110" s="143" t="s">
        <v>46</v>
      </c>
      <c r="B110" s="143" t="s">
        <v>255</v>
      </c>
      <c r="C110" s="144" t="s">
        <v>1300</v>
      </c>
      <c r="D110" s="193" t="s">
        <v>242</v>
      </c>
      <c r="E110" s="146">
        <v>44089.0</v>
      </c>
      <c r="F110" s="144" t="s">
        <v>260</v>
      </c>
      <c r="G110" s="229">
        <v>3.0</v>
      </c>
      <c r="H110" s="229">
        <v>10.0</v>
      </c>
      <c r="I110" s="229">
        <v>70.0</v>
      </c>
      <c r="J110" s="217">
        <f t="shared" si="2"/>
        <v>0.008036599113</v>
      </c>
      <c r="K110" s="218">
        <f t="shared" si="3"/>
        <v>0.4540678499</v>
      </c>
      <c r="L110" s="151">
        <f t="shared" si="4"/>
        <v>0.4540678499</v>
      </c>
      <c r="M110" s="143" t="s">
        <v>46</v>
      </c>
      <c r="N110" s="247"/>
      <c r="O110" s="247"/>
      <c r="P110" s="247"/>
      <c r="Q110" s="247"/>
      <c r="R110" s="247"/>
      <c r="S110" s="247"/>
      <c r="T110" s="247"/>
      <c r="U110" s="247"/>
      <c r="V110" s="247"/>
      <c r="W110" s="247"/>
      <c r="X110" s="247"/>
    </row>
    <row r="111">
      <c r="A111" s="143" t="s">
        <v>172</v>
      </c>
      <c r="B111" s="143" t="s">
        <v>29</v>
      </c>
      <c r="C111" s="144" t="s">
        <v>1301</v>
      </c>
      <c r="D111" s="193" t="s">
        <v>242</v>
      </c>
      <c r="E111" s="146">
        <v>44084.0</v>
      </c>
      <c r="F111" s="144" t="s">
        <v>260</v>
      </c>
      <c r="G111" s="229">
        <v>3.0</v>
      </c>
      <c r="H111" s="229">
        <v>3.0</v>
      </c>
      <c r="I111" s="229">
        <v>100.0</v>
      </c>
      <c r="J111" s="217">
        <f t="shared" si="2"/>
        <v>0.01006305257</v>
      </c>
      <c r="K111" s="218">
        <f t="shared" si="3"/>
        <v>0.5685624704</v>
      </c>
      <c r="L111" s="151">
        <f t="shared" si="4"/>
        <v>0.5685624704</v>
      </c>
      <c r="M111" s="143" t="s">
        <v>172</v>
      </c>
      <c r="N111" s="247"/>
      <c r="O111" s="247"/>
      <c r="P111" s="247"/>
      <c r="Q111" s="247"/>
      <c r="R111" s="247"/>
      <c r="S111" s="247"/>
      <c r="T111" s="247"/>
      <c r="U111" s="247"/>
      <c r="V111" s="247"/>
      <c r="W111" s="247"/>
      <c r="X111" s="247"/>
    </row>
    <row r="112">
      <c r="A112" s="143" t="s">
        <v>1302</v>
      </c>
      <c r="B112" s="143" t="s">
        <v>65</v>
      </c>
      <c r="C112" s="144" t="s">
        <v>1257</v>
      </c>
      <c r="D112" s="193" t="s">
        <v>242</v>
      </c>
      <c r="E112" s="146">
        <v>44089.0</v>
      </c>
      <c r="F112" s="144" t="s">
        <v>260</v>
      </c>
      <c r="G112" s="229">
        <v>4.0</v>
      </c>
      <c r="H112" s="229">
        <v>0.0</v>
      </c>
      <c r="I112" s="229">
        <v>0.0</v>
      </c>
      <c r="J112" s="217">
        <f t="shared" si="2"/>
        <v>0</v>
      </c>
      <c r="K112" s="218">
        <f t="shared" si="3"/>
        <v>0</v>
      </c>
      <c r="L112" s="151">
        <f t="shared" si="4"/>
        <v>0</v>
      </c>
      <c r="M112" s="143" t="s">
        <v>1302</v>
      </c>
      <c r="N112" s="248"/>
      <c r="O112" s="248"/>
      <c r="P112" s="248"/>
      <c r="Q112" s="248"/>
      <c r="R112" s="248"/>
      <c r="S112" s="248"/>
      <c r="T112" s="248"/>
      <c r="U112" s="248"/>
      <c r="V112" s="248"/>
      <c r="W112" s="248"/>
      <c r="X112" s="248"/>
    </row>
    <row r="113">
      <c r="A113" s="143" t="s">
        <v>65</v>
      </c>
      <c r="B113" s="143" t="s">
        <v>255</v>
      </c>
      <c r="C113" s="144" t="s">
        <v>1303</v>
      </c>
      <c r="D113" s="193" t="s">
        <v>242</v>
      </c>
      <c r="E113" s="146">
        <v>44090.0</v>
      </c>
      <c r="F113" s="144" t="s">
        <v>260</v>
      </c>
      <c r="G113" s="229">
        <v>3.0</v>
      </c>
      <c r="H113" s="229">
        <v>5.0</v>
      </c>
      <c r="I113" s="229">
        <v>10.0</v>
      </c>
      <c r="J113" s="217">
        <f t="shared" si="2"/>
        <v>0.001596757519</v>
      </c>
      <c r="K113" s="218">
        <f t="shared" si="3"/>
        <v>0.09021679981</v>
      </c>
      <c r="L113" s="151">
        <f t="shared" si="4"/>
        <v>0.09021679981</v>
      </c>
      <c r="M113" s="143" t="s">
        <v>65</v>
      </c>
      <c r="N113" s="247"/>
      <c r="O113" s="247"/>
      <c r="P113" s="247"/>
      <c r="Q113" s="247"/>
      <c r="R113" s="247"/>
      <c r="S113" s="247"/>
      <c r="T113" s="247"/>
      <c r="U113" s="247"/>
      <c r="V113" s="247"/>
      <c r="W113" s="247"/>
      <c r="X113" s="247"/>
    </row>
    <row r="114">
      <c r="A114" s="143" t="s">
        <v>65</v>
      </c>
      <c r="B114" s="143" t="s">
        <v>79</v>
      </c>
      <c r="C114" s="144" t="s">
        <v>1304</v>
      </c>
      <c r="D114" s="193" t="s">
        <v>242</v>
      </c>
      <c r="E114" s="146">
        <v>44091.0</v>
      </c>
      <c r="F114" s="144" t="s">
        <v>260</v>
      </c>
      <c r="G114" s="229">
        <v>4.0</v>
      </c>
      <c r="H114" s="229">
        <v>0.0</v>
      </c>
      <c r="I114" s="229">
        <v>0.0</v>
      </c>
      <c r="J114" s="217">
        <f t="shared" si="2"/>
        <v>0</v>
      </c>
      <c r="K114" s="218">
        <f t="shared" si="3"/>
        <v>0</v>
      </c>
      <c r="L114" s="151">
        <f t="shared" si="4"/>
        <v>0.09021679981</v>
      </c>
      <c r="M114" s="143" t="s">
        <v>65</v>
      </c>
      <c r="N114" s="248"/>
      <c r="O114" s="248"/>
      <c r="P114" s="248"/>
      <c r="Q114" s="248"/>
      <c r="R114" s="248"/>
      <c r="S114" s="248"/>
      <c r="T114" s="248"/>
      <c r="U114" s="248"/>
      <c r="V114" s="248"/>
      <c r="W114" s="248"/>
      <c r="X114" s="248"/>
    </row>
    <row r="115">
      <c r="A115" s="143" t="s">
        <v>65</v>
      </c>
      <c r="B115" s="143" t="s">
        <v>21</v>
      </c>
      <c r="C115" s="144" t="s">
        <v>1236</v>
      </c>
      <c r="D115" s="193" t="s">
        <v>242</v>
      </c>
      <c r="E115" s="146">
        <v>44085.0</v>
      </c>
      <c r="F115" s="144" t="s">
        <v>260</v>
      </c>
      <c r="G115" s="229">
        <v>4.0</v>
      </c>
      <c r="H115" s="229">
        <v>0.0</v>
      </c>
      <c r="I115" s="229">
        <v>0.0</v>
      </c>
      <c r="J115" s="217">
        <f t="shared" si="2"/>
        <v>0</v>
      </c>
      <c r="K115" s="218">
        <f t="shared" si="3"/>
        <v>0</v>
      </c>
      <c r="L115" s="151">
        <f t="shared" si="4"/>
        <v>0.09021679981</v>
      </c>
      <c r="M115" s="143" t="s">
        <v>65</v>
      </c>
      <c r="N115" s="247"/>
      <c r="O115" s="247"/>
      <c r="P115" s="247"/>
      <c r="Q115" s="247"/>
      <c r="R115" s="247"/>
      <c r="S115" s="247"/>
      <c r="T115" s="247"/>
      <c r="U115" s="247"/>
      <c r="V115" s="247"/>
      <c r="W115" s="247"/>
      <c r="X115" s="247"/>
    </row>
    <row r="116">
      <c r="A116" s="175" t="s">
        <v>65</v>
      </c>
      <c r="B116" s="175" t="s">
        <v>255</v>
      </c>
      <c r="C116" s="147" t="s">
        <v>1305</v>
      </c>
      <c r="D116" s="145" t="s">
        <v>242</v>
      </c>
      <c r="E116" s="146">
        <v>44092.0</v>
      </c>
      <c r="F116" s="147" t="s">
        <v>1306</v>
      </c>
      <c r="G116" s="229">
        <v>3.0</v>
      </c>
      <c r="H116" s="229">
        <v>0.0</v>
      </c>
      <c r="I116" s="229">
        <v>0.0</v>
      </c>
      <c r="J116" s="217">
        <f t="shared" si="2"/>
        <v>0</v>
      </c>
      <c r="K116" s="218">
        <f t="shared" si="3"/>
        <v>0</v>
      </c>
      <c r="L116" s="151">
        <f t="shared" si="4"/>
        <v>0.09021679981</v>
      </c>
      <c r="M116" s="175" t="s">
        <v>65</v>
      </c>
    </row>
    <row r="117">
      <c r="A117" s="143" t="s">
        <v>21</v>
      </c>
      <c r="B117" s="143" t="s">
        <v>255</v>
      </c>
      <c r="C117" s="144" t="s">
        <v>1239</v>
      </c>
      <c r="D117" s="193" t="s">
        <v>242</v>
      </c>
      <c r="E117" s="166">
        <v>44083.0</v>
      </c>
      <c r="F117" s="144" t="s">
        <v>287</v>
      </c>
      <c r="G117" s="229">
        <v>1.0</v>
      </c>
      <c r="H117" s="229">
        <v>0.0</v>
      </c>
      <c r="I117" s="229">
        <v>0.0</v>
      </c>
      <c r="J117" s="217">
        <f t="shared" si="2"/>
        <v>0</v>
      </c>
      <c r="K117" s="218">
        <f t="shared" si="3"/>
        <v>0</v>
      </c>
      <c r="L117" s="151">
        <f t="shared" si="4"/>
        <v>0</v>
      </c>
      <c r="M117" s="143" t="s">
        <v>21</v>
      </c>
      <c r="N117" s="247"/>
      <c r="O117" s="247"/>
      <c r="P117" s="247"/>
      <c r="Q117" s="247"/>
      <c r="R117" s="247"/>
      <c r="S117" s="247"/>
      <c r="T117" s="247"/>
      <c r="U117" s="247"/>
      <c r="V117" s="247"/>
      <c r="W117" s="247"/>
      <c r="X117" s="247"/>
    </row>
    <row r="118">
      <c r="A118" s="143" t="s">
        <v>21</v>
      </c>
      <c r="B118" s="143" t="s">
        <v>29</v>
      </c>
      <c r="C118" s="144" t="s">
        <v>1307</v>
      </c>
      <c r="D118" s="193" t="s">
        <v>242</v>
      </c>
      <c r="E118" s="146">
        <v>44084.0</v>
      </c>
      <c r="F118" s="144" t="s">
        <v>260</v>
      </c>
      <c r="G118" s="229">
        <v>1.0</v>
      </c>
      <c r="H118" s="229">
        <v>0.0</v>
      </c>
      <c r="I118" s="229">
        <v>0.0</v>
      </c>
      <c r="J118" s="217">
        <f t="shared" si="2"/>
        <v>0</v>
      </c>
      <c r="K118" s="218">
        <f t="shared" si="3"/>
        <v>0</v>
      </c>
      <c r="L118" s="151">
        <f t="shared" si="4"/>
        <v>0</v>
      </c>
      <c r="M118" s="143" t="s">
        <v>21</v>
      </c>
      <c r="N118" s="247"/>
      <c r="O118" s="247"/>
      <c r="P118" s="247"/>
      <c r="Q118" s="247"/>
      <c r="R118" s="247"/>
      <c r="S118" s="247"/>
      <c r="T118" s="247"/>
      <c r="U118" s="247"/>
      <c r="V118" s="247"/>
      <c r="W118" s="247"/>
      <c r="X118" s="247"/>
    </row>
    <row r="119">
      <c r="A119" s="143" t="s">
        <v>21</v>
      </c>
      <c r="B119" s="143" t="s">
        <v>255</v>
      </c>
      <c r="C119" s="144" t="s">
        <v>1275</v>
      </c>
      <c r="D119" s="193" t="s">
        <v>242</v>
      </c>
      <c r="E119" s="146">
        <v>44084.0</v>
      </c>
      <c r="F119" s="144" t="s">
        <v>287</v>
      </c>
      <c r="G119" s="229">
        <v>1.0</v>
      </c>
      <c r="H119" s="229">
        <v>0.0</v>
      </c>
      <c r="I119" s="229">
        <v>0.0</v>
      </c>
      <c r="J119" s="217">
        <f t="shared" si="2"/>
        <v>0</v>
      </c>
      <c r="K119" s="218">
        <f t="shared" si="3"/>
        <v>0</v>
      </c>
      <c r="L119" s="151">
        <f t="shared" si="4"/>
        <v>0</v>
      </c>
      <c r="M119" s="143" t="s">
        <v>21</v>
      </c>
      <c r="N119" s="248"/>
      <c r="O119" s="248"/>
      <c r="P119" s="248"/>
      <c r="Q119" s="248"/>
      <c r="R119" s="248"/>
      <c r="S119" s="248"/>
      <c r="T119" s="248"/>
      <c r="U119" s="248"/>
      <c r="V119" s="248"/>
      <c r="W119" s="248"/>
      <c r="X119" s="248"/>
    </row>
    <row r="120">
      <c r="A120" s="143" t="s">
        <v>21</v>
      </c>
      <c r="B120" s="143" t="s">
        <v>255</v>
      </c>
      <c r="C120" s="144" t="s">
        <v>1279</v>
      </c>
      <c r="D120" s="193" t="s">
        <v>242</v>
      </c>
      <c r="E120" s="146">
        <v>44091.0</v>
      </c>
      <c r="F120" s="144" t="s">
        <v>287</v>
      </c>
      <c r="G120" s="229">
        <v>1.0</v>
      </c>
      <c r="H120" s="229">
        <v>0.0</v>
      </c>
      <c r="I120" s="229">
        <v>0.0</v>
      </c>
      <c r="J120" s="217">
        <f t="shared" si="2"/>
        <v>0</v>
      </c>
      <c r="K120" s="218">
        <f t="shared" si="3"/>
        <v>0</v>
      </c>
      <c r="L120" s="151">
        <f t="shared" si="4"/>
        <v>0</v>
      </c>
      <c r="M120" s="143" t="s">
        <v>21</v>
      </c>
      <c r="N120" s="247"/>
      <c r="O120" s="247"/>
      <c r="P120" s="247"/>
      <c r="Q120" s="247"/>
      <c r="R120" s="247"/>
      <c r="S120" s="247"/>
      <c r="T120" s="247"/>
      <c r="U120" s="247"/>
      <c r="V120" s="247"/>
      <c r="W120" s="247"/>
      <c r="X120" s="247"/>
    </row>
    <row r="121">
      <c r="A121" s="143" t="s">
        <v>21</v>
      </c>
      <c r="B121" s="143" t="s">
        <v>21</v>
      </c>
      <c r="C121" s="144" t="s">
        <v>1242</v>
      </c>
      <c r="D121" s="193" t="s">
        <v>242</v>
      </c>
      <c r="E121" s="146">
        <v>44091.0</v>
      </c>
      <c r="F121" s="144" t="s">
        <v>287</v>
      </c>
      <c r="G121" s="229">
        <v>2.0</v>
      </c>
      <c r="H121" s="229">
        <v>0.0</v>
      </c>
      <c r="I121" s="229">
        <v>0.0</v>
      </c>
      <c r="J121" s="217">
        <f t="shared" si="2"/>
        <v>0</v>
      </c>
      <c r="K121" s="218">
        <f t="shared" si="3"/>
        <v>0</v>
      </c>
      <c r="L121" s="151">
        <f t="shared" si="4"/>
        <v>0</v>
      </c>
      <c r="M121" s="143" t="s">
        <v>21</v>
      </c>
      <c r="N121" s="247"/>
      <c r="O121" s="247"/>
      <c r="P121" s="247"/>
      <c r="Q121" s="247"/>
      <c r="R121" s="247"/>
      <c r="S121" s="247"/>
      <c r="T121" s="247"/>
      <c r="U121" s="247"/>
      <c r="V121" s="247"/>
      <c r="W121" s="247"/>
      <c r="X121" s="247"/>
    </row>
    <row r="122">
      <c r="A122" s="175" t="s">
        <v>21</v>
      </c>
      <c r="B122" s="175" t="s">
        <v>9</v>
      </c>
      <c r="C122" s="147" t="s">
        <v>1308</v>
      </c>
      <c r="D122" s="145" t="s">
        <v>242</v>
      </c>
      <c r="E122" s="146">
        <v>44092.0</v>
      </c>
      <c r="F122" s="147" t="s">
        <v>287</v>
      </c>
      <c r="G122" s="229">
        <v>3.0</v>
      </c>
      <c r="H122" s="229">
        <v>0.0</v>
      </c>
      <c r="I122" s="229">
        <v>0.0</v>
      </c>
      <c r="J122" s="217">
        <f t="shared" si="2"/>
        <v>0</v>
      </c>
      <c r="K122" s="218">
        <f t="shared" si="3"/>
        <v>0</v>
      </c>
      <c r="L122" s="151">
        <f t="shared" si="4"/>
        <v>0</v>
      </c>
      <c r="M122" s="175" t="s">
        <v>21</v>
      </c>
    </row>
    <row r="123">
      <c r="A123" s="175" t="s">
        <v>21</v>
      </c>
      <c r="B123" s="175" t="s">
        <v>9</v>
      </c>
      <c r="C123" s="147" t="s">
        <v>1309</v>
      </c>
      <c r="D123" s="145" t="s">
        <v>242</v>
      </c>
      <c r="E123" s="146">
        <v>44092.0</v>
      </c>
      <c r="F123" s="147" t="s">
        <v>287</v>
      </c>
      <c r="G123" s="229">
        <v>1.0</v>
      </c>
      <c r="H123" s="229">
        <v>0.0</v>
      </c>
      <c r="I123" s="229">
        <v>0.0</v>
      </c>
      <c r="J123" s="217">
        <f t="shared" si="2"/>
        <v>0</v>
      </c>
      <c r="K123" s="218">
        <f t="shared" si="3"/>
        <v>0</v>
      </c>
      <c r="L123" s="151">
        <f t="shared" si="4"/>
        <v>0</v>
      </c>
      <c r="M123" s="175" t="s">
        <v>21</v>
      </c>
    </row>
    <row r="124">
      <c r="A124" s="175" t="s">
        <v>21</v>
      </c>
      <c r="B124" s="175" t="s">
        <v>255</v>
      </c>
      <c r="C124" s="147" t="s">
        <v>1248</v>
      </c>
      <c r="D124" s="145" t="s">
        <v>242</v>
      </c>
      <c r="E124" s="146">
        <v>44095.0</v>
      </c>
      <c r="F124" s="147" t="s">
        <v>287</v>
      </c>
      <c r="G124" s="229">
        <v>2.0</v>
      </c>
      <c r="H124" s="229">
        <v>0.0</v>
      </c>
      <c r="I124" s="229">
        <v>0.0</v>
      </c>
      <c r="J124" s="217">
        <f t="shared" si="2"/>
        <v>0</v>
      </c>
      <c r="K124" s="218">
        <f t="shared" si="3"/>
        <v>0</v>
      </c>
      <c r="L124" s="151">
        <f t="shared" si="4"/>
        <v>0</v>
      </c>
      <c r="M124" s="175" t="s">
        <v>21</v>
      </c>
    </row>
    <row r="125">
      <c r="A125" s="175" t="s">
        <v>21</v>
      </c>
      <c r="B125" s="175" t="s">
        <v>21</v>
      </c>
      <c r="C125" s="147" t="s">
        <v>1281</v>
      </c>
      <c r="D125" s="145" t="s">
        <v>242</v>
      </c>
      <c r="E125" s="146">
        <v>44096.0</v>
      </c>
      <c r="F125" s="147" t="s">
        <v>287</v>
      </c>
      <c r="G125" s="229">
        <v>1.0</v>
      </c>
      <c r="H125" s="229">
        <v>0.0</v>
      </c>
      <c r="I125" s="229">
        <v>0.0</v>
      </c>
      <c r="J125" s="217">
        <f t="shared" si="2"/>
        <v>0</v>
      </c>
      <c r="K125" s="218">
        <f t="shared" si="3"/>
        <v>0</v>
      </c>
      <c r="L125" s="151">
        <f t="shared" si="4"/>
        <v>0</v>
      </c>
      <c r="M125" s="175" t="s">
        <v>21</v>
      </c>
    </row>
    <row r="126">
      <c r="A126" s="175" t="s">
        <v>21</v>
      </c>
      <c r="B126" s="175" t="s">
        <v>21</v>
      </c>
      <c r="C126" s="147" t="s">
        <v>1295</v>
      </c>
      <c r="D126" s="145" t="s">
        <v>242</v>
      </c>
      <c r="E126" s="146">
        <v>44097.0</v>
      </c>
      <c r="F126" s="147" t="s">
        <v>287</v>
      </c>
      <c r="G126" s="229">
        <v>1.0</v>
      </c>
      <c r="H126" s="229">
        <v>0.0</v>
      </c>
      <c r="I126" s="229">
        <v>0.0</v>
      </c>
      <c r="J126" s="217">
        <f t="shared" si="2"/>
        <v>0</v>
      </c>
      <c r="K126" s="218">
        <f t="shared" si="3"/>
        <v>0</v>
      </c>
      <c r="L126" s="151">
        <f t="shared" si="4"/>
        <v>0</v>
      </c>
      <c r="M126" s="175" t="s">
        <v>21</v>
      </c>
    </row>
    <row r="127">
      <c r="A127" s="175" t="s">
        <v>21</v>
      </c>
      <c r="B127" s="175" t="s">
        <v>9</v>
      </c>
      <c r="C127" s="147" t="s">
        <v>1251</v>
      </c>
      <c r="D127" s="145" t="s">
        <v>242</v>
      </c>
      <c r="E127" s="146">
        <v>44098.0</v>
      </c>
      <c r="F127" s="147" t="s">
        <v>287</v>
      </c>
      <c r="G127" s="229">
        <v>1.0</v>
      </c>
      <c r="H127" s="229">
        <v>0.0</v>
      </c>
      <c r="I127" s="229">
        <v>0.0</v>
      </c>
      <c r="J127" s="217">
        <f t="shared" si="2"/>
        <v>0</v>
      </c>
      <c r="K127" s="218">
        <f t="shared" si="3"/>
        <v>0</v>
      </c>
      <c r="L127" s="151">
        <f t="shared" si="4"/>
        <v>0</v>
      </c>
      <c r="M127" s="175" t="s">
        <v>21</v>
      </c>
    </row>
    <row r="128">
      <c r="A128" s="175" t="s">
        <v>21</v>
      </c>
      <c r="B128" s="175" t="s">
        <v>7</v>
      </c>
      <c r="C128" s="147" t="s">
        <v>1283</v>
      </c>
      <c r="D128" s="145" t="s">
        <v>242</v>
      </c>
      <c r="E128" s="146">
        <v>44098.0</v>
      </c>
      <c r="F128" s="147" t="s">
        <v>249</v>
      </c>
      <c r="G128" s="229">
        <v>1.0</v>
      </c>
      <c r="H128" s="229">
        <v>0.0</v>
      </c>
      <c r="I128" s="229">
        <v>0.0</v>
      </c>
      <c r="J128" s="217">
        <f t="shared" si="2"/>
        <v>0</v>
      </c>
      <c r="K128" s="218">
        <f t="shared" si="3"/>
        <v>0</v>
      </c>
      <c r="L128" s="151">
        <f t="shared" si="4"/>
        <v>0</v>
      </c>
      <c r="M128" s="175" t="s">
        <v>21</v>
      </c>
    </row>
    <row r="129">
      <c r="A129" s="175" t="s">
        <v>21</v>
      </c>
      <c r="B129" s="175" t="s">
        <v>21</v>
      </c>
      <c r="C129" s="147" t="s">
        <v>1253</v>
      </c>
      <c r="D129" s="145" t="s">
        <v>242</v>
      </c>
      <c r="E129" s="146">
        <v>44098.0</v>
      </c>
      <c r="F129" s="147" t="s">
        <v>249</v>
      </c>
      <c r="G129" s="229">
        <v>2.0</v>
      </c>
      <c r="H129" s="229">
        <v>0.0</v>
      </c>
      <c r="I129" s="229">
        <v>0.0</v>
      </c>
      <c r="J129" s="217">
        <f t="shared" si="2"/>
        <v>0</v>
      </c>
      <c r="K129" s="218">
        <f t="shared" si="3"/>
        <v>0</v>
      </c>
      <c r="L129" s="151">
        <f t="shared" si="4"/>
        <v>0</v>
      </c>
      <c r="M129" s="175" t="s">
        <v>21</v>
      </c>
    </row>
    <row r="130">
      <c r="A130" s="175" t="s">
        <v>21</v>
      </c>
      <c r="B130" s="175" t="s">
        <v>255</v>
      </c>
      <c r="C130" s="147" t="s">
        <v>1254</v>
      </c>
      <c r="D130" s="145" t="s">
        <v>242</v>
      </c>
      <c r="E130" s="146">
        <v>44098.0</v>
      </c>
      <c r="F130" s="147" t="s">
        <v>287</v>
      </c>
      <c r="G130" s="229">
        <v>2.0</v>
      </c>
      <c r="H130" s="229">
        <v>0.0</v>
      </c>
      <c r="I130" s="229">
        <v>0.0</v>
      </c>
      <c r="J130" s="217">
        <f t="shared" si="2"/>
        <v>0</v>
      </c>
      <c r="K130" s="218">
        <f t="shared" si="3"/>
        <v>0</v>
      </c>
      <c r="L130" s="151">
        <f t="shared" si="4"/>
        <v>0</v>
      </c>
      <c r="M130" s="175" t="s">
        <v>21</v>
      </c>
    </row>
    <row r="131">
      <c r="A131" s="143" t="s">
        <v>17</v>
      </c>
      <c r="B131" s="143" t="s">
        <v>255</v>
      </c>
      <c r="C131" s="144" t="s">
        <v>1270</v>
      </c>
      <c r="D131" s="193" t="s">
        <v>242</v>
      </c>
      <c r="E131" s="146">
        <v>44091.0</v>
      </c>
      <c r="F131" s="144" t="s">
        <v>260</v>
      </c>
      <c r="G131" s="229">
        <v>2.0</v>
      </c>
      <c r="H131" s="229">
        <v>75.0</v>
      </c>
      <c r="I131" s="229">
        <v>50.0</v>
      </c>
      <c r="J131" s="217">
        <f t="shared" si="2"/>
        <v>0.01426519463</v>
      </c>
      <c r="K131" s="218">
        <f t="shared" si="3"/>
        <v>0.8059834965</v>
      </c>
      <c r="L131" s="151">
        <f t="shared" si="4"/>
        <v>1.308810495</v>
      </c>
      <c r="M131" s="143" t="s">
        <v>17</v>
      </c>
      <c r="N131" s="247"/>
      <c r="O131" s="247"/>
      <c r="P131" s="247"/>
      <c r="Q131" s="247"/>
      <c r="R131" s="247"/>
      <c r="S131" s="247"/>
      <c r="T131" s="247"/>
      <c r="U131" s="247"/>
      <c r="V131" s="247"/>
      <c r="W131" s="247"/>
      <c r="X131" s="247"/>
    </row>
    <row r="132">
      <c r="A132" s="143" t="s">
        <v>17</v>
      </c>
      <c r="B132" s="143" t="s">
        <v>21</v>
      </c>
      <c r="C132" s="144" t="s">
        <v>1242</v>
      </c>
      <c r="D132" s="193" t="s">
        <v>242</v>
      </c>
      <c r="E132" s="146">
        <v>44091.0</v>
      </c>
      <c r="F132" s="144" t="s">
        <v>287</v>
      </c>
      <c r="G132" s="229">
        <v>2.0</v>
      </c>
      <c r="H132" s="229">
        <v>40.0</v>
      </c>
      <c r="I132" s="229">
        <v>40.0</v>
      </c>
      <c r="J132" s="217">
        <f t="shared" si="2"/>
        <v>0.008899592889</v>
      </c>
      <c r="K132" s="218">
        <f t="shared" si="3"/>
        <v>0.5028269982</v>
      </c>
      <c r="L132" s="151">
        <f t="shared" si="4"/>
        <v>1.308810495</v>
      </c>
      <c r="M132" s="143" t="s">
        <v>17</v>
      </c>
      <c r="N132" s="247"/>
      <c r="O132" s="247"/>
      <c r="P132" s="247"/>
      <c r="Q132" s="247"/>
      <c r="R132" s="247"/>
      <c r="S132" s="247"/>
      <c r="T132" s="247"/>
      <c r="U132" s="247"/>
      <c r="V132" s="247"/>
      <c r="W132" s="247"/>
      <c r="X132" s="247"/>
    </row>
    <row r="133">
      <c r="A133" s="143" t="s">
        <v>17</v>
      </c>
      <c r="B133" s="143" t="s">
        <v>21</v>
      </c>
      <c r="C133" s="144" t="s">
        <v>1236</v>
      </c>
      <c r="D133" s="193" t="s">
        <v>242</v>
      </c>
      <c r="E133" s="146">
        <v>44085.0</v>
      </c>
      <c r="F133" s="144" t="s">
        <v>260</v>
      </c>
      <c r="G133" s="229">
        <v>4.0</v>
      </c>
      <c r="H133" s="229">
        <v>0.0</v>
      </c>
      <c r="I133" s="229">
        <v>0.0</v>
      </c>
      <c r="J133" s="217">
        <f t="shared" si="2"/>
        <v>0</v>
      </c>
      <c r="K133" s="218">
        <f t="shared" si="3"/>
        <v>0</v>
      </c>
      <c r="L133" s="151">
        <f t="shared" si="4"/>
        <v>1.308810495</v>
      </c>
      <c r="M133" s="143" t="s">
        <v>17</v>
      </c>
      <c r="N133" s="247"/>
      <c r="O133" s="247"/>
      <c r="P133" s="247"/>
      <c r="Q133" s="247"/>
      <c r="R133" s="247"/>
      <c r="S133" s="247"/>
      <c r="T133" s="247"/>
      <c r="U133" s="247"/>
      <c r="V133" s="247"/>
      <c r="W133" s="247"/>
      <c r="X133" s="247"/>
    </row>
    <row r="134">
      <c r="A134" s="143" t="s">
        <v>29</v>
      </c>
      <c r="B134" s="143" t="s">
        <v>21</v>
      </c>
      <c r="C134" s="144" t="s">
        <v>1310</v>
      </c>
      <c r="D134" s="193" t="s">
        <v>242</v>
      </c>
      <c r="E134" s="146">
        <v>44084.0</v>
      </c>
      <c r="F134" s="144" t="s">
        <v>260</v>
      </c>
      <c r="G134" s="229">
        <v>3.0</v>
      </c>
      <c r="H134" s="229">
        <v>3.0</v>
      </c>
      <c r="I134" s="229">
        <v>70.0</v>
      </c>
      <c r="J134" s="217">
        <f t="shared" si="2"/>
        <v>0.007157202128</v>
      </c>
      <c r="K134" s="218">
        <f t="shared" si="3"/>
        <v>0.4043819203</v>
      </c>
      <c r="L134" s="151">
        <f t="shared" si="4"/>
        <v>0.4388433352</v>
      </c>
      <c r="M134" s="143" t="s">
        <v>29</v>
      </c>
      <c r="N134" s="247"/>
      <c r="O134" s="247"/>
      <c r="P134" s="247"/>
      <c r="Q134" s="247"/>
      <c r="R134" s="247"/>
      <c r="S134" s="247"/>
      <c r="T134" s="247"/>
      <c r="U134" s="247"/>
      <c r="V134" s="247"/>
      <c r="W134" s="247"/>
      <c r="X134" s="247"/>
    </row>
    <row r="135">
      <c r="A135" s="175" t="s">
        <v>29</v>
      </c>
      <c r="B135" s="175" t="s">
        <v>21</v>
      </c>
      <c r="C135" s="147" t="s">
        <v>1311</v>
      </c>
      <c r="D135" s="145" t="s">
        <v>242</v>
      </c>
      <c r="E135" s="146">
        <v>44091.0</v>
      </c>
      <c r="F135" s="147" t="s">
        <v>260</v>
      </c>
      <c r="G135" s="229">
        <v>3.0</v>
      </c>
      <c r="H135" s="229">
        <v>1.0</v>
      </c>
      <c r="I135" s="229">
        <v>5.0</v>
      </c>
      <c r="J135" s="217">
        <f t="shared" si="2"/>
        <v>0.0006099365483</v>
      </c>
      <c r="K135" s="218">
        <f t="shared" si="3"/>
        <v>0.03446141498</v>
      </c>
      <c r="L135" s="151">
        <f t="shared" si="4"/>
        <v>0.4388433352</v>
      </c>
      <c r="M135" s="175" t="s">
        <v>29</v>
      </c>
    </row>
    <row r="136">
      <c r="A136" s="143" t="s">
        <v>124</v>
      </c>
      <c r="B136" s="143" t="s">
        <v>21</v>
      </c>
      <c r="C136" s="144" t="s">
        <v>1312</v>
      </c>
      <c r="D136" s="193" t="s">
        <v>242</v>
      </c>
      <c r="E136" s="146">
        <v>44090.0</v>
      </c>
      <c r="F136" s="144" t="s">
        <v>260</v>
      </c>
      <c r="G136" s="229">
        <v>3.0</v>
      </c>
      <c r="H136" s="229">
        <v>10.0</v>
      </c>
      <c r="I136" s="229">
        <v>70.0</v>
      </c>
      <c r="J136" s="217">
        <f t="shared" si="2"/>
        <v>0.008036599113</v>
      </c>
      <c r="K136" s="218">
        <f t="shared" si="3"/>
        <v>0.4540678499</v>
      </c>
      <c r="L136" s="151">
        <f t="shared" si="4"/>
        <v>0.4666385249</v>
      </c>
      <c r="M136" s="143" t="s">
        <v>124</v>
      </c>
      <c r="N136" s="247"/>
      <c r="O136" s="247"/>
      <c r="P136" s="247"/>
      <c r="Q136" s="247"/>
      <c r="R136" s="247"/>
      <c r="S136" s="247"/>
      <c r="T136" s="247"/>
      <c r="U136" s="247"/>
      <c r="V136" s="247"/>
      <c r="W136" s="247"/>
      <c r="X136" s="247"/>
    </row>
    <row r="137">
      <c r="A137" s="175" t="s">
        <v>124</v>
      </c>
      <c r="B137" s="175" t="s">
        <v>255</v>
      </c>
      <c r="C137" s="147" t="s">
        <v>1263</v>
      </c>
      <c r="D137" s="145" t="s">
        <v>242</v>
      </c>
      <c r="E137" s="146">
        <v>44098.0</v>
      </c>
      <c r="F137" s="147" t="s">
        <v>260</v>
      </c>
      <c r="G137" s="229">
        <v>3.0</v>
      </c>
      <c r="H137" s="229">
        <v>1.0</v>
      </c>
      <c r="I137" s="229">
        <v>1.0</v>
      </c>
      <c r="J137" s="217">
        <f t="shared" si="2"/>
        <v>0.0002224898222</v>
      </c>
      <c r="K137" s="218">
        <f t="shared" si="3"/>
        <v>0.01257067496</v>
      </c>
      <c r="L137" s="151">
        <f t="shared" si="4"/>
        <v>0.4666385249</v>
      </c>
      <c r="M137" s="175" t="s">
        <v>124</v>
      </c>
    </row>
    <row r="138">
      <c r="A138" s="143" t="s">
        <v>44</v>
      </c>
      <c r="B138" s="143" t="s">
        <v>255</v>
      </c>
      <c r="C138" s="144" t="s">
        <v>1313</v>
      </c>
      <c r="D138" s="193" t="s">
        <v>242</v>
      </c>
      <c r="E138" s="146">
        <v>44091.0</v>
      </c>
      <c r="F138" s="144" t="s">
        <v>260</v>
      </c>
      <c r="G138" s="229">
        <v>3.0</v>
      </c>
      <c r="H138" s="229">
        <v>3.0</v>
      </c>
      <c r="I138" s="229">
        <v>5.0</v>
      </c>
      <c r="J138" s="217">
        <f t="shared" si="2"/>
        <v>0.0008611928297</v>
      </c>
      <c r="K138" s="218">
        <f t="shared" si="3"/>
        <v>0.04865739488</v>
      </c>
      <c r="L138" s="151">
        <f t="shared" si="4"/>
        <v>0.1246782148</v>
      </c>
      <c r="M138" s="143" t="s">
        <v>44</v>
      </c>
      <c r="N138" s="247"/>
      <c r="O138" s="247"/>
      <c r="P138" s="247"/>
      <c r="Q138" s="247"/>
      <c r="R138" s="247"/>
      <c r="S138" s="247"/>
      <c r="T138" s="247"/>
      <c r="U138" s="247"/>
      <c r="V138" s="247"/>
      <c r="W138" s="247"/>
      <c r="X138" s="247"/>
    </row>
    <row r="139">
      <c r="A139" s="143" t="s">
        <v>44</v>
      </c>
      <c r="B139" s="143" t="s">
        <v>255</v>
      </c>
      <c r="C139" s="144" t="s">
        <v>1314</v>
      </c>
      <c r="D139" s="193" t="s">
        <v>242</v>
      </c>
      <c r="E139" s="146">
        <v>44090.0</v>
      </c>
      <c r="F139" s="144" t="s">
        <v>257</v>
      </c>
      <c r="G139" s="229">
        <v>4.0</v>
      </c>
      <c r="H139" s="229">
        <v>0.0</v>
      </c>
      <c r="I139" s="229">
        <v>0.0</v>
      </c>
      <c r="J139" s="217">
        <f t="shared" si="2"/>
        <v>0</v>
      </c>
      <c r="K139" s="218">
        <f t="shared" si="3"/>
        <v>0</v>
      </c>
      <c r="L139" s="151">
        <f t="shared" si="4"/>
        <v>0.1246782148</v>
      </c>
      <c r="M139" s="143" t="s">
        <v>44</v>
      </c>
      <c r="N139" s="247"/>
      <c r="O139" s="247"/>
      <c r="P139" s="247"/>
      <c r="Q139" s="247"/>
      <c r="R139" s="247"/>
      <c r="S139" s="247"/>
      <c r="T139" s="247"/>
      <c r="U139" s="247"/>
      <c r="V139" s="247"/>
      <c r="W139" s="247"/>
      <c r="X139" s="247"/>
    </row>
    <row r="140">
      <c r="A140" s="175" t="s">
        <v>44</v>
      </c>
      <c r="B140" s="175" t="s">
        <v>65</v>
      </c>
      <c r="C140" s="147" t="s">
        <v>1315</v>
      </c>
      <c r="D140" s="145" t="s">
        <v>242</v>
      </c>
      <c r="E140" s="146">
        <v>44092.0</v>
      </c>
      <c r="F140" s="147" t="s">
        <v>260</v>
      </c>
      <c r="G140" s="229">
        <v>3.0</v>
      </c>
      <c r="H140" s="229">
        <v>3.0</v>
      </c>
      <c r="I140" s="229">
        <v>10.0</v>
      </c>
      <c r="J140" s="217">
        <f t="shared" si="2"/>
        <v>0.001345501237</v>
      </c>
      <c r="K140" s="218">
        <f t="shared" si="3"/>
        <v>0.07602081991</v>
      </c>
      <c r="L140" s="151">
        <f t="shared" si="4"/>
        <v>0.1246782148</v>
      </c>
      <c r="M140" s="175" t="s">
        <v>44</v>
      </c>
    </row>
    <row r="141">
      <c r="A141" s="143" t="s">
        <v>174</v>
      </c>
      <c r="B141" s="143" t="s">
        <v>21</v>
      </c>
      <c r="C141" s="144" t="s">
        <v>1276</v>
      </c>
      <c r="D141" s="193" t="s">
        <v>242</v>
      </c>
      <c r="E141" s="146">
        <v>44084.0</v>
      </c>
      <c r="F141" s="144" t="s">
        <v>260</v>
      </c>
      <c r="G141" s="229">
        <v>3.0</v>
      </c>
      <c r="H141" s="229">
        <v>10.0</v>
      </c>
      <c r="I141" s="229">
        <v>70.0</v>
      </c>
      <c r="J141" s="217">
        <f t="shared" si="2"/>
        <v>0.008036599113</v>
      </c>
      <c r="K141" s="218">
        <f t="shared" si="3"/>
        <v>0.4540678499</v>
      </c>
      <c r="L141" s="151">
        <f t="shared" si="4"/>
        <v>0.4540678499</v>
      </c>
      <c r="M141" s="143" t="s">
        <v>174</v>
      </c>
      <c r="N141" s="247"/>
      <c r="O141" s="247"/>
      <c r="P141" s="247"/>
      <c r="Q141" s="247"/>
      <c r="R141" s="247"/>
      <c r="S141" s="247"/>
      <c r="T141" s="247"/>
      <c r="U141" s="247"/>
      <c r="V141" s="247"/>
      <c r="W141" s="247"/>
      <c r="X141" s="247"/>
    </row>
    <row r="142">
      <c r="A142" s="143" t="s">
        <v>153</v>
      </c>
      <c r="B142" s="143" t="s">
        <v>21</v>
      </c>
      <c r="C142" s="144" t="s">
        <v>1236</v>
      </c>
      <c r="D142" s="193" t="s">
        <v>242</v>
      </c>
      <c r="E142" s="146">
        <v>44085.0</v>
      </c>
      <c r="F142" s="144" t="s">
        <v>260</v>
      </c>
      <c r="G142" s="229">
        <v>4.0</v>
      </c>
      <c r="H142" s="229">
        <v>0.0</v>
      </c>
      <c r="I142" s="229">
        <v>0.0</v>
      </c>
      <c r="J142" s="217">
        <f t="shared" si="2"/>
        <v>0</v>
      </c>
      <c r="K142" s="218">
        <f t="shared" si="3"/>
        <v>0</v>
      </c>
      <c r="L142" s="151">
        <f t="shared" si="4"/>
        <v>0</v>
      </c>
      <c r="M142" s="143" t="s">
        <v>153</v>
      </c>
      <c r="N142" s="248"/>
      <c r="O142" s="248"/>
      <c r="P142" s="248"/>
      <c r="Q142" s="248"/>
      <c r="R142" s="248"/>
      <c r="S142" s="248"/>
      <c r="T142" s="248"/>
      <c r="U142" s="248"/>
      <c r="V142" s="248"/>
      <c r="W142" s="248"/>
      <c r="X142" s="248"/>
    </row>
    <row r="143">
      <c r="A143" s="143" t="s">
        <v>185</v>
      </c>
      <c r="B143" s="143" t="s">
        <v>21</v>
      </c>
      <c r="C143" s="144" t="s">
        <v>1236</v>
      </c>
      <c r="D143" s="193" t="s">
        <v>242</v>
      </c>
      <c r="E143" s="146">
        <v>44085.0</v>
      </c>
      <c r="F143" s="144" t="s">
        <v>260</v>
      </c>
      <c r="G143" s="229">
        <v>4.0</v>
      </c>
      <c r="H143" s="229">
        <v>0.0</v>
      </c>
      <c r="I143" s="229">
        <v>0.0</v>
      </c>
      <c r="J143" s="217">
        <f t="shared" si="2"/>
        <v>0</v>
      </c>
      <c r="K143" s="218">
        <f t="shared" si="3"/>
        <v>0</v>
      </c>
      <c r="L143" s="151">
        <f t="shared" si="4"/>
        <v>0</v>
      </c>
      <c r="M143" s="143" t="s">
        <v>185</v>
      </c>
      <c r="N143" s="247"/>
      <c r="O143" s="247"/>
      <c r="P143" s="247"/>
      <c r="Q143" s="247"/>
      <c r="R143" s="247"/>
      <c r="S143" s="247"/>
      <c r="T143" s="247"/>
      <c r="U143" s="247"/>
      <c r="V143" s="247"/>
      <c r="W143" s="247"/>
      <c r="X143" s="247"/>
    </row>
    <row r="144">
      <c r="A144" s="175" t="s">
        <v>25</v>
      </c>
      <c r="B144" s="175" t="s">
        <v>9</v>
      </c>
      <c r="C144" s="147" t="s">
        <v>1260</v>
      </c>
      <c r="D144" s="145" t="s">
        <v>242</v>
      </c>
      <c r="E144" s="146">
        <v>44092.0</v>
      </c>
      <c r="F144" s="147" t="s">
        <v>287</v>
      </c>
      <c r="G144" s="229">
        <v>3.0</v>
      </c>
      <c r="H144" s="229">
        <v>50.0</v>
      </c>
      <c r="I144" s="229">
        <v>10.0</v>
      </c>
      <c r="J144" s="217">
        <f t="shared" si="2"/>
        <v>0.00725002385</v>
      </c>
      <c r="K144" s="218">
        <f t="shared" si="3"/>
        <v>0.4096263475</v>
      </c>
      <c r="L144" s="151">
        <f t="shared" si="4"/>
        <v>0.4096263475</v>
      </c>
      <c r="M144" s="175" t="s">
        <v>25</v>
      </c>
    </row>
    <row r="145">
      <c r="A145" s="143" t="s">
        <v>184</v>
      </c>
      <c r="B145" s="143" t="s">
        <v>21</v>
      </c>
      <c r="C145" s="144" t="s">
        <v>1236</v>
      </c>
      <c r="D145" s="193" t="s">
        <v>242</v>
      </c>
      <c r="E145" s="146">
        <v>44085.0</v>
      </c>
      <c r="F145" s="144" t="s">
        <v>260</v>
      </c>
      <c r="G145" s="229">
        <v>4.0</v>
      </c>
      <c r="H145" s="229">
        <v>0.0</v>
      </c>
      <c r="I145" s="229">
        <v>0.0</v>
      </c>
      <c r="J145" s="217">
        <f t="shared" si="2"/>
        <v>0</v>
      </c>
      <c r="K145" s="218">
        <f t="shared" si="3"/>
        <v>0</v>
      </c>
      <c r="L145" s="151">
        <f t="shared" si="4"/>
        <v>0</v>
      </c>
      <c r="M145" s="143" t="s">
        <v>184</v>
      </c>
      <c r="N145" s="247"/>
      <c r="O145" s="247"/>
      <c r="P145" s="247"/>
      <c r="Q145" s="247"/>
      <c r="R145" s="247"/>
      <c r="S145" s="247"/>
      <c r="T145" s="247"/>
      <c r="U145" s="247"/>
      <c r="V145" s="247"/>
      <c r="W145" s="247"/>
      <c r="X145" s="247"/>
    </row>
    <row r="146">
      <c r="A146" s="143" t="s">
        <v>143</v>
      </c>
      <c r="B146" s="143" t="s">
        <v>21</v>
      </c>
      <c r="C146" s="144" t="s">
        <v>1276</v>
      </c>
      <c r="D146" s="193" t="s">
        <v>242</v>
      </c>
      <c r="E146" s="146">
        <v>44084.0</v>
      </c>
      <c r="F146" s="144" t="s">
        <v>260</v>
      </c>
      <c r="G146" s="229">
        <v>3.0</v>
      </c>
      <c r="H146" s="229">
        <v>10.0</v>
      </c>
      <c r="I146" s="229">
        <v>70.0</v>
      </c>
      <c r="J146" s="217">
        <f t="shared" si="2"/>
        <v>0.008036599113</v>
      </c>
      <c r="K146" s="218">
        <f t="shared" si="3"/>
        <v>0.4540678499</v>
      </c>
      <c r="L146" s="151">
        <f t="shared" si="4"/>
        <v>0.4540678499</v>
      </c>
      <c r="M146" s="143" t="s">
        <v>143</v>
      </c>
      <c r="N146" s="247"/>
      <c r="O146" s="247"/>
      <c r="P146" s="247"/>
      <c r="Q146" s="247"/>
      <c r="R146" s="247"/>
      <c r="S146" s="247"/>
      <c r="T146" s="247"/>
      <c r="U146" s="247"/>
      <c r="V146" s="247"/>
      <c r="W146" s="247"/>
      <c r="X146" s="247"/>
    </row>
    <row r="147">
      <c r="A147" s="143" t="s">
        <v>47</v>
      </c>
      <c r="B147" s="143" t="s">
        <v>21</v>
      </c>
      <c r="C147" s="144" t="s">
        <v>1236</v>
      </c>
      <c r="D147" s="193" t="s">
        <v>242</v>
      </c>
      <c r="E147" s="146">
        <v>44085.0</v>
      </c>
      <c r="F147" s="144" t="s">
        <v>260</v>
      </c>
      <c r="G147" s="229">
        <v>4.0</v>
      </c>
      <c r="H147" s="229">
        <v>0.0</v>
      </c>
      <c r="I147" s="229">
        <v>0.0</v>
      </c>
      <c r="J147" s="217">
        <f t="shared" si="2"/>
        <v>0</v>
      </c>
      <c r="K147" s="218">
        <f t="shared" si="3"/>
        <v>0</v>
      </c>
      <c r="L147" s="151">
        <f t="shared" si="4"/>
        <v>0</v>
      </c>
      <c r="M147" s="143" t="s">
        <v>47</v>
      </c>
      <c r="N147" s="247"/>
      <c r="O147" s="247"/>
      <c r="P147" s="247"/>
      <c r="Q147" s="247"/>
      <c r="R147" s="247"/>
      <c r="S147" s="247"/>
      <c r="T147" s="247"/>
      <c r="U147" s="247"/>
      <c r="V147" s="247"/>
      <c r="W147" s="247"/>
      <c r="X147" s="247"/>
    </row>
    <row r="148">
      <c r="A148" s="143" t="s">
        <v>47</v>
      </c>
      <c r="B148" s="143" t="s">
        <v>21</v>
      </c>
      <c r="C148" s="144" t="s">
        <v>1236</v>
      </c>
      <c r="D148" s="193" t="s">
        <v>242</v>
      </c>
      <c r="E148" s="146">
        <v>44085.0</v>
      </c>
      <c r="F148" s="144" t="s">
        <v>260</v>
      </c>
      <c r="G148" s="229">
        <v>4.0</v>
      </c>
      <c r="H148" s="229">
        <v>0.0</v>
      </c>
      <c r="I148" s="229">
        <v>0.0</v>
      </c>
      <c r="J148" s="217">
        <f t="shared" si="2"/>
        <v>0</v>
      </c>
      <c r="K148" s="218">
        <f t="shared" si="3"/>
        <v>0</v>
      </c>
      <c r="L148" s="151">
        <f t="shared" si="4"/>
        <v>0</v>
      </c>
      <c r="M148" s="143" t="s">
        <v>47</v>
      </c>
      <c r="N148" s="247"/>
      <c r="O148" s="247"/>
      <c r="P148" s="247"/>
      <c r="Q148" s="247"/>
      <c r="R148" s="247"/>
      <c r="S148" s="247"/>
      <c r="T148" s="247"/>
      <c r="U148" s="247"/>
      <c r="V148" s="247"/>
      <c r="W148" s="247"/>
      <c r="X148" s="247"/>
    </row>
    <row r="149">
      <c r="A149" s="143" t="s">
        <v>128</v>
      </c>
      <c r="B149" s="143" t="s">
        <v>21</v>
      </c>
      <c r="C149" s="144" t="s">
        <v>1276</v>
      </c>
      <c r="D149" s="193" t="s">
        <v>242</v>
      </c>
      <c r="E149" s="146">
        <v>44084.0</v>
      </c>
      <c r="F149" s="144" t="s">
        <v>260</v>
      </c>
      <c r="G149" s="229">
        <v>3.0</v>
      </c>
      <c r="H149" s="229">
        <v>10.0</v>
      </c>
      <c r="I149" s="229">
        <v>70.0</v>
      </c>
      <c r="J149" s="217">
        <f t="shared" si="2"/>
        <v>0.008036599113</v>
      </c>
      <c r="K149" s="218">
        <f t="shared" si="3"/>
        <v>0.4540678499</v>
      </c>
      <c r="L149" s="151">
        <f t="shared" si="4"/>
        <v>0.4540678499</v>
      </c>
      <c r="M149" s="143" t="s">
        <v>128</v>
      </c>
      <c r="N149" s="247"/>
      <c r="O149" s="247"/>
      <c r="P149" s="247"/>
      <c r="Q149" s="247"/>
      <c r="R149" s="247"/>
      <c r="S149" s="247"/>
      <c r="T149" s="247"/>
      <c r="U149" s="247"/>
      <c r="V149" s="247"/>
      <c r="W149" s="247"/>
      <c r="X149" s="247"/>
    </row>
    <row r="150">
      <c r="A150" s="143" t="s">
        <v>79</v>
      </c>
      <c r="B150" s="143" t="s">
        <v>21</v>
      </c>
      <c r="C150" s="144" t="s">
        <v>1236</v>
      </c>
      <c r="D150" s="193" t="s">
        <v>242</v>
      </c>
      <c r="E150" s="146">
        <v>44085.0</v>
      </c>
      <c r="F150" s="144" t="s">
        <v>260</v>
      </c>
      <c r="G150" s="229">
        <v>4.0</v>
      </c>
      <c r="H150" s="229">
        <v>0.0</v>
      </c>
      <c r="I150" s="229">
        <v>0.0</v>
      </c>
      <c r="J150" s="217">
        <f t="shared" si="2"/>
        <v>0</v>
      </c>
      <c r="K150" s="218">
        <f t="shared" si="3"/>
        <v>0</v>
      </c>
      <c r="L150" s="151">
        <f t="shared" si="4"/>
        <v>0.8696618992</v>
      </c>
      <c r="M150" s="143" t="s">
        <v>79</v>
      </c>
      <c r="N150" s="247"/>
      <c r="O150" s="247"/>
      <c r="P150" s="247"/>
      <c r="Q150" s="247"/>
      <c r="R150" s="247"/>
      <c r="S150" s="247"/>
      <c r="T150" s="247"/>
      <c r="U150" s="247"/>
      <c r="V150" s="247"/>
      <c r="W150" s="247"/>
      <c r="X150" s="247"/>
    </row>
    <row r="151">
      <c r="A151" s="143" t="s">
        <v>79</v>
      </c>
      <c r="B151" s="143" t="s">
        <v>16</v>
      </c>
      <c r="C151" s="144" t="s">
        <v>1316</v>
      </c>
      <c r="D151" s="193" t="s">
        <v>242</v>
      </c>
      <c r="E151" s="146">
        <v>44091.0</v>
      </c>
      <c r="F151" s="144" t="s">
        <v>260</v>
      </c>
      <c r="G151" s="229">
        <v>3.0</v>
      </c>
      <c r="H151" s="229">
        <v>10.0</v>
      </c>
      <c r="I151" s="229">
        <v>30.0</v>
      </c>
      <c r="J151" s="217">
        <f t="shared" si="2"/>
        <v>0.004162131853</v>
      </c>
      <c r="K151" s="218">
        <f t="shared" si="3"/>
        <v>0.2351604497</v>
      </c>
      <c r="L151" s="151">
        <f t="shared" si="4"/>
        <v>0.8696618992</v>
      </c>
      <c r="M151" s="143" t="s">
        <v>79</v>
      </c>
      <c r="N151" s="247"/>
      <c r="O151" s="247"/>
      <c r="P151" s="247"/>
      <c r="Q151" s="247"/>
      <c r="R151" s="247"/>
      <c r="S151" s="247"/>
      <c r="T151" s="247"/>
      <c r="U151" s="247"/>
      <c r="V151" s="247"/>
      <c r="W151" s="247"/>
      <c r="X151" s="247"/>
    </row>
    <row r="152">
      <c r="A152" s="143" t="s">
        <v>79</v>
      </c>
      <c r="B152" s="143" t="s">
        <v>21</v>
      </c>
      <c r="C152" s="144" t="s">
        <v>1276</v>
      </c>
      <c r="D152" s="193" t="s">
        <v>242</v>
      </c>
      <c r="E152" s="146">
        <v>44084.0</v>
      </c>
      <c r="F152" s="144" t="s">
        <v>260</v>
      </c>
      <c r="G152" s="229">
        <v>3.0</v>
      </c>
      <c r="H152" s="229">
        <v>10.0</v>
      </c>
      <c r="I152" s="229">
        <v>70.0</v>
      </c>
      <c r="J152" s="217">
        <f t="shared" si="2"/>
        <v>0.008036599113</v>
      </c>
      <c r="K152" s="218">
        <f t="shared" si="3"/>
        <v>0.4540678499</v>
      </c>
      <c r="L152" s="151">
        <f t="shared" si="4"/>
        <v>0.8696618992</v>
      </c>
      <c r="M152" s="143" t="s">
        <v>79</v>
      </c>
      <c r="N152" s="248"/>
      <c r="O152" s="248"/>
      <c r="P152" s="248"/>
      <c r="Q152" s="248"/>
      <c r="R152" s="248"/>
      <c r="S152" s="248"/>
      <c r="T152" s="248"/>
      <c r="U152" s="248"/>
      <c r="V152" s="248"/>
      <c r="W152" s="248"/>
      <c r="X152" s="248"/>
    </row>
    <row r="153">
      <c r="A153" s="175" t="s">
        <v>79</v>
      </c>
      <c r="B153" s="175" t="s">
        <v>255</v>
      </c>
      <c r="C153" s="147" t="s">
        <v>1317</v>
      </c>
      <c r="D153" s="145" t="s">
        <v>242</v>
      </c>
      <c r="E153" s="146">
        <v>44091.0</v>
      </c>
      <c r="F153" s="147" t="s">
        <v>260</v>
      </c>
      <c r="G153" s="229">
        <v>2.0</v>
      </c>
      <c r="H153" s="229">
        <v>10.0</v>
      </c>
      <c r="I153" s="229">
        <v>20.0</v>
      </c>
      <c r="J153" s="217">
        <f t="shared" si="2"/>
        <v>0.003193515037</v>
      </c>
      <c r="K153" s="218">
        <f t="shared" si="3"/>
        <v>0.1804335996</v>
      </c>
      <c r="L153" s="151">
        <f t="shared" si="4"/>
        <v>0.8696618992</v>
      </c>
      <c r="M153" s="175" t="s">
        <v>79</v>
      </c>
    </row>
    <row r="154">
      <c r="A154" s="143" t="s">
        <v>175</v>
      </c>
      <c r="B154" s="143" t="s">
        <v>21</v>
      </c>
      <c r="C154" s="144" t="s">
        <v>1276</v>
      </c>
      <c r="D154" s="193" t="s">
        <v>242</v>
      </c>
      <c r="E154" s="146">
        <v>44084.0</v>
      </c>
      <c r="F154" s="144" t="s">
        <v>260</v>
      </c>
      <c r="G154" s="229">
        <v>3.0</v>
      </c>
      <c r="H154" s="229">
        <v>10.0</v>
      </c>
      <c r="I154" s="229">
        <v>70.0</v>
      </c>
      <c r="J154" s="217">
        <f t="shared" si="2"/>
        <v>0.008036599113</v>
      </c>
      <c r="K154" s="218">
        <f t="shared" si="3"/>
        <v>0.4540678499</v>
      </c>
      <c r="L154" s="151">
        <f t="shared" si="4"/>
        <v>0.4540678499</v>
      </c>
      <c r="M154" s="143" t="s">
        <v>175</v>
      </c>
      <c r="N154" s="247"/>
      <c r="O154" s="247"/>
      <c r="P154" s="247"/>
      <c r="Q154" s="247"/>
      <c r="R154" s="247"/>
      <c r="S154" s="247"/>
      <c r="T154" s="247"/>
      <c r="U154" s="247"/>
      <c r="V154" s="247"/>
      <c r="W154" s="247"/>
      <c r="X154" s="247"/>
    </row>
    <row r="155">
      <c r="A155" s="175" t="s">
        <v>18</v>
      </c>
      <c r="B155" s="175" t="s">
        <v>255</v>
      </c>
      <c r="C155" s="147" t="s">
        <v>1263</v>
      </c>
      <c r="D155" s="145" t="s">
        <v>242</v>
      </c>
      <c r="E155" s="146">
        <v>44098.0</v>
      </c>
      <c r="F155" s="147" t="s">
        <v>260</v>
      </c>
      <c r="G155" s="229">
        <v>3.0</v>
      </c>
      <c r="H155" s="229">
        <v>1.0</v>
      </c>
      <c r="I155" s="229">
        <v>1.0</v>
      </c>
      <c r="J155" s="217">
        <f t="shared" si="2"/>
        <v>0.0002224898222</v>
      </c>
      <c r="K155" s="218">
        <f t="shared" si="3"/>
        <v>0.01257067496</v>
      </c>
      <c r="L155" s="151">
        <f t="shared" si="4"/>
        <v>0.01257067496</v>
      </c>
      <c r="M155" s="175" t="s">
        <v>18</v>
      </c>
    </row>
    <row r="156">
      <c r="A156" s="143" t="s">
        <v>34</v>
      </c>
      <c r="B156" s="143" t="s">
        <v>255</v>
      </c>
      <c r="C156" s="144" t="s">
        <v>1270</v>
      </c>
      <c r="D156" s="193" t="s">
        <v>242</v>
      </c>
      <c r="E156" s="146">
        <v>44091.0</v>
      </c>
      <c r="F156" s="144" t="s">
        <v>260</v>
      </c>
      <c r="G156" s="229">
        <v>2.0</v>
      </c>
      <c r="H156" s="229">
        <v>50.0</v>
      </c>
      <c r="I156" s="229">
        <v>50.0</v>
      </c>
      <c r="J156" s="217">
        <f t="shared" si="2"/>
        <v>0.01112449111</v>
      </c>
      <c r="K156" s="218">
        <f t="shared" si="3"/>
        <v>0.6285337478</v>
      </c>
      <c r="L156" s="151">
        <f t="shared" si="4"/>
        <v>0.6285337478</v>
      </c>
      <c r="M156" s="143" t="s">
        <v>34</v>
      </c>
      <c r="N156" s="247"/>
      <c r="O156" s="247"/>
      <c r="P156" s="247"/>
      <c r="Q156" s="247"/>
      <c r="R156" s="247"/>
      <c r="S156" s="247"/>
      <c r="T156" s="247"/>
      <c r="U156" s="247"/>
      <c r="V156" s="247"/>
      <c r="W156" s="247"/>
      <c r="X156" s="247"/>
    </row>
    <row r="157">
      <c r="A157" s="143" t="s">
        <v>34</v>
      </c>
      <c r="B157" s="143" t="s">
        <v>21</v>
      </c>
      <c r="C157" s="144" t="s">
        <v>1236</v>
      </c>
      <c r="D157" s="193" t="s">
        <v>242</v>
      </c>
      <c r="E157" s="146">
        <v>44085.0</v>
      </c>
      <c r="F157" s="144" t="s">
        <v>260</v>
      </c>
      <c r="G157" s="229">
        <v>4.0</v>
      </c>
      <c r="H157" s="229">
        <v>0.0</v>
      </c>
      <c r="I157" s="229">
        <v>0.0</v>
      </c>
      <c r="J157" s="217">
        <f t="shared" si="2"/>
        <v>0</v>
      </c>
      <c r="K157" s="218">
        <f t="shared" si="3"/>
        <v>0</v>
      </c>
      <c r="L157" s="151">
        <f t="shared" si="4"/>
        <v>0.6285337478</v>
      </c>
      <c r="M157" s="143" t="s">
        <v>34</v>
      </c>
      <c r="N157" s="247"/>
      <c r="O157" s="247"/>
      <c r="P157" s="247"/>
      <c r="Q157" s="247"/>
      <c r="R157" s="247"/>
      <c r="S157" s="247"/>
      <c r="T157" s="247"/>
      <c r="U157" s="247"/>
      <c r="V157" s="247"/>
      <c r="W157" s="247"/>
      <c r="X157" s="247"/>
    </row>
    <row r="158">
      <c r="A158" s="143" t="s">
        <v>90</v>
      </c>
      <c r="B158" s="143" t="s">
        <v>21</v>
      </c>
      <c r="C158" s="144" t="s">
        <v>1276</v>
      </c>
      <c r="D158" s="193" t="s">
        <v>242</v>
      </c>
      <c r="E158" s="146">
        <v>44084.0</v>
      </c>
      <c r="F158" s="144" t="s">
        <v>260</v>
      </c>
      <c r="G158" s="229">
        <v>3.0</v>
      </c>
      <c r="H158" s="229">
        <v>10.0</v>
      </c>
      <c r="I158" s="229">
        <v>70.0</v>
      </c>
      <c r="J158" s="217">
        <f t="shared" si="2"/>
        <v>0.008036599113</v>
      </c>
      <c r="K158" s="218">
        <f t="shared" si="3"/>
        <v>0.4540678499</v>
      </c>
      <c r="L158" s="151">
        <f t="shared" si="4"/>
        <v>2.284942243</v>
      </c>
      <c r="M158" s="143" t="s">
        <v>90</v>
      </c>
      <c r="N158" s="248"/>
      <c r="O158" s="248"/>
      <c r="P158" s="248"/>
      <c r="Q158" s="248"/>
      <c r="R158" s="248"/>
      <c r="S158" s="248"/>
      <c r="T158" s="248"/>
      <c r="U158" s="248"/>
      <c r="V158" s="248"/>
      <c r="W158" s="248"/>
      <c r="X158" s="248"/>
    </row>
    <row r="159">
      <c r="A159" s="143" t="s">
        <v>90</v>
      </c>
      <c r="B159" s="143" t="s">
        <v>21</v>
      </c>
      <c r="C159" s="144" t="s">
        <v>1241</v>
      </c>
      <c r="D159" s="193" t="s">
        <v>242</v>
      </c>
      <c r="E159" s="146">
        <v>44091.0</v>
      </c>
      <c r="F159" s="144" t="s">
        <v>287</v>
      </c>
      <c r="G159" s="229">
        <v>1.0</v>
      </c>
      <c r="H159" s="229">
        <v>30.0</v>
      </c>
      <c r="I159" s="229">
        <v>20.0</v>
      </c>
      <c r="J159" s="217">
        <f t="shared" si="2"/>
        <v>0.005706077851</v>
      </c>
      <c r="K159" s="218">
        <f t="shared" si="3"/>
        <v>0.3223933986</v>
      </c>
      <c r="L159" s="151">
        <f t="shared" si="4"/>
        <v>2.284942243</v>
      </c>
      <c r="M159" s="143" t="s">
        <v>90</v>
      </c>
      <c r="N159" s="247"/>
      <c r="O159" s="247"/>
      <c r="P159" s="247"/>
      <c r="Q159" s="247"/>
      <c r="R159" s="247"/>
      <c r="S159" s="247"/>
      <c r="T159" s="247"/>
      <c r="U159" s="247"/>
      <c r="V159" s="247"/>
      <c r="W159" s="247"/>
      <c r="X159" s="247"/>
    </row>
    <row r="160">
      <c r="A160" s="143" t="s">
        <v>90</v>
      </c>
      <c r="B160" s="143" t="s">
        <v>21</v>
      </c>
      <c r="C160" s="144" t="s">
        <v>1243</v>
      </c>
      <c r="D160" s="193" t="s">
        <v>242</v>
      </c>
      <c r="E160" s="166">
        <v>44083.0</v>
      </c>
      <c r="F160" s="144" t="s">
        <v>287</v>
      </c>
      <c r="G160" s="229">
        <v>2.0</v>
      </c>
      <c r="H160" s="229">
        <v>40.0</v>
      </c>
      <c r="I160" s="229">
        <v>40.0</v>
      </c>
      <c r="J160" s="217">
        <f t="shared" si="2"/>
        <v>0.008899592889</v>
      </c>
      <c r="K160" s="218">
        <f t="shared" si="3"/>
        <v>0.5028269982</v>
      </c>
      <c r="L160" s="151">
        <f t="shared" si="4"/>
        <v>2.284942243</v>
      </c>
      <c r="M160" s="143" t="s">
        <v>90</v>
      </c>
      <c r="N160" s="247"/>
      <c r="O160" s="247"/>
      <c r="P160" s="247"/>
      <c r="Q160" s="247"/>
      <c r="R160" s="247"/>
      <c r="S160" s="247"/>
      <c r="T160" s="247"/>
      <c r="U160" s="247"/>
      <c r="V160" s="247"/>
      <c r="W160" s="247"/>
      <c r="X160" s="247"/>
    </row>
    <row r="161">
      <c r="A161" s="175" t="s">
        <v>90</v>
      </c>
      <c r="B161" s="175" t="s">
        <v>21</v>
      </c>
      <c r="C161" s="147" t="s">
        <v>1242</v>
      </c>
      <c r="D161" s="145" t="s">
        <v>242</v>
      </c>
      <c r="E161" s="146">
        <v>44091.0</v>
      </c>
      <c r="F161" s="147" t="s">
        <v>287</v>
      </c>
      <c r="G161" s="229">
        <v>2.0</v>
      </c>
      <c r="H161" s="229">
        <v>40.0</v>
      </c>
      <c r="I161" s="229">
        <v>40.0</v>
      </c>
      <c r="J161" s="217">
        <f t="shared" si="2"/>
        <v>0.008899592889</v>
      </c>
      <c r="K161" s="218">
        <f t="shared" si="3"/>
        <v>0.5028269982</v>
      </c>
      <c r="L161" s="151">
        <f t="shared" si="4"/>
        <v>2.284942243</v>
      </c>
      <c r="M161" s="175" t="s">
        <v>90</v>
      </c>
    </row>
    <row r="162">
      <c r="A162" s="175" t="s">
        <v>90</v>
      </c>
      <c r="B162" s="175" t="s">
        <v>21</v>
      </c>
      <c r="C162" s="147" t="s">
        <v>1253</v>
      </c>
      <c r="D162" s="145" t="s">
        <v>242</v>
      </c>
      <c r="E162" s="146">
        <v>44098.0</v>
      </c>
      <c r="F162" s="147" t="s">
        <v>249</v>
      </c>
      <c r="G162" s="229">
        <v>2.0</v>
      </c>
      <c r="H162" s="229">
        <v>40.0</v>
      </c>
      <c r="I162" s="229">
        <v>40.0</v>
      </c>
      <c r="J162" s="217">
        <f t="shared" si="2"/>
        <v>0.008899592889</v>
      </c>
      <c r="K162" s="218">
        <f t="shared" si="3"/>
        <v>0.5028269982</v>
      </c>
      <c r="L162" s="151">
        <f t="shared" si="4"/>
        <v>2.284942243</v>
      </c>
      <c r="M162" s="175" t="s">
        <v>90</v>
      </c>
    </row>
    <row r="163">
      <c r="A163" s="175" t="s">
        <v>51</v>
      </c>
      <c r="B163" s="175" t="s">
        <v>255</v>
      </c>
      <c r="C163" s="147" t="s">
        <v>1263</v>
      </c>
      <c r="D163" s="145" t="s">
        <v>242</v>
      </c>
      <c r="E163" s="146">
        <v>44098.0</v>
      </c>
      <c r="F163" s="147" t="s">
        <v>260</v>
      </c>
      <c r="G163" s="229">
        <v>3.0</v>
      </c>
      <c r="H163" s="229">
        <v>1.0</v>
      </c>
      <c r="I163" s="229">
        <v>1.0</v>
      </c>
      <c r="J163" s="217">
        <f t="shared" si="2"/>
        <v>0.0002224898222</v>
      </c>
      <c r="K163" s="218">
        <f t="shared" si="3"/>
        <v>0.01257067496</v>
      </c>
      <c r="L163" s="151">
        <f t="shared" si="4"/>
        <v>0.01257067496</v>
      </c>
      <c r="M163" s="175" t="s">
        <v>51</v>
      </c>
    </row>
    <row r="164">
      <c r="A164" s="175" t="s">
        <v>4</v>
      </c>
      <c r="B164" s="175" t="s">
        <v>21</v>
      </c>
      <c r="C164" s="147" t="s">
        <v>1253</v>
      </c>
      <c r="D164" s="145" t="s">
        <v>242</v>
      </c>
      <c r="E164" s="146">
        <v>44098.0</v>
      </c>
      <c r="F164" s="147" t="s">
        <v>249</v>
      </c>
      <c r="G164" s="229">
        <v>2.0</v>
      </c>
      <c r="H164" s="229">
        <v>40.0</v>
      </c>
      <c r="I164" s="229">
        <v>40.0</v>
      </c>
      <c r="J164" s="217">
        <f t="shared" si="2"/>
        <v>0.008899592889</v>
      </c>
      <c r="K164" s="218">
        <f t="shared" si="3"/>
        <v>0.5028269982</v>
      </c>
      <c r="L164" s="151">
        <f t="shared" si="4"/>
        <v>0.5028269982</v>
      </c>
      <c r="M164" s="175" t="s">
        <v>4</v>
      </c>
    </row>
    <row r="165">
      <c r="A165" s="143" t="s">
        <v>3</v>
      </c>
      <c r="B165" s="143" t="s">
        <v>255</v>
      </c>
      <c r="C165" s="144" t="s">
        <v>1270</v>
      </c>
      <c r="D165" s="193" t="s">
        <v>242</v>
      </c>
      <c r="E165" s="146">
        <v>44091.0</v>
      </c>
      <c r="F165" s="144" t="s">
        <v>260</v>
      </c>
      <c r="G165" s="229">
        <v>2.0</v>
      </c>
      <c r="H165" s="229">
        <v>100.0</v>
      </c>
      <c r="I165" s="229">
        <v>100.0</v>
      </c>
      <c r="J165" s="217">
        <f t="shared" si="2"/>
        <v>0.02224898222</v>
      </c>
      <c r="K165" s="218">
        <f t="shared" si="3"/>
        <v>1.257067496</v>
      </c>
      <c r="L165" s="151">
        <f t="shared" si="4"/>
        <v>1.634187744</v>
      </c>
      <c r="M165" s="143" t="s">
        <v>3</v>
      </c>
      <c r="N165" s="247"/>
      <c r="O165" s="247"/>
      <c r="P165" s="247"/>
      <c r="Q165" s="247"/>
      <c r="R165" s="247"/>
      <c r="S165" s="247"/>
      <c r="T165" s="247"/>
      <c r="U165" s="247"/>
      <c r="V165" s="247"/>
      <c r="W165" s="247"/>
      <c r="X165" s="247"/>
    </row>
    <row r="166">
      <c r="A166" s="143" t="s">
        <v>3</v>
      </c>
      <c r="B166" s="143" t="s">
        <v>255</v>
      </c>
      <c r="C166" s="249" t="s">
        <v>1318</v>
      </c>
      <c r="D166" s="193" t="s">
        <v>242</v>
      </c>
      <c r="E166" s="146">
        <v>44089.0</v>
      </c>
      <c r="F166" s="144" t="s">
        <v>260</v>
      </c>
      <c r="G166" s="229">
        <v>2.0</v>
      </c>
      <c r="H166" s="229">
        <v>30.0</v>
      </c>
      <c r="I166" s="229">
        <v>30.0</v>
      </c>
      <c r="J166" s="217">
        <f t="shared" si="2"/>
        <v>0.006674694667</v>
      </c>
      <c r="K166" s="218">
        <f t="shared" si="3"/>
        <v>0.3771202487</v>
      </c>
      <c r="L166" s="151">
        <f t="shared" si="4"/>
        <v>1.634187744</v>
      </c>
      <c r="M166" s="143" t="s">
        <v>3</v>
      </c>
      <c r="N166" s="247"/>
      <c r="O166" s="247"/>
      <c r="P166" s="247"/>
      <c r="Q166" s="247"/>
      <c r="R166" s="247"/>
      <c r="S166" s="247"/>
      <c r="T166" s="247"/>
      <c r="U166" s="247"/>
      <c r="V166" s="247"/>
      <c r="W166" s="247"/>
      <c r="X166" s="247"/>
    </row>
    <row r="167">
      <c r="A167" s="143" t="s">
        <v>109</v>
      </c>
      <c r="B167" s="143" t="s">
        <v>21</v>
      </c>
      <c r="C167" s="144" t="s">
        <v>1276</v>
      </c>
      <c r="D167" s="193" t="s">
        <v>242</v>
      </c>
      <c r="E167" s="146">
        <v>44084.0</v>
      </c>
      <c r="F167" s="144" t="s">
        <v>260</v>
      </c>
      <c r="G167" s="229">
        <v>3.0</v>
      </c>
      <c r="H167" s="229">
        <v>10.0</v>
      </c>
      <c r="I167" s="229">
        <v>70.0</v>
      </c>
      <c r="J167" s="217">
        <f t="shared" si="2"/>
        <v>0.008036599113</v>
      </c>
      <c r="K167" s="218">
        <f t="shared" si="3"/>
        <v>0.4540678499</v>
      </c>
      <c r="L167" s="151">
        <f t="shared" si="4"/>
        <v>0.4540678499</v>
      </c>
      <c r="M167" s="143" t="s">
        <v>109</v>
      </c>
      <c r="N167" s="248"/>
      <c r="O167" s="248"/>
      <c r="P167" s="248"/>
      <c r="Q167" s="248"/>
      <c r="R167" s="248"/>
      <c r="S167" s="248"/>
      <c r="T167" s="248"/>
      <c r="U167" s="248"/>
      <c r="V167" s="248"/>
      <c r="W167" s="248"/>
      <c r="X167" s="248"/>
    </row>
    <row r="168">
      <c r="A168" s="143" t="s">
        <v>1122</v>
      </c>
      <c r="B168" s="143" t="s">
        <v>21</v>
      </c>
      <c r="C168" s="144" t="s">
        <v>1236</v>
      </c>
      <c r="D168" s="193" t="s">
        <v>242</v>
      </c>
      <c r="E168" s="146">
        <v>44085.0</v>
      </c>
      <c r="F168" s="144" t="s">
        <v>260</v>
      </c>
      <c r="G168" s="229">
        <v>4.0</v>
      </c>
      <c r="H168" s="229">
        <v>0.0</v>
      </c>
      <c r="I168" s="229">
        <v>0.0</v>
      </c>
      <c r="J168" s="217">
        <f t="shared" si="2"/>
        <v>0</v>
      </c>
      <c r="K168" s="218">
        <f t="shared" si="3"/>
        <v>0</v>
      </c>
      <c r="L168" s="151">
        <f t="shared" si="4"/>
        <v>0</v>
      </c>
      <c r="M168" s="143" t="s">
        <v>1122</v>
      </c>
      <c r="N168" s="247"/>
      <c r="O168" s="247"/>
      <c r="P168" s="247"/>
      <c r="Q168" s="247"/>
      <c r="R168" s="247"/>
      <c r="S168" s="247"/>
      <c r="T168" s="247"/>
      <c r="U168" s="247"/>
      <c r="V168" s="247"/>
      <c r="W168" s="247"/>
      <c r="X168" s="247"/>
    </row>
    <row r="169">
      <c r="A169" s="143" t="s">
        <v>88</v>
      </c>
      <c r="B169" s="143" t="s">
        <v>65</v>
      </c>
      <c r="C169" s="144" t="s">
        <v>1319</v>
      </c>
      <c r="D169" s="193" t="s">
        <v>242</v>
      </c>
      <c r="E169" s="146">
        <v>44086.0</v>
      </c>
      <c r="F169" s="144" t="s">
        <v>260</v>
      </c>
      <c r="G169" s="229">
        <v>2.0</v>
      </c>
      <c r="H169" s="229">
        <v>30.0</v>
      </c>
      <c r="I169" s="229">
        <v>50.0</v>
      </c>
      <c r="J169" s="217">
        <f t="shared" si="2"/>
        <v>0.008611928297</v>
      </c>
      <c r="K169" s="218">
        <f t="shared" si="3"/>
        <v>0.4865739488</v>
      </c>
      <c r="L169" s="151">
        <f t="shared" si="4"/>
        <v>0.5767907486</v>
      </c>
      <c r="M169" s="143" t="s">
        <v>88</v>
      </c>
      <c r="N169" s="247"/>
      <c r="O169" s="247"/>
      <c r="P169" s="247"/>
      <c r="Q169" s="247"/>
      <c r="R169" s="247"/>
      <c r="S169" s="247"/>
      <c r="T169" s="247"/>
      <c r="U169" s="247"/>
      <c r="V169" s="247"/>
      <c r="W169" s="247"/>
      <c r="X169" s="247"/>
    </row>
    <row r="170">
      <c r="A170" s="143" t="s">
        <v>88</v>
      </c>
      <c r="B170" s="143" t="s">
        <v>265</v>
      </c>
      <c r="C170" s="144" t="s">
        <v>1320</v>
      </c>
      <c r="D170" s="193" t="s">
        <v>242</v>
      </c>
      <c r="E170" s="146">
        <v>44090.0</v>
      </c>
      <c r="F170" s="144" t="s">
        <v>260</v>
      </c>
      <c r="G170" s="229">
        <v>3.0</v>
      </c>
      <c r="H170" s="229">
        <v>5.0</v>
      </c>
      <c r="I170" s="229">
        <v>10.0</v>
      </c>
      <c r="J170" s="217">
        <f t="shared" si="2"/>
        <v>0.001596757519</v>
      </c>
      <c r="K170" s="218">
        <f t="shared" si="3"/>
        <v>0.09021679981</v>
      </c>
      <c r="L170" s="151">
        <f t="shared" si="4"/>
        <v>0.5767907486</v>
      </c>
      <c r="M170" s="143" t="s">
        <v>88</v>
      </c>
      <c r="N170" s="247"/>
      <c r="O170" s="247"/>
      <c r="P170" s="247"/>
      <c r="Q170" s="247"/>
      <c r="R170" s="247"/>
      <c r="S170" s="247"/>
      <c r="T170" s="247"/>
      <c r="U170" s="247"/>
      <c r="V170" s="247"/>
      <c r="W170" s="247"/>
      <c r="X170" s="247"/>
    </row>
    <row r="171">
      <c r="A171" s="143" t="s">
        <v>88</v>
      </c>
      <c r="B171" s="143" t="s">
        <v>21</v>
      </c>
      <c r="C171" s="144" t="s">
        <v>1236</v>
      </c>
      <c r="D171" s="193" t="s">
        <v>242</v>
      </c>
      <c r="E171" s="146">
        <v>44085.0</v>
      </c>
      <c r="F171" s="144" t="s">
        <v>260</v>
      </c>
      <c r="G171" s="229">
        <v>4.0</v>
      </c>
      <c r="H171" s="229">
        <v>0.0</v>
      </c>
      <c r="I171" s="229">
        <v>0.0</v>
      </c>
      <c r="J171" s="217">
        <f t="shared" si="2"/>
        <v>0</v>
      </c>
      <c r="K171" s="218">
        <f t="shared" si="3"/>
        <v>0</v>
      </c>
      <c r="L171" s="151">
        <f t="shared" si="4"/>
        <v>0.5767907486</v>
      </c>
      <c r="M171" s="143" t="s">
        <v>88</v>
      </c>
      <c r="N171" s="247"/>
      <c r="O171" s="247"/>
      <c r="P171" s="247"/>
      <c r="Q171" s="247"/>
      <c r="R171" s="247"/>
      <c r="S171" s="247"/>
      <c r="T171" s="247"/>
      <c r="U171" s="247"/>
      <c r="V171" s="247"/>
      <c r="W171" s="247"/>
      <c r="X171" s="247"/>
    </row>
    <row r="172">
      <c r="A172" s="143" t="s">
        <v>125</v>
      </c>
      <c r="B172" s="143" t="s">
        <v>21</v>
      </c>
      <c r="C172" s="144" t="s">
        <v>1236</v>
      </c>
      <c r="D172" s="193" t="s">
        <v>242</v>
      </c>
      <c r="E172" s="146">
        <v>44085.0</v>
      </c>
      <c r="F172" s="144" t="s">
        <v>260</v>
      </c>
      <c r="G172" s="229">
        <v>4.0</v>
      </c>
      <c r="H172" s="229">
        <v>0.0</v>
      </c>
      <c r="I172" s="229">
        <v>0.0</v>
      </c>
      <c r="J172" s="217">
        <f t="shared" si="2"/>
        <v>0</v>
      </c>
      <c r="K172" s="218">
        <f t="shared" si="3"/>
        <v>0</v>
      </c>
      <c r="L172" s="151">
        <f t="shared" si="4"/>
        <v>0</v>
      </c>
      <c r="M172" s="143" t="s">
        <v>125</v>
      </c>
      <c r="N172" s="247"/>
      <c r="O172" s="247"/>
      <c r="P172" s="247"/>
      <c r="Q172" s="247"/>
      <c r="R172" s="247"/>
      <c r="S172" s="247"/>
      <c r="T172" s="247"/>
      <c r="U172" s="247"/>
      <c r="V172" s="247"/>
      <c r="W172" s="247"/>
      <c r="X172" s="247"/>
    </row>
    <row r="173">
      <c r="A173" s="143" t="s">
        <v>9</v>
      </c>
      <c r="B173" s="143" t="s">
        <v>255</v>
      </c>
      <c r="C173" s="144" t="s">
        <v>1239</v>
      </c>
      <c r="D173" s="193" t="s">
        <v>242</v>
      </c>
      <c r="E173" s="166">
        <v>44083.0</v>
      </c>
      <c r="F173" s="144" t="s">
        <v>287</v>
      </c>
      <c r="G173" s="229">
        <v>1.0</v>
      </c>
      <c r="H173" s="229">
        <v>50.0</v>
      </c>
      <c r="I173" s="229">
        <v>100.0</v>
      </c>
      <c r="J173" s="217">
        <f t="shared" si="2"/>
        <v>0.01596757519</v>
      </c>
      <c r="K173" s="218">
        <f t="shared" si="3"/>
        <v>0.9021679981</v>
      </c>
      <c r="L173" s="151">
        <f t="shared" si="4"/>
        <v>8.093292596</v>
      </c>
      <c r="M173" s="143" t="s">
        <v>9</v>
      </c>
      <c r="N173" s="248"/>
      <c r="O173" s="248"/>
      <c r="P173" s="248"/>
      <c r="Q173" s="248"/>
      <c r="R173" s="248"/>
      <c r="S173" s="248"/>
      <c r="T173" s="248"/>
      <c r="U173" s="248"/>
      <c r="V173" s="248"/>
      <c r="W173" s="248"/>
      <c r="X173" s="248"/>
    </row>
    <row r="174">
      <c r="A174" s="143" t="s">
        <v>9</v>
      </c>
      <c r="B174" s="143" t="s">
        <v>255</v>
      </c>
      <c r="C174" s="144" t="s">
        <v>1240</v>
      </c>
      <c r="D174" s="193" t="s">
        <v>242</v>
      </c>
      <c r="E174" s="146">
        <v>44084.0</v>
      </c>
      <c r="F174" s="144" t="s">
        <v>287</v>
      </c>
      <c r="G174" s="229">
        <v>1.0</v>
      </c>
      <c r="H174" s="229">
        <v>60.0</v>
      </c>
      <c r="I174" s="229">
        <v>70.0</v>
      </c>
      <c r="J174" s="217">
        <f t="shared" si="2"/>
        <v>0.01431800615</v>
      </c>
      <c r="K174" s="218">
        <f t="shared" si="3"/>
        <v>0.8089673474</v>
      </c>
      <c r="L174" s="151">
        <f t="shared" si="4"/>
        <v>8.093292596</v>
      </c>
      <c r="M174" s="143" t="s">
        <v>9</v>
      </c>
      <c r="N174" s="247"/>
      <c r="O174" s="247"/>
      <c r="P174" s="247"/>
      <c r="Q174" s="247"/>
      <c r="R174" s="247"/>
      <c r="S174" s="247"/>
      <c r="T174" s="247"/>
      <c r="U174" s="247"/>
      <c r="V174" s="247"/>
      <c r="W174" s="247"/>
      <c r="X174" s="247"/>
    </row>
    <row r="175">
      <c r="A175" s="143" t="s">
        <v>9</v>
      </c>
      <c r="B175" s="143" t="s">
        <v>255</v>
      </c>
      <c r="C175" s="144" t="s">
        <v>1321</v>
      </c>
      <c r="D175" s="193" t="s">
        <v>242</v>
      </c>
      <c r="E175" s="146">
        <v>44084.0</v>
      </c>
      <c r="F175" s="144" t="s">
        <v>287</v>
      </c>
      <c r="G175" s="229">
        <v>1.0</v>
      </c>
      <c r="H175" s="229">
        <v>100.0</v>
      </c>
      <c r="I175" s="229">
        <v>70.0</v>
      </c>
      <c r="J175" s="217">
        <f t="shared" si="2"/>
        <v>0.01934313178</v>
      </c>
      <c r="K175" s="218">
        <f t="shared" si="3"/>
        <v>1.092886945</v>
      </c>
      <c r="L175" s="151">
        <f t="shared" si="4"/>
        <v>8.093292596</v>
      </c>
      <c r="M175" s="143" t="s">
        <v>9</v>
      </c>
      <c r="N175" s="247"/>
      <c r="O175" s="247"/>
      <c r="P175" s="247"/>
      <c r="Q175" s="247"/>
      <c r="R175" s="247"/>
      <c r="S175" s="247"/>
      <c r="T175" s="247"/>
      <c r="U175" s="247"/>
      <c r="V175" s="247"/>
      <c r="W175" s="247"/>
      <c r="X175" s="247"/>
    </row>
    <row r="176">
      <c r="A176" s="143" t="s">
        <v>9</v>
      </c>
      <c r="B176" s="143" t="s">
        <v>21</v>
      </c>
      <c r="C176" s="144" t="s">
        <v>1276</v>
      </c>
      <c r="D176" s="193" t="s">
        <v>242</v>
      </c>
      <c r="E176" s="146">
        <v>44084.0</v>
      </c>
      <c r="F176" s="144" t="s">
        <v>260</v>
      </c>
      <c r="G176" s="229">
        <v>3.0</v>
      </c>
      <c r="H176" s="229">
        <v>10.0</v>
      </c>
      <c r="I176" s="229">
        <v>70.0</v>
      </c>
      <c r="J176" s="217">
        <f t="shared" si="2"/>
        <v>0.008036599113</v>
      </c>
      <c r="K176" s="218">
        <f t="shared" si="3"/>
        <v>0.4540678499</v>
      </c>
      <c r="L176" s="151">
        <f t="shared" si="4"/>
        <v>8.093292596</v>
      </c>
      <c r="M176" s="143" t="s">
        <v>9</v>
      </c>
      <c r="N176" s="247"/>
      <c r="O176" s="247"/>
      <c r="P176" s="247"/>
      <c r="Q176" s="247"/>
      <c r="R176" s="247"/>
      <c r="S176" s="247"/>
      <c r="T176" s="247"/>
      <c r="U176" s="247"/>
      <c r="V176" s="247"/>
      <c r="W176" s="247"/>
      <c r="X176" s="247"/>
    </row>
    <row r="177">
      <c r="A177" s="143" t="s">
        <v>9</v>
      </c>
      <c r="B177" s="143" t="s">
        <v>21</v>
      </c>
      <c r="C177" s="144" t="s">
        <v>1322</v>
      </c>
      <c r="D177" s="193" t="s">
        <v>242</v>
      </c>
      <c r="E177" s="146">
        <v>44085.0</v>
      </c>
      <c r="F177" s="144" t="s">
        <v>287</v>
      </c>
      <c r="G177" s="229">
        <v>1.0</v>
      </c>
      <c r="H177" s="229">
        <v>200.0</v>
      </c>
      <c r="I177" s="229">
        <v>100.0</v>
      </c>
      <c r="J177" s="217">
        <f t="shared" si="2"/>
        <v>0.03481179629</v>
      </c>
      <c r="K177" s="218">
        <f t="shared" si="3"/>
        <v>1.966866491</v>
      </c>
      <c r="L177" s="151">
        <f t="shared" si="4"/>
        <v>8.093292596</v>
      </c>
      <c r="M177" s="143" t="s">
        <v>9</v>
      </c>
      <c r="N177" s="247"/>
      <c r="O177" s="247"/>
      <c r="P177" s="247"/>
      <c r="Q177" s="247"/>
      <c r="R177" s="247"/>
      <c r="S177" s="247"/>
      <c r="T177" s="247"/>
      <c r="U177" s="247"/>
      <c r="V177" s="247"/>
      <c r="W177" s="247"/>
      <c r="X177" s="247"/>
    </row>
    <row r="178">
      <c r="A178" s="143" t="s">
        <v>9</v>
      </c>
      <c r="B178" s="143" t="s">
        <v>21</v>
      </c>
      <c r="C178" s="144" t="s">
        <v>1236</v>
      </c>
      <c r="D178" s="193" t="s">
        <v>242</v>
      </c>
      <c r="E178" s="146">
        <v>44085.0</v>
      </c>
      <c r="F178" s="144" t="s">
        <v>260</v>
      </c>
      <c r="G178" s="229">
        <v>4.0</v>
      </c>
      <c r="H178" s="229">
        <v>0.0</v>
      </c>
      <c r="I178" s="229">
        <v>0.0</v>
      </c>
      <c r="J178" s="217">
        <f t="shared" si="2"/>
        <v>0</v>
      </c>
      <c r="K178" s="218">
        <f t="shared" si="3"/>
        <v>0</v>
      </c>
      <c r="L178" s="151">
        <f t="shared" si="4"/>
        <v>8.093292596</v>
      </c>
      <c r="M178" s="143" t="s">
        <v>9</v>
      </c>
      <c r="N178" s="247"/>
      <c r="O178" s="247"/>
      <c r="P178" s="247"/>
      <c r="Q178" s="247"/>
      <c r="R178" s="247"/>
      <c r="S178" s="247"/>
      <c r="T178" s="247"/>
      <c r="U178" s="247"/>
      <c r="V178" s="247"/>
      <c r="W178" s="247"/>
      <c r="X178" s="247"/>
    </row>
    <row r="179">
      <c r="A179" s="143" t="s">
        <v>9</v>
      </c>
      <c r="B179" s="143" t="s">
        <v>255</v>
      </c>
      <c r="C179" s="144" t="s">
        <v>1279</v>
      </c>
      <c r="D179" s="193" t="s">
        <v>242</v>
      </c>
      <c r="E179" s="146">
        <v>44091.0</v>
      </c>
      <c r="F179" s="144" t="s">
        <v>287</v>
      </c>
      <c r="G179" s="229">
        <v>1.0</v>
      </c>
      <c r="H179" s="229">
        <v>5.0</v>
      </c>
      <c r="I179" s="229">
        <v>10.0</v>
      </c>
      <c r="J179" s="217">
        <f t="shared" si="2"/>
        <v>0.001596757519</v>
      </c>
      <c r="K179" s="218">
        <f t="shared" si="3"/>
        <v>0.09021679981</v>
      </c>
      <c r="L179" s="151">
        <f t="shared" si="4"/>
        <v>8.093292596</v>
      </c>
      <c r="M179" s="143" t="s">
        <v>9</v>
      </c>
      <c r="N179" s="247"/>
      <c r="O179" s="247"/>
      <c r="P179" s="247"/>
      <c r="Q179" s="247"/>
      <c r="R179" s="247"/>
      <c r="S179" s="247"/>
      <c r="T179" s="247"/>
      <c r="U179" s="247"/>
      <c r="V179" s="247"/>
      <c r="W179" s="247"/>
      <c r="X179" s="247"/>
    </row>
    <row r="180">
      <c r="A180" s="143" t="s">
        <v>9</v>
      </c>
      <c r="B180" s="143" t="s">
        <v>21</v>
      </c>
      <c r="C180" s="144" t="s">
        <v>1241</v>
      </c>
      <c r="D180" s="193" t="s">
        <v>242</v>
      </c>
      <c r="E180" s="146">
        <v>44091.0</v>
      </c>
      <c r="F180" s="144" t="s">
        <v>287</v>
      </c>
      <c r="G180" s="229">
        <v>1.0</v>
      </c>
      <c r="H180" s="229">
        <v>70.0</v>
      </c>
      <c r="I180" s="229">
        <v>70.0</v>
      </c>
      <c r="J180" s="217">
        <f t="shared" si="2"/>
        <v>0.01557428756</v>
      </c>
      <c r="K180" s="218">
        <f t="shared" si="3"/>
        <v>0.8799472469</v>
      </c>
      <c r="L180" s="151">
        <f t="shared" si="4"/>
        <v>8.093292596</v>
      </c>
      <c r="M180" s="143" t="s">
        <v>9</v>
      </c>
      <c r="N180" s="247"/>
      <c r="O180" s="247"/>
      <c r="P180" s="247"/>
      <c r="Q180" s="247"/>
      <c r="R180" s="247"/>
      <c r="S180" s="247"/>
      <c r="T180" s="247"/>
      <c r="U180" s="247"/>
      <c r="V180" s="247"/>
      <c r="W180" s="247"/>
      <c r="X180" s="247"/>
    </row>
    <row r="181">
      <c r="A181" s="143" t="s">
        <v>9</v>
      </c>
      <c r="B181" s="143" t="s">
        <v>21</v>
      </c>
      <c r="C181" s="144" t="s">
        <v>1242</v>
      </c>
      <c r="D181" s="193" t="s">
        <v>242</v>
      </c>
      <c r="E181" s="146">
        <v>44091.0</v>
      </c>
      <c r="F181" s="144" t="s">
        <v>287</v>
      </c>
      <c r="G181" s="229">
        <v>2.0</v>
      </c>
      <c r="H181" s="229">
        <v>40.0</v>
      </c>
      <c r="I181" s="229">
        <v>40.0</v>
      </c>
      <c r="J181" s="217">
        <f t="shared" si="2"/>
        <v>0.008899592889</v>
      </c>
      <c r="K181" s="218">
        <f t="shared" si="3"/>
        <v>0.5028269982</v>
      </c>
      <c r="L181" s="151">
        <f t="shared" si="4"/>
        <v>8.093292596</v>
      </c>
      <c r="M181" s="143" t="s">
        <v>9</v>
      </c>
      <c r="N181" s="247"/>
      <c r="O181" s="247"/>
      <c r="P181" s="247"/>
      <c r="Q181" s="247"/>
      <c r="R181" s="247"/>
      <c r="S181" s="247"/>
      <c r="T181" s="247"/>
      <c r="U181" s="247"/>
      <c r="V181" s="247"/>
      <c r="W181" s="247"/>
      <c r="X181" s="247"/>
    </row>
    <row r="182">
      <c r="A182" s="143" t="s">
        <v>9</v>
      </c>
      <c r="B182" s="143" t="s">
        <v>21</v>
      </c>
      <c r="C182" s="144" t="s">
        <v>1243</v>
      </c>
      <c r="D182" s="193" t="s">
        <v>242</v>
      </c>
      <c r="E182" s="166">
        <v>44083.0</v>
      </c>
      <c r="F182" s="144" t="s">
        <v>287</v>
      </c>
      <c r="G182" s="229">
        <v>2.0</v>
      </c>
      <c r="H182" s="229">
        <v>40.0</v>
      </c>
      <c r="I182" s="229">
        <v>40.0</v>
      </c>
      <c r="J182" s="217">
        <f t="shared" si="2"/>
        <v>0.008899592889</v>
      </c>
      <c r="K182" s="218">
        <f t="shared" si="3"/>
        <v>0.5028269982</v>
      </c>
      <c r="L182" s="151">
        <f t="shared" si="4"/>
        <v>8.093292596</v>
      </c>
      <c r="M182" s="143" t="s">
        <v>9</v>
      </c>
      <c r="N182" s="152">
        <f>IFERROR(__xludf.DUMMYFUNCTION("query(iferror(sort({row(A182:A403)-row(A182)+2-match(sort(A182:A403),sort(A182:A403),0),SORT(ROW(A182:A403)+2-row(A182)+2,A182:A403,1)},2,1),),""Select Col1"")"),1.0)</f>
        <v>1</v>
      </c>
      <c r="O182" s="247"/>
      <c r="P182" s="247"/>
      <c r="Q182" s="247"/>
      <c r="R182" s="247"/>
      <c r="S182" s="247"/>
      <c r="T182" s="247"/>
      <c r="U182" s="247"/>
      <c r="V182" s="247"/>
      <c r="W182" s="247"/>
      <c r="X182" s="247"/>
    </row>
    <row r="183">
      <c r="A183" s="175" t="s">
        <v>9</v>
      </c>
      <c r="B183" s="175" t="s">
        <v>7</v>
      </c>
      <c r="C183" s="147" t="s">
        <v>1245</v>
      </c>
      <c r="D183" s="145" t="s">
        <v>242</v>
      </c>
      <c r="E183" s="146">
        <v>44094.0</v>
      </c>
      <c r="F183" s="147" t="s">
        <v>287</v>
      </c>
      <c r="G183" s="229">
        <v>3.0</v>
      </c>
      <c r="H183" s="229">
        <v>20.0</v>
      </c>
      <c r="I183" s="229">
        <v>20.0</v>
      </c>
      <c r="J183" s="217">
        <f t="shared" si="2"/>
        <v>0.004449796444</v>
      </c>
      <c r="K183" s="218">
        <f t="shared" si="3"/>
        <v>0.2514134991</v>
      </c>
      <c r="L183" s="151">
        <f t="shared" si="4"/>
        <v>8.093292596</v>
      </c>
      <c r="M183" s="175" t="s">
        <v>9</v>
      </c>
      <c r="N183" s="98">
        <f>IFERROR(__xludf.DUMMYFUNCTION("""COMPUTED_VALUE"""),2.0)</f>
        <v>2</v>
      </c>
    </row>
    <row r="184">
      <c r="A184" s="175" t="s">
        <v>9</v>
      </c>
      <c r="B184" s="175" t="s">
        <v>16</v>
      </c>
      <c r="C184" s="147" t="s">
        <v>1264</v>
      </c>
      <c r="D184" s="145" t="s">
        <v>242</v>
      </c>
      <c r="E184" s="146">
        <v>44095.0</v>
      </c>
      <c r="F184" s="147" t="s">
        <v>512</v>
      </c>
      <c r="G184" s="229">
        <v>3.0</v>
      </c>
      <c r="H184" s="229">
        <v>1.0</v>
      </c>
      <c r="I184" s="229">
        <v>1.0</v>
      </c>
      <c r="J184" s="217">
        <f t="shared" si="2"/>
        <v>0.0002224898222</v>
      </c>
      <c r="K184" s="218">
        <f t="shared" si="3"/>
        <v>0.01257067496</v>
      </c>
      <c r="L184" s="151">
        <f t="shared" si="4"/>
        <v>8.093292596</v>
      </c>
      <c r="M184" s="175" t="s">
        <v>9</v>
      </c>
      <c r="N184" s="98">
        <f>IFERROR(__xludf.DUMMYFUNCTION("""COMPUTED_VALUE"""),3.0)</f>
        <v>3</v>
      </c>
    </row>
    <row r="185">
      <c r="A185" s="175" t="s">
        <v>9</v>
      </c>
      <c r="B185" s="175" t="s">
        <v>21</v>
      </c>
      <c r="C185" s="147" t="s">
        <v>1249</v>
      </c>
      <c r="D185" s="145" t="s">
        <v>242</v>
      </c>
      <c r="E185" s="146">
        <v>44097.0</v>
      </c>
      <c r="F185" s="147" t="s">
        <v>287</v>
      </c>
      <c r="G185" s="229">
        <v>1.0</v>
      </c>
      <c r="H185" s="229">
        <v>50.0</v>
      </c>
      <c r="I185" s="229">
        <v>50.0</v>
      </c>
      <c r="J185" s="217">
        <f t="shared" si="2"/>
        <v>0.01112449111</v>
      </c>
      <c r="K185" s="218">
        <f t="shared" si="3"/>
        <v>0.6285337478</v>
      </c>
      <c r="L185" s="151">
        <f t="shared" si="4"/>
        <v>8.093292596</v>
      </c>
      <c r="M185" s="175" t="s">
        <v>9</v>
      </c>
      <c r="N185" s="98">
        <f>IFERROR(__xludf.DUMMYFUNCTION("""COMPUTED_VALUE"""),4.0)</f>
        <v>4</v>
      </c>
    </row>
    <row r="186">
      <c r="A186" s="175" t="s">
        <v>195</v>
      </c>
      <c r="B186" s="175" t="s">
        <v>255</v>
      </c>
      <c r="C186" s="147" t="s">
        <v>1323</v>
      </c>
      <c r="D186" s="145" t="s">
        <v>242</v>
      </c>
      <c r="E186" s="146">
        <v>44097.0</v>
      </c>
      <c r="F186" s="147" t="s">
        <v>260</v>
      </c>
      <c r="G186" s="229">
        <v>2.0</v>
      </c>
      <c r="H186" s="229">
        <v>4.0</v>
      </c>
      <c r="I186" s="229">
        <v>5.0</v>
      </c>
      <c r="J186" s="217">
        <f t="shared" si="2"/>
        <v>0.0009868209704</v>
      </c>
      <c r="K186" s="218">
        <f t="shared" si="3"/>
        <v>0.05575538483</v>
      </c>
      <c r="L186" s="151">
        <f t="shared" si="4"/>
        <v>0.05575538483</v>
      </c>
      <c r="M186" s="175" t="s">
        <v>195</v>
      </c>
      <c r="N186" s="98">
        <f>IFERROR(__xludf.DUMMYFUNCTION("""COMPUTED_VALUE"""),1.0)</f>
        <v>1</v>
      </c>
    </row>
    <row r="187">
      <c r="A187" s="143" t="s">
        <v>1123</v>
      </c>
      <c r="B187" s="143" t="s">
        <v>21</v>
      </c>
      <c r="C187" s="144" t="s">
        <v>1236</v>
      </c>
      <c r="D187" s="193" t="s">
        <v>242</v>
      </c>
      <c r="E187" s="146">
        <v>44085.0</v>
      </c>
      <c r="F187" s="144" t="s">
        <v>260</v>
      </c>
      <c r="G187" s="229">
        <v>4.0</v>
      </c>
      <c r="H187" s="229">
        <v>0.0</v>
      </c>
      <c r="I187" s="229">
        <v>0.0</v>
      </c>
      <c r="J187" s="217">
        <f t="shared" si="2"/>
        <v>0</v>
      </c>
      <c r="K187" s="218">
        <f t="shared" si="3"/>
        <v>0</v>
      </c>
      <c r="L187" s="151">
        <f t="shared" si="4"/>
        <v>0</v>
      </c>
      <c r="M187" s="143" t="s">
        <v>1123</v>
      </c>
      <c r="N187" s="247">
        <f>IFERROR(__xludf.DUMMYFUNCTION("""COMPUTED_VALUE"""),1.0)</f>
        <v>1</v>
      </c>
      <c r="O187" s="247"/>
      <c r="P187" s="247"/>
      <c r="Q187" s="247"/>
      <c r="R187" s="247"/>
      <c r="S187" s="247"/>
      <c r="T187" s="247"/>
      <c r="U187" s="247"/>
      <c r="V187" s="247"/>
      <c r="W187" s="247"/>
      <c r="X187" s="247"/>
    </row>
    <row r="188">
      <c r="A188" s="175" t="s">
        <v>54</v>
      </c>
      <c r="B188" s="175" t="s">
        <v>16</v>
      </c>
      <c r="C188" s="147" t="s">
        <v>1324</v>
      </c>
      <c r="D188" s="145" t="s">
        <v>242</v>
      </c>
      <c r="E188" s="146">
        <v>44096.0</v>
      </c>
      <c r="F188" s="147" t="s">
        <v>257</v>
      </c>
      <c r="G188" s="229">
        <v>3.0</v>
      </c>
      <c r="H188" s="229">
        <v>10.0</v>
      </c>
      <c r="I188" s="229">
        <v>10.0</v>
      </c>
      <c r="J188" s="217">
        <f t="shared" si="2"/>
        <v>0.002224898222</v>
      </c>
      <c r="K188" s="218">
        <f t="shared" si="3"/>
        <v>0.1257067496</v>
      </c>
      <c r="L188" s="151">
        <f t="shared" si="4"/>
        <v>0.1257067496</v>
      </c>
      <c r="M188" s="175" t="s">
        <v>54</v>
      </c>
      <c r="N188" s="98">
        <f>IFERROR(__xludf.DUMMYFUNCTION("""COMPUTED_VALUE"""),1.0)</f>
        <v>1</v>
      </c>
    </row>
    <row r="189">
      <c r="A189" s="143" t="s">
        <v>148</v>
      </c>
      <c r="B189" s="143" t="s">
        <v>21</v>
      </c>
      <c r="C189" s="144" t="s">
        <v>1236</v>
      </c>
      <c r="D189" s="193" t="s">
        <v>242</v>
      </c>
      <c r="E189" s="146">
        <v>44085.0</v>
      </c>
      <c r="F189" s="144" t="s">
        <v>260</v>
      </c>
      <c r="G189" s="229">
        <v>4.0</v>
      </c>
      <c r="H189" s="229">
        <v>0.0</v>
      </c>
      <c r="I189" s="229">
        <v>0.0</v>
      </c>
      <c r="J189" s="217">
        <f t="shared" si="2"/>
        <v>0</v>
      </c>
      <c r="K189" s="218">
        <f t="shared" si="3"/>
        <v>0</v>
      </c>
      <c r="L189" s="151">
        <f t="shared" si="4"/>
        <v>0</v>
      </c>
      <c r="M189" s="143" t="s">
        <v>148</v>
      </c>
      <c r="N189" s="247">
        <f>IFERROR(__xludf.DUMMYFUNCTION("""COMPUTED_VALUE"""),1.0)</f>
        <v>1</v>
      </c>
      <c r="O189" s="247"/>
      <c r="P189" s="247"/>
      <c r="Q189" s="247"/>
      <c r="R189" s="247"/>
      <c r="S189" s="247"/>
      <c r="T189" s="247"/>
      <c r="U189" s="247"/>
      <c r="V189" s="247"/>
      <c r="W189" s="247"/>
      <c r="X189" s="247"/>
    </row>
    <row r="190">
      <c r="A190" s="143" t="s">
        <v>22</v>
      </c>
      <c r="B190" s="143" t="s">
        <v>255</v>
      </c>
      <c r="C190" s="144" t="s">
        <v>1325</v>
      </c>
      <c r="D190" s="193" t="s">
        <v>242</v>
      </c>
      <c r="E190" s="146">
        <v>44089.0</v>
      </c>
      <c r="F190" s="144" t="s">
        <v>257</v>
      </c>
      <c r="G190" s="229">
        <v>3.0</v>
      </c>
      <c r="H190" s="229">
        <v>5.0</v>
      </c>
      <c r="I190" s="229">
        <v>2.0</v>
      </c>
      <c r="J190" s="217">
        <f t="shared" si="2"/>
        <v>0.0008218640666</v>
      </c>
      <c r="K190" s="218">
        <f t="shared" si="3"/>
        <v>0.04643531976</v>
      </c>
      <c r="L190" s="151">
        <f t="shared" si="4"/>
        <v>1.052089316</v>
      </c>
      <c r="M190" s="143" t="s">
        <v>22</v>
      </c>
      <c r="N190" s="247">
        <f>IFERROR(__xludf.DUMMYFUNCTION("""COMPUTED_VALUE"""),1.0)</f>
        <v>1</v>
      </c>
      <c r="O190" s="247"/>
      <c r="P190" s="247"/>
      <c r="Q190" s="247"/>
      <c r="R190" s="247"/>
      <c r="S190" s="247"/>
      <c r="T190" s="247"/>
      <c r="U190" s="247"/>
      <c r="V190" s="247"/>
      <c r="W190" s="247"/>
      <c r="X190" s="247"/>
    </row>
    <row r="191">
      <c r="A191" s="143" t="s">
        <v>22</v>
      </c>
      <c r="B191" s="143" t="s">
        <v>21</v>
      </c>
      <c r="C191" s="144" t="s">
        <v>1243</v>
      </c>
      <c r="D191" s="193" t="s">
        <v>242</v>
      </c>
      <c r="E191" s="166">
        <v>44083.0</v>
      </c>
      <c r="F191" s="144" t="s">
        <v>287</v>
      </c>
      <c r="G191" s="229">
        <v>2.0</v>
      </c>
      <c r="H191" s="229">
        <v>40.0</v>
      </c>
      <c r="I191" s="229">
        <v>40.0</v>
      </c>
      <c r="J191" s="217">
        <f t="shared" si="2"/>
        <v>0.008899592889</v>
      </c>
      <c r="K191" s="218">
        <f t="shared" si="3"/>
        <v>0.5028269982</v>
      </c>
      <c r="L191" s="151">
        <f t="shared" si="4"/>
        <v>1.052089316</v>
      </c>
      <c r="M191" s="143" t="s">
        <v>22</v>
      </c>
      <c r="N191" s="247">
        <f>IFERROR(__xludf.DUMMYFUNCTION("""COMPUTED_VALUE"""),2.0)</f>
        <v>2</v>
      </c>
      <c r="O191" s="247"/>
      <c r="P191" s="247"/>
      <c r="Q191" s="247"/>
      <c r="R191" s="247"/>
      <c r="S191" s="247"/>
      <c r="T191" s="247"/>
      <c r="U191" s="247"/>
      <c r="V191" s="247"/>
      <c r="W191" s="247"/>
      <c r="X191" s="247"/>
    </row>
    <row r="192">
      <c r="A192" s="175" t="s">
        <v>22</v>
      </c>
      <c r="B192" s="175" t="s">
        <v>21</v>
      </c>
      <c r="C192" s="147" t="s">
        <v>1242</v>
      </c>
      <c r="D192" s="145" t="s">
        <v>242</v>
      </c>
      <c r="E192" s="146">
        <v>44091.0</v>
      </c>
      <c r="F192" s="147" t="s">
        <v>287</v>
      </c>
      <c r="G192" s="229">
        <v>2.0</v>
      </c>
      <c r="H192" s="229">
        <v>40.0</v>
      </c>
      <c r="I192" s="229">
        <v>40.0</v>
      </c>
      <c r="J192" s="217">
        <f t="shared" si="2"/>
        <v>0.008899592889</v>
      </c>
      <c r="K192" s="218">
        <f t="shared" si="3"/>
        <v>0.5028269982</v>
      </c>
      <c r="L192" s="151">
        <f t="shared" si="4"/>
        <v>1.052089316</v>
      </c>
      <c r="M192" s="175" t="s">
        <v>22</v>
      </c>
      <c r="N192" s="98">
        <f>IFERROR(__xludf.DUMMYFUNCTION("""COMPUTED_VALUE"""),3.0)</f>
        <v>3</v>
      </c>
    </row>
    <row r="193">
      <c r="A193" s="175" t="s">
        <v>22</v>
      </c>
      <c r="B193" s="175" t="s">
        <v>16</v>
      </c>
      <c r="C193" s="147" t="s">
        <v>1326</v>
      </c>
      <c r="D193" s="145" t="s">
        <v>242</v>
      </c>
      <c r="E193" s="146">
        <v>44093.0</v>
      </c>
      <c r="F193" s="147" t="s">
        <v>260</v>
      </c>
      <c r="G193" s="229">
        <v>4.0</v>
      </c>
      <c r="H193" s="229">
        <v>0.0</v>
      </c>
      <c r="I193" s="229">
        <v>0.0</v>
      </c>
      <c r="J193" s="217">
        <f t="shared" si="2"/>
        <v>0</v>
      </c>
      <c r="K193" s="218">
        <f t="shared" si="3"/>
        <v>0</v>
      </c>
      <c r="L193" s="151">
        <f t="shared" si="4"/>
        <v>1.052089316</v>
      </c>
      <c r="M193" s="175" t="s">
        <v>22</v>
      </c>
      <c r="N193" s="98">
        <f>IFERROR(__xludf.DUMMYFUNCTION("""COMPUTED_VALUE"""),4.0)</f>
        <v>4</v>
      </c>
    </row>
    <row r="194">
      <c r="A194" s="143" t="s">
        <v>41</v>
      </c>
      <c r="B194" s="143" t="s">
        <v>255</v>
      </c>
      <c r="C194" s="144" t="s">
        <v>1270</v>
      </c>
      <c r="D194" s="193" t="s">
        <v>242</v>
      </c>
      <c r="E194" s="146">
        <v>44091.0</v>
      </c>
      <c r="F194" s="144" t="s">
        <v>260</v>
      </c>
      <c r="G194" s="229">
        <v>2.0</v>
      </c>
      <c r="H194" s="229">
        <v>50.0</v>
      </c>
      <c r="I194" s="229">
        <v>50.0</v>
      </c>
      <c r="J194" s="217">
        <f t="shared" si="2"/>
        <v>0.01112449111</v>
      </c>
      <c r="K194" s="218">
        <f t="shared" si="3"/>
        <v>0.6285337478</v>
      </c>
      <c r="L194" s="151">
        <f t="shared" si="4"/>
        <v>0.6285337478</v>
      </c>
      <c r="M194" s="143" t="s">
        <v>41</v>
      </c>
      <c r="N194" s="247">
        <f>IFERROR(__xludf.DUMMYFUNCTION("""COMPUTED_VALUE"""),1.0)</f>
        <v>1</v>
      </c>
      <c r="O194" s="247"/>
      <c r="P194" s="247"/>
      <c r="Q194" s="247"/>
      <c r="R194" s="247"/>
      <c r="S194" s="247"/>
      <c r="T194" s="247"/>
      <c r="U194" s="247"/>
      <c r="V194" s="247"/>
      <c r="W194" s="247"/>
      <c r="X194" s="247"/>
    </row>
    <row r="195">
      <c r="A195" s="175" t="s">
        <v>197</v>
      </c>
      <c r="B195" s="175" t="s">
        <v>255</v>
      </c>
      <c r="C195" s="147" t="s">
        <v>1327</v>
      </c>
      <c r="D195" s="145" t="s">
        <v>242</v>
      </c>
      <c r="E195" s="146">
        <v>44096.0</v>
      </c>
      <c r="F195" s="147" t="s">
        <v>260</v>
      </c>
      <c r="G195" s="229">
        <v>3.0</v>
      </c>
      <c r="H195" s="229">
        <v>3.0</v>
      </c>
      <c r="I195" s="229">
        <v>3.0</v>
      </c>
      <c r="J195" s="217">
        <f t="shared" si="2"/>
        <v>0.0006674694667</v>
      </c>
      <c r="K195" s="218">
        <f t="shared" si="3"/>
        <v>0.03771202487</v>
      </c>
      <c r="L195" s="151">
        <f t="shared" si="4"/>
        <v>0.03771202487</v>
      </c>
      <c r="M195" s="175" t="s">
        <v>197</v>
      </c>
      <c r="N195" s="98">
        <f>IFERROR(__xludf.DUMMYFUNCTION("""COMPUTED_VALUE"""),1.0)</f>
        <v>1</v>
      </c>
    </row>
    <row r="196">
      <c r="A196" s="143" t="s">
        <v>35</v>
      </c>
      <c r="B196" s="143" t="s">
        <v>255</v>
      </c>
      <c r="C196" s="144" t="s">
        <v>1270</v>
      </c>
      <c r="D196" s="193" t="s">
        <v>242</v>
      </c>
      <c r="E196" s="146">
        <v>44091.0</v>
      </c>
      <c r="F196" s="144" t="s">
        <v>260</v>
      </c>
      <c r="G196" s="229">
        <v>2.0</v>
      </c>
      <c r="H196" s="229">
        <v>50.0</v>
      </c>
      <c r="I196" s="229">
        <v>50.0</v>
      </c>
      <c r="J196" s="217">
        <f t="shared" si="2"/>
        <v>0.01112449111</v>
      </c>
      <c r="K196" s="218">
        <f t="shared" si="3"/>
        <v>0.6285337478</v>
      </c>
      <c r="L196" s="151">
        <f t="shared" si="4"/>
        <v>0.6285337478</v>
      </c>
      <c r="M196" s="143" t="s">
        <v>35</v>
      </c>
      <c r="N196" s="247">
        <f>IFERROR(__xludf.DUMMYFUNCTION("""COMPUTED_VALUE"""),1.0)</f>
        <v>1</v>
      </c>
      <c r="O196" s="247"/>
      <c r="P196" s="247"/>
      <c r="Q196" s="247"/>
      <c r="R196" s="247"/>
      <c r="S196" s="247"/>
      <c r="T196" s="247"/>
      <c r="U196" s="247"/>
      <c r="V196" s="247"/>
      <c r="W196" s="247"/>
      <c r="X196" s="247"/>
    </row>
    <row r="197">
      <c r="A197" s="143" t="s">
        <v>1126</v>
      </c>
      <c r="B197" s="143" t="s">
        <v>21</v>
      </c>
      <c r="C197" s="144" t="s">
        <v>1236</v>
      </c>
      <c r="D197" s="193" t="s">
        <v>242</v>
      </c>
      <c r="E197" s="146">
        <v>44085.0</v>
      </c>
      <c r="F197" s="144" t="s">
        <v>260</v>
      </c>
      <c r="G197" s="229">
        <v>4.0</v>
      </c>
      <c r="H197" s="229">
        <v>0.0</v>
      </c>
      <c r="I197" s="229">
        <v>0.0</v>
      </c>
      <c r="J197" s="217">
        <f t="shared" si="2"/>
        <v>0</v>
      </c>
      <c r="K197" s="218">
        <f t="shared" si="3"/>
        <v>0</v>
      </c>
      <c r="L197" s="151">
        <f t="shared" si="4"/>
        <v>0</v>
      </c>
      <c r="M197" s="143" t="s">
        <v>1126</v>
      </c>
      <c r="N197" s="247">
        <f>IFERROR(__xludf.DUMMYFUNCTION("""COMPUTED_VALUE"""),1.0)</f>
        <v>1</v>
      </c>
      <c r="O197" s="247"/>
      <c r="P197" s="247"/>
      <c r="Q197" s="247"/>
      <c r="R197" s="247"/>
      <c r="S197" s="247"/>
      <c r="T197" s="247"/>
      <c r="U197" s="247"/>
      <c r="V197" s="247"/>
      <c r="W197" s="247"/>
      <c r="X197" s="247"/>
    </row>
    <row r="198">
      <c r="A198" s="143" t="s">
        <v>984</v>
      </c>
      <c r="B198" s="143" t="s">
        <v>21</v>
      </c>
      <c r="C198" s="144" t="s">
        <v>1236</v>
      </c>
      <c r="D198" s="193" t="s">
        <v>242</v>
      </c>
      <c r="E198" s="146">
        <v>44085.0</v>
      </c>
      <c r="F198" s="144" t="s">
        <v>260</v>
      </c>
      <c r="G198" s="229">
        <v>4.0</v>
      </c>
      <c r="H198" s="229">
        <v>0.0</v>
      </c>
      <c r="I198" s="229">
        <v>0.0</v>
      </c>
      <c r="J198" s="217">
        <f t="shared" si="2"/>
        <v>0</v>
      </c>
      <c r="K198" s="218">
        <f t="shared" si="3"/>
        <v>0</v>
      </c>
      <c r="L198" s="151">
        <f t="shared" si="4"/>
        <v>0</v>
      </c>
      <c r="M198" s="143" t="s">
        <v>984</v>
      </c>
      <c r="N198" s="247">
        <f>IFERROR(__xludf.DUMMYFUNCTION("""COMPUTED_VALUE"""),1.0)</f>
        <v>1</v>
      </c>
      <c r="O198" s="247"/>
      <c r="P198" s="247"/>
      <c r="Q198" s="247"/>
      <c r="R198" s="247"/>
      <c r="S198" s="247"/>
      <c r="T198" s="247"/>
      <c r="U198" s="247"/>
      <c r="V198" s="247"/>
      <c r="W198" s="247"/>
      <c r="X198" s="247"/>
    </row>
    <row r="199">
      <c r="A199" s="122"/>
      <c r="B199" s="122"/>
      <c r="C199" s="250"/>
      <c r="D199" s="122"/>
      <c r="E199" s="122"/>
      <c r="F199" s="122"/>
      <c r="G199" s="230"/>
      <c r="H199" s="230"/>
      <c r="I199" s="230"/>
      <c r="J199" s="217">
        <f t="shared" si="2"/>
        <v>0</v>
      </c>
      <c r="K199" s="218">
        <f t="shared" si="3"/>
        <v>0</v>
      </c>
      <c r="L199" s="151">
        <f t="shared" si="4"/>
        <v>56.5</v>
      </c>
      <c r="M199" s="122"/>
      <c r="N199" s="98"/>
    </row>
    <row r="200">
      <c r="A200" s="122"/>
      <c r="B200" s="122"/>
      <c r="C200" s="250"/>
      <c r="D200" s="122"/>
      <c r="E200" s="122"/>
      <c r="F200" s="122"/>
      <c r="G200" s="230"/>
      <c r="H200" s="230"/>
      <c r="I200" s="230"/>
      <c r="J200" s="217">
        <f t="shared" si="2"/>
        <v>0</v>
      </c>
      <c r="K200" s="218">
        <f t="shared" si="3"/>
        <v>0</v>
      </c>
      <c r="L200" s="151">
        <f t="shared" si="4"/>
        <v>56.5</v>
      </c>
      <c r="M200" s="122"/>
      <c r="N200" s="98"/>
    </row>
    <row r="201">
      <c r="A201" s="122"/>
      <c r="B201" s="122"/>
      <c r="C201" s="250"/>
      <c r="D201" s="122"/>
      <c r="E201" s="122"/>
      <c r="F201" s="122"/>
      <c r="G201" s="230"/>
      <c r="H201" s="230"/>
      <c r="I201" s="230"/>
      <c r="J201" s="217">
        <f t="shared" si="2"/>
        <v>0</v>
      </c>
      <c r="K201" s="218">
        <f t="shared" si="3"/>
        <v>0</v>
      </c>
      <c r="L201" s="151">
        <f t="shared" si="4"/>
        <v>56.5</v>
      </c>
      <c r="M201" s="122"/>
      <c r="N201" s="98"/>
    </row>
    <row r="202">
      <c r="A202" s="122"/>
      <c r="B202" s="122"/>
      <c r="C202" s="250"/>
      <c r="D202" s="122"/>
      <c r="E202" s="122"/>
      <c r="F202" s="122"/>
      <c r="G202" s="230"/>
      <c r="H202" s="230"/>
      <c r="I202" s="230"/>
      <c r="J202" s="217">
        <f t="shared" si="2"/>
        <v>0</v>
      </c>
      <c r="K202" s="218">
        <f t="shared" si="3"/>
        <v>0</v>
      </c>
      <c r="L202" s="151">
        <f t="shared" si="4"/>
        <v>56.5</v>
      </c>
      <c r="M202" s="122"/>
      <c r="N202" s="98"/>
    </row>
    <row r="203">
      <c r="A203" s="122"/>
      <c r="B203" s="122"/>
      <c r="C203" s="250"/>
      <c r="D203" s="122"/>
      <c r="E203" s="122"/>
      <c r="F203" s="122"/>
      <c r="G203" s="230"/>
      <c r="H203" s="230"/>
      <c r="I203" s="230"/>
      <c r="J203" s="217">
        <f t="shared" si="2"/>
        <v>0</v>
      </c>
      <c r="K203" s="218">
        <f t="shared" si="3"/>
        <v>0</v>
      </c>
      <c r="L203" s="151">
        <f t="shared" si="4"/>
        <v>56.5</v>
      </c>
      <c r="M203" s="122"/>
      <c r="N203" s="98"/>
    </row>
    <row r="204">
      <c r="A204" s="122"/>
      <c r="B204" s="122"/>
      <c r="C204" s="250"/>
      <c r="D204" s="122"/>
      <c r="E204" s="122"/>
      <c r="F204" s="122"/>
      <c r="G204" s="230"/>
      <c r="H204" s="230"/>
      <c r="I204" s="230"/>
      <c r="J204" s="217">
        <f t="shared" si="2"/>
        <v>0</v>
      </c>
      <c r="K204" s="218">
        <f t="shared" si="3"/>
        <v>0</v>
      </c>
      <c r="L204" s="151">
        <f t="shared" si="4"/>
        <v>56.5</v>
      </c>
      <c r="M204" s="122"/>
      <c r="N204" s="98"/>
    </row>
    <row r="205">
      <c r="A205" s="122"/>
      <c r="B205" s="122"/>
      <c r="C205" s="250"/>
      <c r="D205" s="122"/>
      <c r="E205" s="122"/>
      <c r="F205" s="122"/>
      <c r="G205" s="230"/>
      <c r="H205" s="230"/>
      <c r="I205" s="230"/>
      <c r="J205" s="217">
        <f t="shared" si="2"/>
        <v>0</v>
      </c>
      <c r="K205" s="218">
        <f t="shared" si="3"/>
        <v>0</v>
      </c>
      <c r="L205" s="151">
        <f t="shared" si="4"/>
        <v>56.5</v>
      </c>
      <c r="M205" s="122"/>
      <c r="N205" s="98"/>
    </row>
    <row r="206">
      <c r="A206" s="122"/>
      <c r="B206" s="122"/>
      <c r="C206" s="250"/>
      <c r="D206" s="122"/>
      <c r="E206" s="122"/>
      <c r="F206" s="122"/>
      <c r="G206" s="230"/>
      <c r="H206" s="230"/>
      <c r="I206" s="230"/>
      <c r="J206" s="217">
        <f t="shared" si="2"/>
        <v>0</v>
      </c>
      <c r="K206" s="218">
        <f t="shared" si="3"/>
        <v>0</v>
      </c>
      <c r="L206" s="151">
        <f t="shared" si="4"/>
        <v>56.5</v>
      </c>
      <c r="M206" s="122"/>
      <c r="N206" s="98"/>
    </row>
    <row r="207">
      <c r="A207" s="122"/>
      <c r="B207" s="122"/>
      <c r="C207" s="250"/>
      <c r="D207" s="122"/>
      <c r="E207" s="122"/>
      <c r="F207" s="122"/>
      <c r="G207" s="230"/>
      <c r="H207" s="230"/>
      <c r="I207" s="230"/>
      <c r="J207" s="217">
        <f t="shared" si="2"/>
        <v>0</v>
      </c>
      <c r="K207" s="218">
        <f t="shared" si="3"/>
        <v>0</v>
      </c>
      <c r="L207" s="151">
        <f t="shared" si="4"/>
        <v>56.5</v>
      </c>
      <c r="M207" s="122"/>
      <c r="N207" s="98"/>
    </row>
    <row r="208">
      <c r="A208" s="122"/>
      <c r="B208" s="122"/>
      <c r="C208" s="250"/>
      <c r="D208" s="122"/>
      <c r="E208" s="122"/>
      <c r="F208" s="122"/>
      <c r="G208" s="230"/>
      <c r="H208" s="230"/>
      <c r="I208" s="230"/>
      <c r="J208" s="217">
        <f t="shared" si="2"/>
        <v>0</v>
      </c>
      <c r="K208" s="218">
        <f t="shared" si="3"/>
        <v>0</v>
      </c>
      <c r="L208" s="151">
        <f t="shared" si="4"/>
        <v>56.5</v>
      </c>
      <c r="M208" s="122"/>
      <c r="N208" s="98"/>
    </row>
    <row r="209">
      <c r="A209" s="122"/>
      <c r="B209" s="122"/>
      <c r="C209" s="250"/>
      <c r="D209" s="122"/>
      <c r="E209" s="122"/>
      <c r="F209" s="122"/>
      <c r="G209" s="230"/>
      <c r="H209" s="230"/>
      <c r="I209" s="230"/>
      <c r="J209" s="217">
        <f t="shared" si="2"/>
        <v>0</v>
      </c>
      <c r="K209" s="218">
        <f t="shared" si="3"/>
        <v>0</v>
      </c>
      <c r="L209" s="151">
        <f t="shared" si="4"/>
        <v>56.5</v>
      </c>
      <c r="M209" s="122"/>
      <c r="N209" s="98"/>
    </row>
    <row r="210">
      <c r="A210" s="122"/>
      <c r="B210" s="122"/>
      <c r="C210" s="250"/>
      <c r="D210" s="122"/>
      <c r="E210" s="122"/>
      <c r="F210" s="122"/>
      <c r="G210" s="230"/>
      <c r="H210" s="230"/>
      <c r="I210" s="230"/>
      <c r="J210" s="217">
        <f t="shared" si="2"/>
        <v>0</v>
      </c>
      <c r="K210" s="218">
        <f t="shared" si="3"/>
        <v>0</v>
      </c>
      <c r="L210" s="151">
        <f t="shared" si="4"/>
        <v>56.5</v>
      </c>
      <c r="M210" s="122"/>
      <c r="N210" s="98"/>
    </row>
    <row r="211">
      <c r="A211" s="122"/>
      <c r="B211" s="122"/>
      <c r="C211" s="250"/>
      <c r="D211" s="122"/>
      <c r="E211" s="122"/>
      <c r="F211" s="122"/>
      <c r="G211" s="230"/>
      <c r="H211" s="230"/>
      <c r="I211" s="230"/>
      <c r="J211" s="217">
        <f t="shared" si="2"/>
        <v>0</v>
      </c>
      <c r="K211" s="218">
        <f t="shared" si="3"/>
        <v>0</v>
      </c>
      <c r="L211" s="151">
        <f t="shared" si="4"/>
        <v>56.5</v>
      </c>
      <c r="M211" s="122"/>
      <c r="N211" s="98"/>
    </row>
    <row r="212">
      <c r="A212" s="122"/>
      <c r="B212" s="122"/>
      <c r="C212" s="250"/>
      <c r="D212" s="122"/>
      <c r="E212" s="122"/>
      <c r="F212" s="122"/>
      <c r="G212" s="230"/>
      <c r="H212" s="230"/>
      <c r="I212" s="230"/>
      <c r="J212" s="217">
        <f t="shared" si="2"/>
        <v>0</v>
      </c>
      <c r="K212" s="218">
        <f t="shared" si="3"/>
        <v>0</v>
      </c>
      <c r="L212" s="151">
        <f t="shared" si="4"/>
        <v>56.5</v>
      </c>
      <c r="M212" s="122"/>
      <c r="N212" s="98"/>
    </row>
    <row r="213">
      <c r="A213" s="122"/>
      <c r="B213" s="122"/>
      <c r="C213" s="250"/>
      <c r="D213" s="122"/>
      <c r="E213" s="122"/>
      <c r="F213" s="122"/>
      <c r="G213" s="230"/>
      <c r="H213" s="230"/>
      <c r="I213" s="230"/>
      <c r="J213" s="217">
        <f t="shared" si="2"/>
        <v>0</v>
      </c>
      <c r="K213" s="218">
        <f t="shared" si="3"/>
        <v>0</v>
      </c>
      <c r="L213" s="151">
        <f t="shared" si="4"/>
        <v>56.5</v>
      </c>
      <c r="M213" s="122"/>
      <c r="N213" s="98"/>
    </row>
    <row r="214">
      <c r="A214" s="122"/>
      <c r="B214" s="122"/>
      <c r="C214" s="250"/>
      <c r="D214" s="122"/>
      <c r="E214" s="122"/>
      <c r="F214" s="122"/>
      <c r="G214" s="230"/>
      <c r="H214" s="230"/>
      <c r="I214" s="230"/>
      <c r="J214" s="217">
        <f t="shared" si="2"/>
        <v>0</v>
      </c>
      <c r="K214" s="218">
        <f t="shared" si="3"/>
        <v>0</v>
      </c>
      <c r="L214" s="151">
        <f t="shared" si="4"/>
        <v>56.5</v>
      </c>
      <c r="M214" s="122"/>
      <c r="N214" s="98"/>
    </row>
    <row r="215">
      <c r="A215" s="122"/>
      <c r="B215" s="122"/>
      <c r="C215" s="250"/>
      <c r="D215" s="122"/>
      <c r="E215" s="122"/>
      <c r="F215" s="122"/>
      <c r="G215" s="230"/>
      <c r="H215" s="230"/>
      <c r="I215" s="230"/>
      <c r="J215" s="217">
        <f t="shared" si="2"/>
        <v>0</v>
      </c>
      <c r="K215" s="218">
        <f t="shared" si="3"/>
        <v>0</v>
      </c>
      <c r="L215" s="151">
        <f t="shared" si="4"/>
        <v>56.5</v>
      </c>
      <c r="M215" s="122"/>
      <c r="N215" s="98"/>
    </row>
    <row r="216">
      <c r="A216" s="122"/>
      <c r="B216" s="122"/>
      <c r="C216" s="250"/>
      <c r="D216" s="122"/>
      <c r="E216" s="122"/>
      <c r="F216" s="122"/>
      <c r="G216" s="230"/>
      <c r="H216" s="230"/>
      <c r="I216" s="230"/>
      <c r="J216" s="217">
        <f t="shared" si="2"/>
        <v>0</v>
      </c>
      <c r="K216" s="218">
        <f t="shared" si="3"/>
        <v>0</v>
      </c>
      <c r="L216" s="151">
        <f t="shared" si="4"/>
        <v>56.5</v>
      </c>
      <c r="M216" s="122"/>
      <c r="N216" s="98"/>
    </row>
    <row r="217">
      <c r="A217" s="122"/>
      <c r="B217" s="122"/>
      <c r="C217" s="250"/>
      <c r="D217" s="122"/>
      <c r="E217" s="122"/>
      <c r="F217" s="122"/>
      <c r="G217" s="230"/>
      <c r="H217" s="230"/>
      <c r="I217" s="230"/>
      <c r="J217" s="217">
        <f t="shared" si="2"/>
        <v>0</v>
      </c>
      <c r="K217" s="218">
        <f t="shared" si="3"/>
        <v>0</v>
      </c>
      <c r="L217" s="151">
        <f t="shared" si="4"/>
        <v>56.5</v>
      </c>
      <c r="M217" s="122"/>
      <c r="N217" s="98"/>
    </row>
    <row r="218">
      <c r="A218" s="122"/>
      <c r="B218" s="122"/>
      <c r="C218" s="250"/>
      <c r="D218" s="122"/>
      <c r="E218" s="122"/>
      <c r="F218" s="122"/>
      <c r="G218" s="230"/>
      <c r="H218" s="230"/>
      <c r="I218" s="230"/>
      <c r="J218" s="217">
        <f t="shared" si="2"/>
        <v>0</v>
      </c>
      <c r="K218" s="218">
        <f t="shared" si="3"/>
        <v>0</v>
      </c>
      <c r="L218" s="151">
        <f t="shared" si="4"/>
        <v>56.5</v>
      </c>
      <c r="M218" s="122"/>
      <c r="N218" s="98"/>
    </row>
    <row r="219">
      <c r="A219" s="122"/>
      <c r="B219" s="122"/>
      <c r="C219" s="250"/>
      <c r="D219" s="122"/>
      <c r="E219" s="122"/>
      <c r="F219" s="122"/>
      <c r="G219" s="230"/>
      <c r="H219" s="230"/>
      <c r="I219" s="230"/>
      <c r="J219" s="217">
        <f t="shared" si="2"/>
        <v>0</v>
      </c>
      <c r="K219" s="218">
        <f t="shared" si="3"/>
        <v>0</v>
      </c>
      <c r="L219" s="151">
        <f t="shared" si="4"/>
        <v>56.5</v>
      </c>
      <c r="M219" s="122"/>
      <c r="N219" s="98"/>
    </row>
    <row r="220">
      <c r="A220" s="122"/>
      <c r="B220" s="122"/>
      <c r="C220" s="250"/>
      <c r="D220" s="122"/>
      <c r="E220" s="122"/>
      <c r="F220" s="122"/>
      <c r="G220" s="230"/>
      <c r="H220" s="230"/>
      <c r="I220" s="230"/>
      <c r="J220" s="217">
        <f t="shared" si="2"/>
        <v>0</v>
      </c>
      <c r="K220" s="218">
        <f t="shared" si="3"/>
        <v>0</v>
      </c>
      <c r="L220" s="151">
        <f t="shared" si="4"/>
        <v>56.5</v>
      </c>
      <c r="M220" s="122"/>
      <c r="N220" s="98"/>
    </row>
    <row r="221">
      <c r="A221" s="122"/>
      <c r="B221" s="122"/>
      <c r="C221" s="250"/>
      <c r="D221" s="122"/>
      <c r="E221" s="122"/>
      <c r="F221" s="122"/>
      <c r="G221" s="230"/>
      <c r="H221" s="230"/>
      <c r="I221" s="230"/>
      <c r="K221" s="231"/>
      <c r="L221" s="227"/>
      <c r="M221" s="122"/>
      <c r="N221" s="98"/>
    </row>
    <row r="222">
      <c r="A222" s="122"/>
      <c r="B222" s="122"/>
      <c r="C222" s="250"/>
      <c r="D222" s="122"/>
      <c r="E222" s="122"/>
      <c r="F222" s="122"/>
      <c r="G222" s="230"/>
      <c r="H222" s="230"/>
      <c r="I222" s="230"/>
      <c r="K222" s="231"/>
      <c r="L222" s="227"/>
      <c r="M222" s="122"/>
      <c r="N222" s="98"/>
    </row>
    <row r="223">
      <c r="A223" s="122"/>
      <c r="B223" s="122"/>
      <c r="C223" s="250"/>
      <c r="D223" s="122"/>
      <c r="E223" s="122"/>
      <c r="F223" s="122"/>
      <c r="G223" s="230"/>
      <c r="H223" s="230"/>
      <c r="I223" s="230"/>
      <c r="K223" s="231"/>
      <c r="L223" s="227"/>
      <c r="M223" s="122"/>
      <c r="N223" s="98"/>
    </row>
    <row r="224">
      <c r="A224" s="122"/>
      <c r="B224" s="122"/>
      <c r="C224" s="250"/>
      <c r="D224" s="122"/>
      <c r="E224" s="122"/>
      <c r="F224" s="122"/>
      <c r="G224" s="230"/>
      <c r="H224" s="230"/>
      <c r="I224" s="230"/>
      <c r="K224" s="231"/>
      <c r="L224" s="227"/>
      <c r="M224" s="122"/>
      <c r="N224" s="98"/>
    </row>
    <row r="225">
      <c r="A225" s="122"/>
      <c r="B225" s="122"/>
      <c r="C225" s="250"/>
      <c r="D225" s="122"/>
      <c r="E225" s="122"/>
      <c r="F225" s="122"/>
      <c r="G225" s="230"/>
      <c r="H225" s="230"/>
      <c r="I225" s="230"/>
      <c r="K225" s="231"/>
      <c r="L225" s="227"/>
      <c r="M225" s="122"/>
      <c r="N225" s="98"/>
    </row>
    <row r="226">
      <c r="C226" s="142"/>
      <c r="G226" s="230"/>
      <c r="H226" s="230"/>
      <c r="I226" s="230"/>
      <c r="K226" s="231"/>
      <c r="L226" s="227"/>
      <c r="N226" s="98"/>
    </row>
    <row r="227">
      <c r="C227" s="142"/>
      <c r="G227" s="230"/>
      <c r="H227" s="230"/>
      <c r="I227" s="230"/>
      <c r="K227" s="231"/>
      <c r="L227" s="227"/>
      <c r="N227" s="98"/>
    </row>
    <row r="228">
      <c r="C228" s="142"/>
      <c r="G228" s="230"/>
      <c r="H228" s="230"/>
      <c r="I228" s="230"/>
      <c r="K228" s="231"/>
      <c r="L228" s="227"/>
      <c r="N228" s="98"/>
    </row>
    <row r="229">
      <c r="C229" s="142"/>
      <c r="G229" s="230"/>
      <c r="H229" s="230"/>
      <c r="I229" s="230"/>
      <c r="K229" s="231"/>
      <c r="L229" s="227"/>
      <c r="N229" s="98"/>
    </row>
    <row r="230">
      <c r="C230" s="142"/>
      <c r="G230" s="230"/>
      <c r="H230" s="230"/>
      <c r="I230" s="230"/>
      <c r="K230" s="231"/>
      <c r="L230" s="227"/>
      <c r="N230" s="98"/>
    </row>
    <row r="231">
      <c r="C231" s="142"/>
      <c r="G231" s="230"/>
      <c r="H231" s="230"/>
      <c r="I231" s="230"/>
      <c r="K231" s="231"/>
      <c r="L231" s="227"/>
      <c r="N231" s="98"/>
    </row>
    <row r="232">
      <c r="C232" s="142"/>
      <c r="G232" s="230"/>
      <c r="H232" s="230"/>
      <c r="I232" s="230"/>
      <c r="K232" s="231"/>
      <c r="L232" s="227"/>
      <c r="N232" s="98"/>
    </row>
    <row r="233">
      <c r="C233" s="142"/>
      <c r="G233" s="230"/>
      <c r="H233" s="230"/>
      <c r="I233" s="230"/>
      <c r="K233" s="231"/>
      <c r="L233" s="227"/>
      <c r="N233" s="98"/>
    </row>
    <row r="234">
      <c r="C234" s="142"/>
      <c r="G234" s="230"/>
      <c r="H234" s="230"/>
      <c r="I234" s="230"/>
      <c r="K234" s="231"/>
      <c r="L234" s="227"/>
      <c r="N234" s="98"/>
    </row>
    <row r="235">
      <c r="C235" s="142"/>
      <c r="G235" s="230"/>
      <c r="H235" s="230"/>
      <c r="I235" s="230"/>
      <c r="K235" s="231"/>
      <c r="L235" s="227"/>
      <c r="N235" s="98"/>
    </row>
    <row r="236">
      <c r="C236" s="142"/>
      <c r="G236" s="230"/>
      <c r="H236" s="230"/>
      <c r="I236" s="230"/>
      <c r="K236" s="231"/>
      <c r="L236" s="227"/>
      <c r="N236" s="98"/>
    </row>
    <row r="237">
      <c r="C237" s="142"/>
      <c r="G237" s="230"/>
      <c r="H237" s="230"/>
      <c r="I237" s="230"/>
      <c r="K237" s="231"/>
      <c r="L237" s="227"/>
      <c r="N237" s="98"/>
    </row>
    <row r="238">
      <c r="C238" s="142"/>
      <c r="G238" s="230"/>
      <c r="H238" s="230"/>
      <c r="I238" s="230"/>
      <c r="K238" s="231"/>
      <c r="L238" s="227"/>
      <c r="N238" s="98"/>
    </row>
    <row r="239">
      <c r="C239" s="142"/>
      <c r="G239" s="230"/>
      <c r="H239" s="230"/>
      <c r="I239" s="230"/>
      <c r="K239" s="231"/>
      <c r="L239" s="227"/>
      <c r="N239" s="98"/>
    </row>
    <row r="240">
      <c r="C240" s="142"/>
      <c r="G240" s="230"/>
      <c r="H240" s="230"/>
      <c r="I240" s="230"/>
      <c r="K240" s="231"/>
      <c r="L240" s="227"/>
      <c r="N240" s="98"/>
    </row>
    <row r="241">
      <c r="C241" s="142"/>
      <c r="G241" s="230"/>
      <c r="H241" s="230"/>
      <c r="I241" s="230"/>
      <c r="K241" s="231"/>
      <c r="L241" s="227"/>
      <c r="N241" s="98"/>
    </row>
    <row r="242">
      <c r="C242" s="142"/>
      <c r="G242" s="230"/>
      <c r="H242" s="230"/>
      <c r="I242" s="230"/>
      <c r="K242" s="231"/>
      <c r="L242" s="227"/>
      <c r="N242" s="98"/>
    </row>
    <row r="243">
      <c r="C243" s="142"/>
      <c r="G243" s="230"/>
      <c r="H243" s="230"/>
      <c r="I243" s="230"/>
      <c r="K243" s="231"/>
      <c r="L243" s="227"/>
      <c r="N243" s="98"/>
    </row>
    <row r="244">
      <c r="C244" s="142"/>
      <c r="G244" s="230"/>
      <c r="H244" s="230"/>
      <c r="I244" s="230"/>
      <c r="K244" s="231"/>
      <c r="L244" s="227"/>
      <c r="N244" s="98"/>
    </row>
    <row r="245">
      <c r="C245" s="142"/>
      <c r="G245" s="230"/>
      <c r="H245" s="230"/>
      <c r="I245" s="230"/>
      <c r="K245" s="231"/>
      <c r="L245" s="227"/>
      <c r="N245" s="98"/>
    </row>
    <row r="246">
      <c r="C246" s="142"/>
      <c r="G246" s="230"/>
      <c r="H246" s="230"/>
      <c r="I246" s="230"/>
      <c r="K246" s="231"/>
      <c r="L246" s="227"/>
      <c r="N246" s="98"/>
    </row>
    <row r="247">
      <c r="C247" s="142"/>
      <c r="G247" s="230"/>
      <c r="H247" s="230"/>
      <c r="I247" s="230"/>
      <c r="K247" s="231"/>
      <c r="L247" s="227"/>
      <c r="N247" s="98"/>
    </row>
    <row r="248">
      <c r="C248" s="142"/>
      <c r="G248" s="230"/>
      <c r="H248" s="230"/>
      <c r="I248" s="230"/>
      <c r="K248" s="231"/>
      <c r="L248" s="227"/>
      <c r="N248" s="98"/>
    </row>
    <row r="249">
      <c r="C249" s="142"/>
      <c r="G249" s="230"/>
      <c r="H249" s="230"/>
      <c r="I249" s="230"/>
      <c r="K249" s="231"/>
      <c r="L249" s="227"/>
      <c r="N249" s="98"/>
    </row>
    <row r="250">
      <c r="C250" s="142"/>
      <c r="G250" s="230"/>
      <c r="H250" s="230"/>
      <c r="I250" s="230"/>
      <c r="K250" s="231"/>
      <c r="L250" s="227"/>
      <c r="N250" s="98"/>
    </row>
    <row r="251">
      <c r="C251" s="142"/>
      <c r="G251" s="230"/>
      <c r="H251" s="230"/>
      <c r="I251" s="230"/>
      <c r="K251" s="231"/>
      <c r="L251" s="227"/>
      <c r="N251" s="98"/>
    </row>
    <row r="252">
      <c r="C252" s="142"/>
      <c r="G252" s="230"/>
      <c r="H252" s="230"/>
      <c r="I252" s="230"/>
      <c r="K252" s="231"/>
      <c r="L252" s="227"/>
      <c r="N252" s="98"/>
    </row>
    <row r="253">
      <c r="C253" s="142"/>
      <c r="G253" s="230"/>
      <c r="H253" s="230"/>
      <c r="I253" s="230"/>
      <c r="K253" s="231"/>
      <c r="L253" s="227"/>
      <c r="N253" s="98"/>
    </row>
    <row r="254">
      <c r="C254" s="142"/>
      <c r="G254" s="230"/>
      <c r="H254" s="230"/>
      <c r="I254" s="230"/>
      <c r="K254" s="231"/>
      <c r="L254" s="227"/>
      <c r="N254" s="98"/>
    </row>
    <row r="255">
      <c r="C255" s="142"/>
      <c r="G255" s="230"/>
      <c r="H255" s="230"/>
      <c r="I255" s="230"/>
      <c r="K255" s="231"/>
      <c r="L255" s="227"/>
      <c r="N255" s="98"/>
    </row>
    <row r="256">
      <c r="C256" s="142"/>
      <c r="G256" s="230"/>
      <c r="H256" s="230"/>
      <c r="I256" s="230"/>
      <c r="K256" s="231"/>
      <c r="L256" s="227"/>
      <c r="N256" s="98"/>
    </row>
    <row r="257">
      <c r="C257" s="142"/>
      <c r="G257" s="230"/>
      <c r="H257" s="230"/>
      <c r="I257" s="230"/>
      <c r="K257" s="231"/>
      <c r="L257" s="227"/>
      <c r="N257" s="98"/>
    </row>
    <row r="258">
      <c r="C258" s="142"/>
      <c r="G258" s="230"/>
      <c r="H258" s="230"/>
      <c r="I258" s="230"/>
      <c r="K258" s="231"/>
      <c r="L258" s="227"/>
      <c r="N258" s="98"/>
    </row>
    <row r="259">
      <c r="C259" s="142"/>
      <c r="G259" s="230"/>
      <c r="H259" s="230"/>
      <c r="I259" s="230"/>
      <c r="K259" s="231"/>
      <c r="L259" s="227"/>
      <c r="N259" s="98"/>
    </row>
    <row r="260">
      <c r="C260" s="142"/>
      <c r="G260" s="230"/>
      <c r="H260" s="230"/>
      <c r="I260" s="230"/>
      <c r="K260" s="231"/>
      <c r="L260" s="227"/>
      <c r="N260" s="98"/>
    </row>
    <row r="261">
      <c r="C261" s="142"/>
      <c r="G261" s="230"/>
      <c r="H261" s="230"/>
      <c r="I261" s="230"/>
      <c r="K261" s="231"/>
      <c r="L261" s="227"/>
      <c r="N261" s="98"/>
    </row>
    <row r="262">
      <c r="C262" s="142"/>
      <c r="G262" s="230"/>
      <c r="H262" s="230"/>
      <c r="I262" s="230"/>
      <c r="K262" s="231"/>
      <c r="L262" s="227"/>
      <c r="N262" s="98"/>
    </row>
    <row r="263">
      <c r="C263" s="142"/>
      <c r="G263" s="230"/>
      <c r="H263" s="230"/>
      <c r="I263" s="230"/>
      <c r="K263" s="231"/>
      <c r="L263" s="227"/>
      <c r="N263" s="98"/>
    </row>
    <row r="264">
      <c r="C264" s="142"/>
      <c r="G264" s="230"/>
      <c r="H264" s="230"/>
      <c r="I264" s="230"/>
      <c r="K264" s="231"/>
      <c r="L264" s="227"/>
      <c r="N264" s="98"/>
    </row>
    <row r="265">
      <c r="C265" s="142"/>
      <c r="G265" s="230"/>
      <c r="H265" s="230"/>
      <c r="I265" s="230"/>
      <c r="K265" s="231"/>
      <c r="L265" s="227"/>
      <c r="N265" s="98"/>
    </row>
    <row r="266">
      <c r="C266" s="142"/>
      <c r="G266" s="230"/>
      <c r="H266" s="230"/>
      <c r="I266" s="230"/>
      <c r="K266" s="231"/>
      <c r="L266" s="227"/>
      <c r="N266" s="98"/>
    </row>
    <row r="267">
      <c r="C267" s="142"/>
      <c r="G267" s="230"/>
      <c r="H267" s="230"/>
      <c r="I267" s="230"/>
      <c r="K267" s="231"/>
      <c r="L267" s="227"/>
      <c r="N267" s="98"/>
    </row>
    <row r="268">
      <c r="C268" s="142"/>
      <c r="G268" s="230"/>
      <c r="H268" s="230"/>
      <c r="I268" s="230"/>
      <c r="K268" s="231"/>
      <c r="L268" s="227"/>
      <c r="N268" s="98"/>
    </row>
    <row r="269">
      <c r="C269" s="142"/>
      <c r="G269" s="230"/>
      <c r="H269" s="230"/>
      <c r="I269" s="230"/>
      <c r="K269" s="231"/>
      <c r="L269" s="227"/>
      <c r="N269" s="98"/>
    </row>
    <row r="270">
      <c r="C270" s="142"/>
      <c r="G270" s="230"/>
      <c r="H270" s="230"/>
      <c r="I270" s="230"/>
      <c r="K270" s="231"/>
      <c r="L270" s="227"/>
      <c r="N270" s="98"/>
    </row>
    <row r="271">
      <c r="C271" s="142"/>
      <c r="G271" s="230"/>
      <c r="H271" s="230"/>
      <c r="I271" s="230"/>
      <c r="K271" s="231"/>
      <c r="L271" s="227"/>
      <c r="N271" s="98"/>
    </row>
    <row r="272">
      <c r="C272" s="142"/>
      <c r="G272" s="230"/>
      <c r="H272" s="230"/>
      <c r="I272" s="230"/>
      <c r="K272" s="231"/>
      <c r="L272" s="227"/>
      <c r="N272" s="98"/>
    </row>
    <row r="273">
      <c r="C273" s="142"/>
      <c r="G273" s="230"/>
      <c r="H273" s="230"/>
      <c r="I273" s="230"/>
      <c r="K273" s="231"/>
      <c r="L273" s="227"/>
      <c r="N273" s="98"/>
    </row>
    <row r="274">
      <c r="C274" s="142"/>
      <c r="G274" s="230"/>
      <c r="H274" s="230"/>
      <c r="I274" s="230"/>
      <c r="K274" s="231"/>
      <c r="L274" s="227"/>
      <c r="N274" s="98"/>
    </row>
    <row r="275">
      <c r="C275" s="142"/>
      <c r="G275" s="230"/>
      <c r="H275" s="230"/>
      <c r="I275" s="230"/>
      <c r="K275" s="231"/>
      <c r="L275" s="227"/>
      <c r="N275" s="98"/>
    </row>
    <row r="276">
      <c r="C276" s="142"/>
      <c r="G276" s="230"/>
      <c r="H276" s="230"/>
      <c r="I276" s="230"/>
      <c r="K276" s="231"/>
      <c r="L276" s="227"/>
      <c r="N276" s="98"/>
    </row>
    <row r="277">
      <c r="C277" s="142"/>
      <c r="G277" s="230"/>
      <c r="H277" s="230"/>
      <c r="I277" s="230"/>
      <c r="K277" s="231"/>
      <c r="L277" s="227"/>
      <c r="N277" s="98"/>
    </row>
    <row r="278">
      <c r="C278" s="142"/>
      <c r="G278" s="230"/>
      <c r="H278" s="230"/>
      <c r="I278" s="230"/>
      <c r="K278" s="231"/>
      <c r="L278" s="227"/>
      <c r="N278" s="98"/>
    </row>
    <row r="279">
      <c r="C279" s="142"/>
      <c r="G279" s="230"/>
      <c r="H279" s="230"/>
      <c r="I279" s="230"/>
      <c r="K279" s="231"/>
      <c r="L279" s="227"/>
      <c r="N279" s="98"/>
    </row>
    <row r="280">
      <c r="C280" s="142"/>
      <c r="G280" s="230"/>
      <c r="H280" s="230"/>
      <c r="I280" s="230"/>
      <c r="K280" s="231"/>
      <c r="L280" s="227"/>
      <c r="N280" s="98"/>
    </row>
    <row r="281">
      <c r="C281" s="142"/>
      <c r="G281" s="230"/>
      <c r="H281" s="230"/>
      <c r="I281" s="230"/>
      <c r="K281" s="231"/>
      <c r="L281" s="227"/>
      <c r="N281" s="98"/>
    </row>
    <row r="282">
      <c r="C282" s="142"/>
      <c r="G282" s="230"/>
      <c r="H282" s="230"/>
      <c r="I282" s="230"/>
      <c r="K282" s="231"/>
      <c r="L282" s="227"/>
      <c r="N282" s="98"/>
    </row>
    <row r="283">
      <c r="C283" s="142"/>
      <c r="G283" s="230"/>
      <c r="H283" s="230"/>
      <c r="I283" s="230"/>
      <c r="K283" s="231"/>
      <c r="L283" s="227"/>
      <c r="N283" s="98"/>
    </row>
    <row r="284">
      <c r="C284" s="142"/>
      <c r="G284" s="230"/>
      <c r="H284" s="230"/>
      <c r="I284" s="230"/>
      <c r="K284" s="231"/>
      <c r="L284" s="227"/>
      <c r="N284" s="98"/>
    </row>
    <row r="285">
      <c r="C285" s="142"/>
      <c r="G285" s="230"/>
      <c r="H285" s="230"/>
      <c r="I285" s="230"/>
      <c r="K285" s="231"/>
      <c r="L285" s="227"/>
      <c r="N285" s="98"/>
    </row>
    <row r="286">
      <c r="C286" s="142"/>
      <c r="G286" s="230"/>
      <c r="H286" s="230"/>
      <c r="I286" s="230"/>
      <c r="K286" s="231"/>
      <c r="L286" s="227"/>
      <c r="N286" s="98"/>
    </row>
    <row r="287">
      <c r="C287" s="142"/>
      <c r="G287" s="230"/>
      <c r="H287" s="230"/>
      <c r="I287" s="230"/>
      <c r="K287" s="231"/>
      <c r="L287" s="227"/>
      <c r="N287" s="98"/>
    </row>
    <row r="288">
      <c r="C288" s="142"/>
      <c r="G288" s="230"/>
      <c r="H288" s="230"/>
      <c r="I288" s="230"/>
      <c r="K288" s="231"/>
      <c r="L288" s="227"/>
      <c r="N288" s="98"/>
    </row>
    <row r="289">
      <c r="C289" s="142"/>
      <c r="G289" s="230"/>
      <c r="H289" s="230"/>
      <c r="I289" s="230"/>
      <c r="K289" s="231"/>
      <c r="L289" s="227"/>
      <c r="N289" s="98"/>
    </row>
    <row r="290">
      <c r="C290" s="142"/>
      <c r="G290" s="230"/>
      <c r="H290" s="230"/>
      <c r="I290" s="230"/>
      <c r="K290" s="231"/>
      <c r="L290" s="227"/>
      <c r="N290" s="98"/>
    </row>
    <row r="291">
      <c r="C291" s="142"/>
      <c r="G291" s="230"/>
      <c r="H291" s="230"/>
      <c r="I291" s="230"/>
      <c r="K291" s="231"/>
      <c r="L291" s="227"/>
      <c r="N291" s="98"/>
    </row>
    <row r="292">
      <c r="C292" s="142"/>
      <c r="G292" s="230"/>
      <c r="H292" s="230"/>
      <c r="I292" s="230"/>
      <c r="K292" s="231"/>
      <c r="L292" s="227"/>
      <c r="N292" s="98"/>
    </row>
    <row r="293">
      <c r="C293" s="142"/>
      <c r="G293" s="230"/>
      <c r="H293" s="230"/>
      <c r="I293" s="230"/>
      <c r="K293" s="231"/>
      <c r="L293" s="227"/>
      <c r="N293" s="98"/>
    </row>
    <row r="294">
      <c r="C294" s="142"/>
      <c r="G294" s="230"/>
      <c r="H294" s="230"/>
      <c r="I294" s="230"/>
      <c r="K294" s="231"/>
      <c r="L294" s="227"/>
      <c r="N294" s="98"/>
    </row>
    <row r="295">
      <c r="C295" s="142"/>
      <c r="G295" s="230"/>
      <c r="H295" s="230"/>
      <c r="I295" s="230"/>
      <c r="K295" s="231"/>
      <c r="L295" s="227"/>
      <c r="N295" s="98"/>
    </row>
    <row r="296">
      <c r="C296" s="142"/>
      <c r="G296" s="230"/>
      <c r="H296" s="230"/>
      <c r="I296" s="230"/>
      <c r="K296" s="231"/>
      <c r="L296" s="227"/>
      <c r="N296" s="98"/>
    </row>
    <row r="297">
      <c r="C297" s="142"/>
      <c r="G297" s="230"/>
      <c r="H297" s="230"/>
      <c r="I297" s="230"/>
      <c r="K297" s="231"/>
      <c r="L297" s="227"/>
      <c r="N297" s="98"/>
    </row>
    <row r="298">
      <c r="C298" s="142"/>
      <c r="G298" s="230"/>
      <c r="H298" s="230"/>
      <c r="I298" s="230"/>
      <c r="K298" s="231"/>
      <c r="L298" s="227"/>
      <c r="N298" s="98"/>
    </row>
    <row r="299">
      <c r="C299" s="142"/>
      <c r="G299" s="230"/>
      <c r="H299" s="230"/>
      <c r="I299" s="230"/>
      <c r="K299" s="231"/>
      <c r="L299" s="227"/>
      <c r="N299" s="98"/>
    </row>
    <row r="300">
      <c r="C300" s="142"/>
      <c r="G300" s="230"/>
      <c r="H300" s="230"/>
      <c r="I300" s="230"/>
      <c r="K300" s="231"/>
      <c r="L300" s="227"/>
      <c r="N300" s="98"/>
    </row>
    <row r="301">
      <c r="C301" s="142"/>
      <c r="G301" s="230"/>
      <c r="H301" s="230"/>
      <c r="I301" s="230"/>
      <c r="K301" s="231"/>
      <c r="L301" s="227"/>
      <c r="N301" s="98"/>
    </row>
    <row r="302">
      <c r="C302" s="142"/>
      <c r="G302" s="230"/>
      <c r="H302" s="230"/>
      <c r="I302" s="230"/>
      <c r="K302" s="231"/>
      <c r="L302" s="227"/>
      <c r="N302" s="98"/>
    </row>
    <row r="303">
      <c r="C303" s="142"/>
      <c r="G303" s="230"/>
      <c r="H303" s="230"/>
      <c r="I303" s="230"/>
      <c r="K303" s="231"/>
      <c r="L303" s="227"/>
      <c r="N303" s="98"/>
    </row>
    <row r="304">
      <c r="C304" s="142"/>
      <c r="G304" s="230"/>
      <c r="H304" s="230"/>
      <c r="I304" s="230"/>
      <c r="K304" s="231"/>
      <c r="L304" s="227"/>
      <c r="N304" s="98"/>
    </row>
    <row r="305">
      <c r="C305" s="142"/>
      <c r="G305" s="230"/>
      <c r="H305" s="230"/>
      <c r="I305" s="230"/>
      <c r="K305" s="231"/>
      <c r="L305" s="227"/>
      <c r="N305" s="98"/>
    </row>
    <row r="306">
      <c r="C306" s="142"/>
      <c r="G306" s="230"/>
      <c r="H306" s="230"/>
      <c r="I306" s="230"/>
      <c r="K306" s="231"/>
      <c r="L306" s="227"/>
      <c r="N306" s="98"/>
    </row>
    <row r="307">
      <c r="C307" s="142"/>
      <c r="G307" s="230"/>
      <c r="H307" s="230"/>
      <c r="I307" s="230"/>
      <c r="K307" s="231"/>
      <c r="L307" s="227"/>
      <c r="N307" s="98"/>
    </row>
    <row r="308">
      <c r="C308" s="142"/>
      <c r="G308" s="230"/>
      <c r="H308" s="230"/>
      <c r="I308" s="230"/>
      <c r="K308" s="231"/>
      <c r="L308" s="227"/>
      <c r="N308" s="98"/>
    </row>
    <row r="309">
      <c r="C309" s="142"/>
      <c r="G309" s="230"/>
      <c r="H309" s="230"/>
      <c r="I309" s="230"/>
      <c r="K309" s="231"/>
      <c r="L309" s="227"/>
      <c r="N309" s="98"/>
    </row>
    <row r="310">
      <c r="C310" s="142"/>
      <c r="G310" s="230"/>
      <c r="H310" s="230"/>
      <c r="I310" s="230"/>
      <c r="K310" s="231"/>
      <c r="L310" s="227"/>
      <c r="N310" s="98"/>
    </row>
    <row r="311">
      <c r="C311" s="142"/>
      <c r="G311" s="230"/>
      <c r="H311" s="230"/>
      <c r="I311" s="230"/>
      <c r="K311" s="231"/>
      <c r="L311" s="227"/>
      <c r="N311" s="98"/>
    </row>
    <row r="312">
      <c r="C312" s="142"/>
      <c r="G312" s="230"/>
      <c r="H312" s="230"/>
      <c r="I312" s="230"/>
      <c r="K312" s="231"/>
      <c r="L312" s="227"/>
      <c r="N312" s="98"/>
    </row>
    <row r="313">
      <c r="C313" s="142"/>
      <c r="G313" s="230"/>
      <c r="H313" s="230"/>
      <c r="I313" s="230"/>
      <c r="K313" s="231"/>
      <c r="L313" s="227"/>
      <c r="N313" s="98"/>
    </row>
    <row r="314">
      <c r="C314" s="142"/>
      <c r="G314" s="230"/>
      <c r="H314" s="230"/>
      <c r="I314" s="230"/>
      <c r="K314" s="231"/>
      <c r="L314" s="227"/>
      <c r="N314" s="98"/>
    </row>
    <row r="315">
      <c r="C315" s="142"/>
      <c r="G315" s="230"/>
      <c r="H315" s="230"/>
      <c r="I315" s="230"/>
      <c r="K315" s="231"/>
      <c r="L315" s="227"/>
      <c r="N315" s="98"/>
    </row>
    <row r="316">
      <c r="C316" s="142"/>
      <c r="G316" s="230"/>
      <c r="H316" s="230"/>
      <c r="I316" s="230"/>
      <c r="K316" s="231"/>
      <c r="L316" s="227"/>
      <c r="N316" s="98"/>
    </row>
    <row r="317">
      <c r="C317" s="142"/>
      <c r="G317" s="230"/>
      <c r="H317" s="230"/>
      <c r="I317" s="230"/>
      <c r="K317" s="231"/>
      <c r="L317" s="227"/>
      <c r="N317" s="98"/>
    </row>
    <row r="318">
      <c r="C318" s="142"/>
      <c r="G318" s="230"/>
      <c r="H318" s="230"/>
      <c r="I318" s="230"/>
      <c r="K318" s="231"/>
      <c r="L318" s="227"/>
      <c r="N318" s="98"/>
    </row>
    <row r="319">
      <c r="C319" s="142"/>
      <c r="G319" s="230"/>
      <c r="H319" s="230"/>
      <c r="I319" s="230"/>
      <c r="K319" s="231"/>
      <c r="L319" s="227"/>
      <c r="N319" s="98"/>
    </row>
    <row r="320">
      <c r="C320" s="142"/>
      <c r="G320" s="230"/>
      <c r="H320" s="230"/>
      <c r="I320" s="230"/>
      <c r="K320" s="231"/>
      <c r="L320" s="227"/>
      <c r="N320" s="98"/>
    </row>
    <row r="321">
      <c r="C321" s="142"/>
      <c r="G321" s="230"/>
      <c r="H321" s="230"/>
      <c r="I321" s="230"/>
      <c r="K321" s="231"/>
      <c r="L321" s="227"/>
      <c r="N321" s="98"/>
    </row>
    <row r="322">
      <c r="C322" s="142"/>
      <c r="G322" s="230"/>
      <c r="H322" s="230"/>
      <c r="I322" s="230"/>
      <c r="K322" s="231"/>
      <c r="L322" s="227"/>
      <c r="N322" s="98"/>
    </row>
    <row r="323">
      <c r="C323" s="142"/>
      <c r="G323" s="230"/>
      <c r="H323" s="230"/>
      <c r="I323" s="230"/>
      <c r="K323" s="231"/>
      <c r="L323" s="227"/>
      <c r="N323" s="98"/>
    </row>
    <row r="324">
      <c r="C324" s="142"/>
      <c r="G324" s="230"/>
      <c r="H324" s="230"/>
      <c r="I324" s="230"/>
      <c r="K324" s="231"/>
      <c r="L324" s="227"/>
      <c r="N324" s="98"/>
    </row>
    <row r="325">
      <c r="C325" s="142"/>
      <c r="G325" s="230"/>
      <c r="H325" s="230"/>
      <c r="I325" s="230"/>
      <c r="K325" s="231"/>
      <c r="L325" s="227"/>
      <c r="N325" s="98"/>
    </row>
    <row r="326">
      <c r="C326" s="142"/>
      <c r="G326" s="230"/>
      <c r="H326" s="230"/>
      <c r="I326" s="230"/>
      <c r="K326" s="231"/>
      <c r="L326" s="227"/>
      <c r="N326" s="98"/>
    </row>
    <row r="327">
      <c r="C327" s="142"/>
      <c r="G327" s="230"/>
      <c r="H327" s="230"/>
      <c r="I327" s="230"/>
      <c r="K327" s="231"/>
      <c r="L327" s="227"/>
      <c r="N327" s="98"/>
    </row>
    <row r="328">
      <c r="C328" s="142"/>
      <c r="G328" s="230"/>
      <c r="H328" s="230"/>
      <c r="I328" s="230"/>
      <c r="K328" s="231"/>
      <c r="L328" s="227"/>
      <c r="N328" s="98"/>
    </row>
    <row r="329">
      <c r="C329" s="142"/>
      <c r="G329" s="230"/>
      <c r="H329" s="230"/>
      <c r="I329" s="230"/>
      <c r="K329" s="231"/>
      <c r="L329" s="227"/>
      <c r="N329" s="98"/>
    </row>
    <row r="330">
      <c r="C330" s="142"/>
      <c r="G330" s="230"/>
      <c r="H330" s="230"/>
      <c r="I330" s="230"/>
      <c r="K330" s="231"/>
      <c r="L330" s="227"/>
      <c r="N330" s="98"/>
    </row>
    <row r="331">
      <c r="C331" s="142"/>
      <c r="G331" s="230"/>
      <c r="H331" s="230"/>
      <c r="I331" s="230"/>
      <c r="K331" s="231"/>
      <c r="L331" s="227"/>
      <c r="N331" s="98"/>
    </row>
    <row r="332">
      <c r="C332" s="142"/>
      <c r="G332" s="230"/>
      <c r="H332" s="230"/>
      <c r="I332" s="230"/>
      <c r="K332" s="231"/>
      <c r="L332" s="227"/>
      <c r="N332" s="98"/>
    </row>
    <row r="333">
      <c r="C333" s="142"/>
      <c r="G333" s="230"/>
      <c r="H333" s="230"/>
      <c r="I333" s="230"/>
      <c r="K333" s="231"/>
      <c r="L333" s="227"/>
      <c r="N333" s="98"/>
    </row>
    <row r="334">
      <c r="C334" s="142"/>
      <c r="G334" s="230"/>
      <c r="H334" s="230"/>
      <c r="I334" s="230"/>
      <c r="K334" s="231"/>
      <c r="L334" s="227"/>
      <c r="N334" s="98"/>
    </row>
    <row r="335">
      <c r="C335" s="142"/>
      <c r="G335" s="230"/>
      <c r="H335" s="230"/>
      <c r="I335" s="230"/>
      <c r="K335" s="231"/>
      <c r="L335" s="227"/>
      <c r="N335" s="98"/>
    </row>
    <row r="336">
      <c r="C336" s="142"/>
      <c r="G336" s="230"/>
      <c r="H336" s="230"/>
      <c r="I336" s="230"/>
      <c r="K336" s="231"/>
      <c r="L336" s="227"/>
      <c r="N336" s="98"/>
    </row>
    <row r="337">
      <c r="C337" s="142"/>
      <c r="G337" s="230"/>
      <c r="H337" s="230"/>
      <c r="I337" s="230"/>
      <c r="K337" s="231"/>
      <c r="L337" s="227"/>
      <c r="N337" s="98"/>
    </row>
    <row r="338">
      <c r="C338" s="142"/>
      <c r="G338" s="230"/>
      <c r="H338" s="230"/>
      <c r="I338" s="230"/>
      <c r="K338" s="231"/>
      <c r="L338" s="227"/>
      <c r="N338" s="98"/>
    </row>
    <row r="339">
      <c r="C339" s="142"/>
      <c r="G339" s="230"/>
      <c r="H339" s="230"/>
      <c r="I339" s="230"/>
      <c r="K339" s="231"/>
      <c r="L339" s="227"/>
      <c r="N339" s="98"/>
    </row>
    <row r="340">
      <c r="C340" s="142"/>
      <c r="G340" s="230"/>
      <c r="H340" s="230"/>
      <c r="I340" s="230"/>
      <c r="K340" s="231"/>
      <c r="L340" s="227"/>
      <c r="N340" s="98"/>
    </row>
    <row r="341">
      <c r="C341" s="142"/>
      <c r="G341" s="230"/>
      <c r="H341" s="230"/>
      <c r="I341" s="230"/>
      <c r="K341" s="231"/>
      <c r="L341" s="227"/>
      <c r="N341" s="98"/>
    </row>
    <row r="342">
      <c r="C342" s="142"/>
      <c r="G342" s="230"/>
      <c r="H342" s="230"/>
      <c r="I342" s="230"/>
      <c r="K342" s="231"/>
      <c r="L342" s="227"/>
      <c r="N342" s="98"/>
    </row>
    <row r="343">
      <c r="C343" s="142"/>
      <c r="G343" s="230"/>
      <c r="H343" s="230"/>
      <c r="I343" s="230"/>
      <c r="K343" s="231"/>
      <c r="L343" s="227"/>
      <c r="N343" s="98"/>
    </row>
    <row r="344">
      <c r="C344" s="142"/>
      <c r="G344" s="230"/>
      <c r="H344" s="230"/>
      <c r="I344" s="230"/>
      <c r="K344" s="231"/>
      <c r="L344" s="227"/>
      <c r="N344" s="98"/>
    </row>
    <row r="345">
      <c r="C345" s="142"/>
      <c r="G345" s="230"/>
      <c r="H345" s="230"/>
      <c r="I345" s="230"/>
      <c r="K345" s="231"/>
      <c r="L345" s="227"/>
      <c r="N345" s="98"/>
    </row>
    <row r="346">
      <c r="C346" s="142"/>
      <c r="G346" s="230"/>
      <c r="H346" s="230"/>
      <c r="I346" s="230"/>
      <c r="K346" s="231"/>
      <c r="L346" s="227"/>
      <c r="N346" s="98"/>
    </row>
    <row r="347">
      <c r="C347" s="142"/>
      <c r="G347" s="230"/>
      <c r="H347" s="230"/>
      <c r="I347" s="230"/>
      <c r="K347" s="231"/>
      <c r="L347" s="227"/>
      <c r="N347" s="98"/>
    </row>
    <row r="348">
      <c r="C348" s="142"/>
      <c r="G348" s="230"/>
      <c r="H348" s="230"/>
      <c r="I348" s="230"/>
      <c r="K348" s="231"/>
      <c r="L348" s="227"/>
      <c r="N348" s="98"/>
    </row>
    <row r="349">
      <c r="C349" s="142"/>
      <c r="G349" s="230"/>
      <c r="H349" s="230"/>
      <c r="I349" s="230"/>
      <c r="K349" s="231"/>
      <c r="L349" s="227"/>
      <c r="N349" s="98"/>
    </row>
    <row r="350">
      <c r="C350" s="142"/>
      <c r="G350" s="230"/>
      <c r="H350" s="230"/>
      <c r="I350" s="230"/>
      <c r="K350" s="231"/>
      <c r="L350" s="227"/>
      <c r="N350" s="98"/>
    </row>
    <row r="351">
      <c r="C351" s="142"/>
      <c r="G351" s="230"/>
      <c r="H351" s="230"/>
      <c r="I351" s="230"/>
      <c r="K351" s="231"/>
      <c r="L351" s="227"/>
      <c r="N351" s="98"/>
    </row>
    <row r="352">
      <c r="C352" s="142"/>
      <c r="G352" s="230"/>
      <c r="H352" s="230"/>
      <c r="I352" s="230"/>
      <c r="K352" s="231"/>
      <c r="L352" s="227"/>
      <c r="N352" s="98"/>
    </row>
    <row r="353">
      <c r="C353" s="142"/>
      <c r="G353" s="230"/>
      <c r="H353" s="230"/>
      <c r="I353" s="230"/>
      <c r="K353" s="231"/>
      <c r="L353" s="227"/>
      <c r="N353" s="98"/>
    </row>
    <row r="354">
      <c r="C354" s="142"/>
      <c r="G354" s="230"/>
      <c r="H354" s="230"/>
      <c r="I354" s="230"/>
      <c r="K354" s="231"/>
      <c r="L354" s="227"/>
      <c r="N354" s="98"/>
    </row>
    <row r="355">
      <c r="C355" s="142"/>
      <c r="G355" s="230"/>
      <c r="H355" s="230"/>
      <c r="I355" s="230"/>
      <c r="K355" s="231"/>
      <c r="L355" s="227"/>
      <c r="N355" s="98"/>
    </row>
    <row r="356">
      <c r="C356" s="142"/>
      <c r="G356" s="230"/>
      <c r="H356" s="230"/>
      <c r="I356" s="230"/>
      <c r="K356" s="231"/>
      <c r="L356" s="227"/>
      <c r="N356" s="98"/>
    </row>
    <row r="357">
      <c r="C357" s="142"/>
      <c r="G357" s="230"/>
      <c r="H357" s="230"/>
      <c r="I357" s="230"/>
      <c r="K357" s="231"/>
      <c r="L357" s="227"/>
      <c r="N357" s="98"/>
    </row>
    <row r="358">
      <c r="C358" s="142"/>
      <c r="G358" s="230"/>
      <c r="H358" s="230"/>
      <c r="I358" s="230"/>
      <c r="K358" s="231"/>
      <c r="L358" s="227"/>
      <c r="N358" s="98"/>
    </row>
    <row r="359">
      <c r="C359" s="142"/>
      <c r="G359" s="230"/>
      <c r="H359" s="230"/>
      <c r="I359" s="230"/>
      <c r="K359" s="231"/>
      <c r="L359" s="227"/>
      <c r="N359" s="98"/>
    </row>
    <row r="360">
      <c r="C360" s="142"/>
      <c r="G360" s="230"/>
      <c r="H360" s="230"/>
      <c r="I360" s="230"/>
      <c r="K360" s="231"/>
      <c r="L360" s="227"/>
      <c r="N360" s="98"/>
    </row>
    <row r="361">
      <c r="C361" s="142"/>
      <c r="G361" s="230"/>
      <c r="H361" s="230"/>
      <c r="I361" s="230"/>
      <c r="K361" s="231"/>
      <c r="L361" s="227"/>
      <c r="N361" s="98"/>
    </row>
    <row r="362">
      <c r="C362" s="142"/>
      <c r="G362" s="230"/>
      <c r="H362" s="230"/>
      <c r="I362" s="230"/>
      <c r="K362" s="231"/>
      <c r="L362" s="227"/>
      <c r="N362" s="98"/>
    </row>
    <row r="363">
      <c r="C363" s="142"/>
      <c r="G363" s="230"/>
      <c r="H363" s="230"/>
      <c r="I363" s="230"/>
      <c r="K363" s="231"/>
      <c r="L363" s="227"/>
      <c r="N363" s="98"/>
    </row>
    <row r="364">
      <c r="C364" s="142"/>
      <c r="G364" s="230"/>
      <c r="H364" s="230"/>
      <c r="I364" s="230"/>
      <c r="K364" s="231"/>
      <c r="L364" s="227"/>
      <c r="N364" s="98"/>
    </row>
    <row r="365">
      <c r="C365" s="142"/>
      <c r="G365" s="230"/>
      <c r="H365" s="230"/>
      <c r="I365" s="230"/>
      <c r="K365" s="231"/>
      <c r="L365" s="227"/>
      <c r="N365" s="98"/>
    </row>
    <row r="366">
      <c r="C366" s="142"/>
      <c r="G366" s="230"/>
      <c r="H366" s="230"/>
      <c r="I366" s="230"/>
      <c r="K366" s="231"/>
      <c r="L366" s="227"/>
      <c r="N366" s="98"/>
    </row>
    <row r="367">
      <c r="C367" s="142"/>
      <c r="G367" s="230"/>
      <c r="H367" s="230"/>
      <c r="I367" s="230"/>
      <c r="K367" s="231"/>
      <c r="L367" s="227"/>
      <c r="N367" s="98"/>
    </row>
    <row r="368">
      <c r="C368" s="142"/>
      <c r="G368" s="230"/>
      <c r="H368" s="230"/>
      <c r="I368" s="230"/>
      <c r="K368" s="231"/>
      <c r="L368" s="227"/>
      <c r="N368" s="98"/>
    </row>
    <row r="369">
      <c r="C369" s="142"/>
      <c r="G369" s="230"/>
      <c r="H369" s="230"/>
      <c r="I369" s="230"/>
      <c r="K369" s="231"/>
      <c r="L369" s="227"/>
      <c r="N369" s="98"/>
    </row>
    <row r="370">
      <c r="C370" s="142"/>
      <c r="G370" s="230"/>
      <c r="H370" s="230"/>
      <c r="I370" s="230"/>
      <c r="K370" s="231"/>
      <c r="L370" s="227"/>
      <c r="N370" s="98"/>
    </row>
    <row r="371">
      <c r="C371" s="142"/>
      <c r="G371" s="230"/>
      <c r="H371" s="230"/>
      <c r="I371" s="230"/>
      <c r="K371" s="231"/>
      <c r="L371" s="227"/>
      <c r="N371" s="98"/>
    </row>
    <row r="372">
      <c r="C372" s="142"/>
      <c r="G372" s="230"/>
      <c r="H372" s="230"/>
      <c r="I372" s="230"/>
      <c r="K372" s="231"/>
      <c r="L372" s="227"/>
      <c r="N372" s="98"/>
    </row>
    <row r="373">
      <c r="C373" s="142"/>
      <c r="G373" s="230"/>
      <c r="H373" s="230"/>
      <c r="I373" s="230"/>
      <c r="K373" s="231"/>
      <c r="L373" s="227"/>
      <c r="N373" s="98"/>
    </row>
    <row r="374">
      <c r="C374" s="142"/>
      <c r="G374" s="230"/>
      <c r="H374" s="230"/>
      <c r="I374" s="230"/>
      <c r="K374" s="231"/>
      <c r="L374" s="227"/>
      <c r="N374" s="98"/>
    </row>
    <row r="375">
      <c r="C375" s="142"/>
      <c r="G375" s="230"/>
      <c r="H375" s="230"/>
      <c r="I375" s="230"/>
      <c r="K375" s="231"/>
      <c r="L375" s="227"/>
      <c r="N375" s="98"/>
    </row>
    <row r="376">
      <c r="C376" s="142"/>
      <c r="G376" s="230"/>
      <c r="H376" s="230"/>
      <c r="I376" s="230"/>
      <c r="K376" s="231"/>
      <c r="L376" s="227"/>
      <c r="N376" s="98"/>
    </row>
    <row r="377">
      <c r="C377" s="142"/>
      <c r="G377" s="230"/>
      <c r="H377" s="230"/>
      <c r="I377" s="230"/>
      <c r="K377" s="231"/>
      <c r="L377" s="227"/>
      <c r="N377" s="98"/>
    </row>
    <row r="378">
      <c r="C378" s="142"/>
      <c r="G378" s="230"/>
      <c r="H378" s="230"/>
      <c r="I378" s="230"/>
      <c r="K378" s="231"/>
      <c r="L378" s="227"/>
      <c r="N378" s="98"/>
    </row>
    <row r="379">
      <c r="C379" s="142"/>
      <c r="G379" s="230"/>
      <c r="H379" s="230"/>
      <c r="I379" s="230"/>
      <c r="K379" s="231"/>
      <c r="L379" s="227"/>
      <c r="N379" s="98"/>
    </row>
    <row r="380">
      <c r="C380" s="142"/>
      <c r="G380" s="230"/>
      <c r="H380" s="230"/>
      <c r="I380" s="230"/>
      <c r="K380" s="231"/>
      <c r="L380" s="227"/>
      <c r="N380" s="98"/>
    </row>
    <row r="381">
      <c r="C381" s="142"/>
      <c r="G381" s="230"/>
      <c r="H381" s="230"/>
      <c r="I381" s="230"/>
      <c r="K381" s="231"/>
      <c r="L381" s="227"/>
      <c r="N381" s="98"/>
    </row>
    <row r="382">
      <c r="C382" s="142"/>
      <c r="G382" s="230"/>
      <c r="H382" s="230"/>
      <c r="I382" s="230"/>
      <c r="K382" s="231"/>
      <c r="L382" s="227"/>
      <c r="N382" s="98"/>
    </row>
    <row r="383">
      <c r="C383" s="142"/>
      <c r="G383" s="230"/>
      <c r="H383" s="230"/>
      <c r="I383" s="230"/>
      <c r="K383" s="231"/>
      <c r="L383" s="227"/>
      <c r="N383" s="98"/>
    </row>
    <row r="384">
      <c r="C384" s="142"/>
      <c r="G384" s="230"/>
      <c r="H384" s="230"/>
      <c r="I384" s="230"/>
      <c r="K384" s="231"/>
      <c r="L384" s="227"/>
      <c r="N384" s="98"/>
    </row>
    <row r="385">
      <c r="C385" s="142"/>
      <c r="G385" s="230"/>
      <c r="H385" s="230"/>
      <c r="I385" s="230"/>
      <c r="K385" s="231"/>
      <c r="L385" s="227"/>
      <c r="N385" s="98"/>
    </row>
    <row r="386">
      <c r="C386" s="142"/>
      <c r="G386" s="230"/>
      <c r="H386" s="230"/>
      <c r="I386" s="230"/>
      <c r="K386" s="231"/>
      <c r="L386" s="227"/>
      <c r="N386" s="98"/>
    </row>
    <row r="387">
      <c r="C387" s="142"/>
      <c r="G387" s="230"/>
      <c r="H387" s="230"/>
      <c r="I387" s="230"/>
      <c r="K387" s="231"/>
      <c r="L387" s="227"/>
      <c r="N387" s="98"/>
    </row>
    <row r="388">
      <c r="C388" s="142"/>
      <c r="G388" s="230"/>
      <c r="H388" s="230"/>
      <c r="I388" s="230"/>
      <c r="K388" s="231"/>
      <c r="L388" s="227"/>
      <c r="N388" s="98"/>
    </row>
    <row r="389">
      <c r="C389" s="142"/>
      <c r="G389" s="230"/>
      <c r="H389" s="230"/>
      <c r="I389" s="230"/>
      <c r="K389" s="231"/>
      <c r="L389" s="227"/>
      <c r="N389" s="98"/>
    </row>
    <row r="390">
      <c r="C390" s="142"/>
      <c r="G390" s="230"/>
      <c r="H390" s="230"/>
      <c r="I390" s="230"/>
      <c r="K390" s="231"/>
      <c r="L390" s="227"/>
      <c r="N390" s="98"/>
    </row>
    <row r="391">
      <c r="C391" s="142"/>
      <c r="G391" s="230"/>
      <c r="H391" s="230"/>
      <c r="I391" s="230"/>
      <c r="K391" s="231"/>
      <c r="L391" s="227"/>
      <c r="N391" s="98"/>
    </row>
    <row r="392">
      <c r="C392" s="142"/>
      <c r="G392" s="230"/>
      <c r="H392" s="230"/>
      <c r="I392" s="230"/>
      <c r="K392" s="231"/>
      <c r="L392" s="227"/>
      <c r="N392" s="98"/>
    </row>
    <row r="393">
      <c r="C393" s="142"/>
      <c r="G393" s="230"/>
      <c r="H393" s="230"/>
      <c r="I393" s="230"/>
      <c r="K393" s="231"/>
      <c r="L393" s="227"/>
      <c r="N393" s="98"/>
    </row>
    <row r="394">
      <c r="C394" s="142"/>
      <c r="G394" s="230"/>
      <c r="H394" s="230"/>
      <c r="I394" s="230"/>
      <c r="K394" s="231"/>
      <c r="L394" s="227"/>
      <c r="N394" s="98"/>
    </row>
    <row r="395">
      <c r="C395" s="142"/>
      <c r="G395" s="230"/>
      <c r="H395" s="230"/>
      <c r="I395" s="230"/>
      <c r="K395" s="231"/>
      <c r="L395" s="227"/>
      <c r="N395" s="98"/>
    </row>
    <row r="396">
      <c r="C396" s="142"/>
      <c r="G396" s="230"/>
      <c r="H396" s="230"/>
      <c r="I396" s="230"/>
      <c r="K396" s="231"/>
      <c r="L396" s="227"/>
      <c r="N396" s="98"/>
    </row>
    <row r="397">
      <c r="C397" s="142"/>
      <c r="G397" s="230"/>
      <c r="H397" s="230"/>
      <c r="I397" s="230"/>
      <c r="K397" s="231"/>
      <c r="L397" s="227"/>
      <c r="N397" s="98"/>
    </row>
    <row r="398">
      <c r="C398" s="142"/>
      <c r="G398" s="230"/>
      <c r="H398" s="230"/>
      <c r="I398" s="230"/>
      <c r="K398" s="231"/>
      <c r="L398" s="227"/>
      <c r="N398" s="98"/>
    </row>
    <row r="399">
      <c r="C399" s="142"/>
      <c r="G399" s="230"/>
      <c r="H399" s="230"/>
      <c r="I399" s="230"/>
      <c r="K399" s="231"/>
      <c r="L399" s="227"/>
      <c r="N399" s="98"/>
    </row>
    <row r="400">
      <c r="C400" s="142"/>
      <c r="G400" s="230"/>
      <c r="H400" s="230"/>
      <c r="I400" s="230"/>
      <c r="K400" s="231"/>
      <c r="L400" s="227"/>
      <c r="N400" s="98"/>
    </row>
    <row r="401">
      <c r="C401" s="142"/>
      <c r="G401" s="230"/>
      <c r="H401" s="230"/>
      <c r="I401" s="230"/>
      <c r="K401" s="231"/>
      <c r="L401" s="227"/>
      <c r="N401" s="98"/>
    </row>
    <row r="402">
      <c r="C402" s="142"/>
      <c r="G402" s="230"/>
      <c r="H402" s="230"/>
      <c r="I402" s="230"/>
      <c r="K402" s="231"/>
      <c r="L402" s="227"/>
      <c r="N402" s="98"/>
    </row>
    <row r="403">
      <c r="C403" s="142"/>
      <c r="G403" s="230"/>
      <c r="H403" s="230"/>
      <c r="I403" s="230"/>
      <c r="K403" s="231"/>
      <c r="L403" s="227"/>
      <c r="N403" s="98"/>
    </row>
  </sheetData>
  <autoFilter ref="$A$3:$X$403">
    <sortState ref="A3:X403">
      <sortCondition ref="A3:A403"/>
      <sortCondition descending="1" ref="L3:L403"/>
      <sortCondition descending="1" ref="N3:N403"/>
    </sortState>
  </autoFilter>
  <hyperlinks>
    <hyperlink r:id="rId1" ref="C2"/>
    <hyperlink r:id="rId2" ref="C166"/>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75"/>
  <cols>
    <col customWidth="1" min="1" max="2" width="4.29"/>
    <col customWidth="1" min="3" max="3" width="1.57"/>
    <col customWidth="1" min="4" max="4" width="3.71"/>
    <col customWidth="1" min="5" max="5" width="31.29"/>
    <col customWidth="1" min="6" max="6" width="7.0"/>
    <col customWidth="1" min="7" max="7" width="1.57"/>
    <col customWidth="1" min="8" max="8" width="5.71"/>
    <col customWidth="1" min="9" max="9" width="34.43"/>
    <col customWidth="1" min="10" max="10" width="4.29"/>
  </cols>
  <sheetData>
    <row r="1" ht="22.5" customHeight="1">
      <c r="A1" s="11"/>
      <c r="B1" s="11"/>
      <c r="C1" s="11"/>
      <c r="D1" s="11"/>
      <c r="E1" s="11"/>
      <c r="F1" s="11"/>
      <c r="G1" s="11"/>
      <c r="H1" s="11"/>
      <c r="I1" s="12"/>
      <c r="J1" s="12"/>
    </row>
    <row r="2">
      <c r="A2" s="11"/>
      <c r="B2" s="13"/>
      <c r="C2" s="14"/>
      <c r="D2" s="14"/>
      <c r="E2" s="14"/>
      <c r="F2" s="14"/>
      <c r="G2" s="14"/>
      <c r="H2" s="14"/>
      <c r="I2" s="15"/>
      <c r="J2" s="12"/>
    </row>
    <row r="3" ht="49.5" customHeight="1">
      <c r="A3" s="11"/>
      <c r="B3" s="16"/>
      <c r="C3" s="17"/>
      <c r="D3" s="17"/>
      <c r="E3" s="17"/>
      <c r="F3" s="17"/>
      <c r="G3" s="18"/>
      <c r="H3" s="17"/>
      <c r="I3" s="19"/>
      <c r="J3" s="12"/>
    </row>
    <row r="4">
      <c r="A4" s="11"/>
      <c r="B4" s="16"/>
      <c r="C4" s="18"/>
      <c r="D4" s="18"/>
      <c r="E4" s="18"/>
      <c r="F4" s="18"/>
      <c r="G4" s="18"/>
      <c r="H4" s="20"/>
      <c r="I4" s="21"/>
      <c r="J4" s="12"/>
    </row>
    <row r="5" ht="31.5" customHeight="1">
      <c r="A5" s="11"/>
      <c r="B5" s="22"/>
      <c r="C5" s="23"/>
      <c r="D5" s="23"/>
      <c r="E5" s="23"/>
      <c r="F5" s="23"/>
      <c r="G5" s="24"/>
      <c r="H5" s="25"/>
      <c r="I5" s="26"/>
      <c r="J5" s="12"/>
    </row>
    <row r="6">
      <c r="A6" s="11"/>
      <c r="B6" s="27"/>
      <c r="C6" s="11"/>
      <c r="D6" s="11"/>
      <c r="E6" s="28" t="s">
        <v>202</v>
      </c>
      <c r="F6" s="29">
        <f>'Total Impact Hours so far'!B1</f>
        <v>2893.266082</v>
      </c>
      <c r="G6" s="30"/>
      <c r="H6" s="30"/>
      <c r="I6" s="31"/>
      <c r="J6" s="12"/>
    </row>
    <row r="7" ht="28.5" customHeight="1">
      <c r="A7" s="32"/>
      <c r="B7" s="33"/>
      <c r="C7" s="34"/>
      <c r="D7" s="34"/>
      <c r="E7" s="34"/>
      <c r="F7" s="35"/>
      <c r="G7" s="35"/>
      <c r="H7" s="35"/>
      <c r="I7" s="36"/>
      <c r="J7" s="37"/>
      <c r="K7" s="38"/>
      <c r="L7" s="38"/>
      <c r="M7" s="38"/>
      <c r="N7" s="38"/>
      <c r="O7" s="38"/>
      <c r="P7" s="38"/>
      <c r="Q7" s="38"/>
      <c r="R7" s="38"/>
      <c r="S7" s="38"/>
      <c r="T7" s="38"/>
      <c r="U7" s="38"/>
      <c r="V7" s="38"/>
      <c r="W7" s="38"/>
      <c r="X7" s="38"/>
      <c r="Y7" s="38"/>
      <c r="Z7" s="38"/>
      <c r="AA7" s="38"/>
      <c r="AB7" s="38"/>
      <c r="AC7" s="38"/>
      <c r="AD7" s="38"/>
      <c r="AE7" s="38"/>
      <c r="AF7" s="38"/>
      <c r="AG7" s="38"/>
    </row>
    <row r="8" ht="30.75" customHeight="1">
      <c r="A8" s="32"/>
      <c r="B8" s="39"/>
      <c r="C8" s="40"/>
      <c r="D8" s="40"/>
      <c r="E8" s="41" t="s">
        <v>1</v>
      </c>
      <c r="F8" s="42"/>
      <c r="G8" s="42"/>
      <c r="H8" s="42"/>
      <c r="I8" s="43" t="s">
        <v>2</v>
      </c>
      <c r="J8" s="37"/>
      <c r="K8" s="38"/>
      <c r="L8" s="38"/>
      <c r="M8" s="38"/>
      <c r="N8" s="38"/>
      <c r="O8" s="38"/>
      <c r="P8" s="38"/>
      <c r="Q8" s="38"/>
      <c r="R8" s="38"/>
      <c r="S8" s="38"/>
      <c r="T8" s="38"/>
      <c r="U8" s="38"/>
      <c r="V8" s="38"/>
      <c r="W8" s="38"/>
      <c r="X8" s="38"/>
      <c r="Y8" s="38"/>
      <c r="Z8" s="38"/>
      <c r="AA8" s="38"/>
      <c r="AB8" s="38"/>
      <c r="AC8" s="38"/>
      <c r="AD8" s="38"/>
      <c r="AE8" s="38"/>
      <c r="AF8" s="38"/>
      <c r="AG8" s="38"/>
    </row>
    <row r="9" ht="15.75" customHeight="1">
      <c r="A9" s="44"/>
      <c r="B9" s="45"/>
      <c r="C9" s="46"/>
      <c r="D9" s="46"/>
      <c r="E9" s="46"/>
      <c r="F9" s="47"/>
      <c r="G9" s="48"/>
      <c r="H9" s="48"/>
      <c r="I9" s="49"/>
      <c r="J9" s="37"/>
      <c r="K9" s="38"/>
      <c r="L9" s="38"/>
      <c r="M9" s="38"/>
      <c r="N9" s="38"/>
      <c r="O9" s="38"/>
      <c r="P9" s="38"/>
      <c r="Q9" s="38"/>
      <c r="R9" s="38"/>
      <c r="S9" s="38"/>
      <c r="T9" s="38"/>
      <c r="U9" s="38"/>
      <c r="V9" s="38"/>
      <c r="W9" s="38"/>
      <c r="X9" s="38"/>
      <c r="Y9" s="38"/>
      <c r="Z9" s="38"/>
      <c r="AA9" s="38"/>
      <c r="AB9" s="38"/>
      <c r="AC9" s="38"/>
      <c r="AD9" s="38"/>
      <c r="AE9" s="38"/>
      <c r="AF9" s="38"/>
      <c r="AG9" s="38"/>
    </row>
    <row r="10" ht="26.25" customHeight="1">
      <c r="A10" s="50"/>
      <c r="B10" s="51"/>
      <c r="C10" s="52"/>
      <c r="D10" s="53" t="s">
        <v>203</v>
      </c>
      <c r="E10" s="54" t="str">
        <f>'Total Impact Hours so far'!A3</f>
        <v>sembrestels</v>
      </c>
      <c r="F10" s="55"/>
      <c r="G10" s="56"/>
      <c r="H10" s="57" t="s">
        <v>204</v>
      </c>
      <c r="I10" s="58">
        <f>'Total Impact Hours so far'!B3</f>
        <v>233.570354</v>
      </c>
      <c r="J10" s="37"/>
      <c r="K10" s="38"/>
      <c r="L10" s="38"/>
      <c r="M10" s="38"/>
      <c r="N10" s="38"/>
      <c r="O10" s="38"/>
      <c r="P10" s="38"/>
      <c r="Q10" s="38"/>
      <c r="R10" s="38"/>
      <c r="S10" s="38"/>
      <c r="T10" s="38"/>
      <c r="U10" s="38"/>
      <c r="V10" s="38"/>
      <c r="W10" s="38"/>
      <c r="X10" s="38"/>
      <c r="Y10" s="38"/>
      <c r="Z10" s="38"/>
      <c r="AA10" s="38"/>
      <c r="AB10" s="38"/>
      <c r="AC10" s="38"/>
      <c r="AD10" s="38"/>
      <c r="AE10" s="38"/>
      <c r="AF10" s="38"/>
      <c r="AG10" s="38"/>
    </row>
    <row r="11" ht="26.25" customHeight="1">
      <c r="A11" s="50"/>
      <c r="B11" s="51"/>
      <c r="C11" s="52"/>
      <c r="D11" s="53" t="s">
        <v>203</v>
      </c>
      <c r="E11" s="54" t="str">
        <f>'Total Impact Hours so far'!A4</f>
        <v>santigs67</v>
      </c>
      <c r="F11" s="55"/>
      <c r="G11" s="56"/>
      <c r="H11" s="57" t="s">
        <v>204</v>
      </c>
      <c r="I11" s="58">
        <f>'Total Impact Hours so far'!B4</f>
        <v>207.412308</v>
      </c>
      <c r="J11" s="37"/>
      <c r="K11" s="38"/>
      <c r="L11" s="38"/>
      <c r="M11" s="38"/>
      <c r="N11" s="38"/>
      <c r="O11" s="38"/>
      <c r="P11" s="38"/>
      <c r="Q11" s="38"/>
      <c r="R11" s="38"/>
      <c r="S11" s="38"/>
      <c r="T11" s="38"/>
      <c r="U11" s="38"/>
      <c r="V11" s="38"/>
      <c r="W11" s="38"/>
      <c r="X11" s="38"/>
      <c r="Y11" s="38"/>
      <c r="Z11" s="38"/>
      <c r="AA11" s="38"/>
      <c r="AB11" s="38"/>
      <c r="AC11" s="38"/>
      <c r="AD11" s="38"/>
      <c r="AE11" s="38"/>
      <c r="AF11" s="38"/>
      <c r="AG11" s="38"/>
    </row>
    <row r="12" ht="26.25" customHeight="1">
      <c r="A12" s="50"/>
      <c r="B12" s="51"/>
      <c r="C12" s="52"/>
      <c r="D12" s="53" t="s">
        <v>203</v>
      </c>
      <c r="E12" s="54" t="str">
        <f>'Total Impact Hours so far'!A5</f>
        <v>zeptimusq</v>
      </c>
      <c r="F12" s="55"/>
      <c r="G12" s="56"/>
      <c r="H12" s="57" t="s">
        <v>204</v>
      </c>
      <c r="I12" s="58">
        <f>'Total Impact Hours so far'!B5</f>
        <v>160.483885</v>
      </c>
      <c r="J12" s="37"/>
      <c r="K12" s="38"/>
      <c r="L12" s="38"/>
      <c r="M12" s="38"/>
      <c r="N12" s="38"/>
      <c r="O12" s="38"/>
      <c r="P12" s="38"/>
      <c r="Q12" s="38"/>
      <c r="R12" s="38"/>
      <c r="S12" s="38"/>
      <c r="T12" s="38"/>
      <c r="U12" s="38"/>
      <c r="V12" s="38"/>
      <c r="W12" s="38"/>
      <c r="X12" s="38"/>
      <c r="Y12" s="38"/>
      <c r="Z12" s="38"/>
      <c r="AA12" s="38"/>
      <c r="AB12" s="38"/>
      <c r="AC12" s="38"/>
      <c r="AD12" s="38"/>
      <c r="AE12" s="38"/>
      <c r="AF12" s="38"/>
      <c r="AG12" s="38"/>
    </row>
    <row r="13" ht="26.25" customHeight="1">
      <c r="A13" s="59"/>
      <c r="B13" s="60"/>
      <c r="C13" s="61"/>
      <c r="D13" s="53" t="s">
        <v>203</v>
      </c>
      <c r="E13" s="54" t="str">
        <f>'Total Impact Hours so far'!A6</f>
        <v>cranders71</v>
      </c>
      <c r="F13" s="55"/>
      <c r="G13" s="56"/>
      <c r="H13" s="57" t="s">
        <v>204</v>
      </c>
      <c r="I13" s="58">
        <f>'Total Impact Hours so far'!B6</f>
        <v>135.7603691</v>
      </c>
      <c r="J13" s="37"/>
      <c r="K13" s="38"/>
      <c r="L13" s="38"/>
      <c r="M13" s="38"/>
      <c r="N13" s="38"/>
      <c r="O13" s="38"/>
      <c r="P13" s="38"/>
      <c r="Q13" s="38"/>
      <c r="R13" s="38"/>
      <c r="S13" s="38"/>
      <c r="T13" s="38"/>
      <c r="U13" s="38"/>
      <c r="V13" s="38"/>
      <c r="W13" s="38"/>
      <c r="X13" s="38"/>
      <c r="Y13" s="38"/>
      <c r="Z13" s="38"/>
      <c r="AA13" s="38"/>
      <c r="AB13" s="38"/>
      <c r="AC13" s="38"/>
      <c r="AD13" s="38"/>
      <c r="AE13" s="38"/>
      <c r="AF13" s="38"/>
      <c r="AG13" s="38"/>
    </row>
    <row r="14" ht="26.25" customHeight="1">
      <c r="A14" s="50"/>
      <c r="B14" s="62"/>
      <c r="C14" s="52"/>
      <c r="D14" s="53" t="s">
        <v>203</v>
      </c>
      <c r="E14" s="54" t="str">
        <f>'Total Impact Hours so far'!A7</f>
        <v>akrtws</v>
      </c>
      <c r="F14" s="55"/>
      <c r="G14" s="56"/>
      <c r="H14" s="57" t="s">
        <v>204</v>
      </c>
      <c r="I14" s="58">
        <f>'Total Impact Hours so far'!B7</f>
        <v>131.120931</v>
      </c>
      <c r="J14" s="37"/>
      <c r="K14" s="38"/>
      <c r="L14" s="38"/>
      <c r="M14" s="38"/>
      <c r="N14" s="38"/>
      <c r="O14" s="38"/>
      <c r="P14" s="38"/>
      <c r="Q14" s="38"/>
      <c r="R14" s="38"/>
      <c r="S14" s="38"/>
      <c r="T14" s="38"/>
      <c r="U14" s="38"/>
      <c r="V14" s="38"/>
      <c r="W14" s="38"/>
      <c r="X14" s="38"/>
      <c r="Y14" s="38"/>
      <c r="Z14" s="38"/>
      <c r="AA14" s="38"/>
      <c r="AB14" s="38"/>
      <c r="AC14" s="38"/>
      <c r="AD14" s="38"/>
      <c r="AE14" s="38"/>
      <c r="AF14" s="38"/>
      <c r="AG14" s="38"/>
    </row>
    <row r="15" ht="26.25" customHeight="1">
      <c r="A15" s="50"/>
      <c r="B15" s="62"/>
      <c r="C15" s="52"/>
      <c r="D15" s="53" t="s">
        <v>203</v>
      </c>
      <c r="E15" s="54" t="str">
        <f>'Total Impact Hours so far'!A8</f>
        <v>ygganderson</v>
      </c>
      <c r="F15" s="55"/>
      <c r="G15" s="56"/>
      <c r="H15" s="57" t="s">
        <v>204</v>
      </c>
      <c r="I15" s="58">
        <f>'Total Impact Hours so far'!B8</f>
        <v>118.4925333</v>
      </c>
      <c r="J15" s="37"/>
      <c r="K15" s="38"/>
      <c r="L15" s="38"/>
      <c r="M15" s="38"/>
      <c r="N15" s="38"/>
      <c r="O15" s="38"/>
      <c r="P15" s="38"/>
      <c r="Q15" s="38"/>
      <c r="R15" s="38"/>
      <c r="S15" s="38"/>
      <c r="T15" s="38"/>
      <c r="U15" s="38"/>
      <c r="V15" s="38"/>
      <c r="W15" s="38"/>
      <c r="X15" s="38"/>
      <c r="Y15" s="38"/>
      <c r="Z15" s="38"/>
      <c r="AA15" s="38"/>
      <c r="AB15" s="38"/>
      <c r="AC15" s="38"/>
      <c r="AD15" s="38"/>
      <c r="AE15" s="38"/>
      <c r="AF15" s="38"/>
      <c r="AG15" s="38"/>
    </row>
    <row r="16" ht="26.25" customHeight="1">
      <c r="A16" s="50"/>
      <c r="B16" s="62"/>
      <c r="C16" s="52"/>
      <c r="D16" s="53" t="s">
        <v>203</v>
      </c>
      <c r="E16" s="54" t="str">
        <f>'Total Impact Hours so far'!A9</f>
        <v>solsista</v>
      </c>
      <c r="F16" s="55"/>
      <c r="G16" s="56"/>
      <c r="H16" s="57" t="s">
        <v>204</v>
      </c>
      <c r="I16" s="58">
        <f>'Total Impact Hours so far'!B9</f>
        <v>110.5890514</v>
      </c>
      <c r="J16" s="37"/>
      <c r="K16" s="38"/>
      <c r="L16" s="38"/>
      <c r="M16" s="38"/>
      <c r="N16" s="38"/>
      <c r="O16" s="38"/>
      <c r="P16" s="38"/>
      <c r="Q16" s="38"/>
      <c r="R16" s="38"/>
      <c r="S16" s="38"/>
      <c r="T16" s="38"/>
      <c r="U16" s="38"/>
      <c r="V16" s="38"/>
      <c r="W16" s="38"/>
      <c r="X16" s="38"/>
      <c r="Y16" s="38"/>
      <c r="Z16" s="38"/>
      <c r="AA16" s="38"/>
      <c r="AB16" s="38"/>
      <c r="AC16" s="38"/>
      <c r="AD16" s="38"/>
      <c r="AE16" s="38"/>
      <c r="AF16" s="38"/>
      <c r="AG16" s="38"/>
    </row>
    <row r="17" ht="26.25" customHeight="1">
      <c r="A17" s="59"/>
      <c r="B17" s="60"/>
      <c r="C17" s="61"/>
      <c r="D17" s="53" t="s">
        <v>203</v>
      </c>
      <c r="E17" s="54" t="str">
        <f>'Total Impact Hours so far'!A10</f>
        <v>jessicazartler</v>
      </c>
      <c r="F17" s="55"/>
      <c r="G17" s="56"/>
      <c r="H17" s="57" t="s">
        <v>204</v>
      </c>
      <c r="I17" s="58">
        <f>'Total Impact Hours so far'!B10</f>
        <v>97.40287359</v>
      </c>
      <c r="J17" s="37"/>
      <c r="K17" s="38"/>
      <c r="L17" s="38"/>
      <c r="M17" s="63"/>
      <c r="N17" s="64"/>
      <c r="O17" s="38"/>
      <c r="P17" s="38"/>
      <c r="Q17" s="38"/>
      <c r="R17" s="38"/>
      <c r="S17" s="38"/>
      <c r="T17" s="38"/>
      <c r="U17" s="38"/>
      <c r="V17" s="38"/>
      <c r="W17" s="38"/>
      <c r="X17" s="38"/>
      <c r="Y17" s="38"/>
      <c r="Z17" s="38"/>
      <c r="AA17" s="38"/>
      <c r="AB17" s="38"/>
      <c r="AC17" s="38"/>
      <c r="AD17" s="38"/>
      <c r="AE17" s="38"/>
      <c r="AF17" s="38"/>
      <c r="AG17" s="38"/>
    </row>
    <row r="18" ht="26.25" customHeight="1">
      <c r="A18" s="50"/>
      <c r="B18" s="62"/>
      <c r="C18" s="52"/>
      <c r="D18" s="53" t="s">
        <v>203</v>
      </c>
      <c r="E18" s="54" t="str">
        <f>'Total Impact Hours so far'!A11</f>
        <v>tonga2020</v>
      </c>
      <c r="F18" s="55"/>
      <c r="G18" s="56"/>
      <c r="H18" s="57" t="s">
        <v>204</v>
      </c>
      <c r="I18" s="58">
        <f>'Total Impact Hours so far'!B11</f>
        <v>84.54483655</v>
      </c>
      <c r="J18" s="37"/>
      <c r="K18" s="38"/>
      <c r="L18" s="38"/>
      <c r="M18" s="38"/>
      <c r="N18" s="38"/>
      <c r="O18" s="38"/>
      <c r="P18" s="38"/>
      <c r="Q18" s="38"/>
      <c r="R18" s="38"/>
      <c r="S18" s="38"/>
      <c r="T18" s="38"/>
      <c r="U18" s="38"/>
      <c r="V18" s="38"/>
      <c r="W18" s="38"/>
      <c r="X18" s="38"/>
      <c r="Y18" s="38"/>
      <c r="Z18" s="38"/>
      <c r="AA18" s="38"/>
      <c r="AB18" s="38"/>
      <c r="AC18" s="38"/>
      <c r="AD18" s="38"/>
      <c r="AE18" s="38"/>
      <c r="AF18" s="38"/>
      <c r="AG18" s="38"/>
    </row>
    <row r="19" ht="26.25" customHeight="1">
      <c r="A19" s="50"/>
      <c r="B19" s="62"/>
      <c r="C19" s="52"/>
      <c r="D19" s="53" t="s">
        <v>203</v>
      </c>
      <c r="E19" s="54" t="str">
        <f>'Total Impact Hours so far'!A12</f>
        <v>juankbell</v>
      </c>
      <c r="F19" s="55"/>
      <c r="G19" s="56"/>
      <c r="H19" s="57" t="s">
        <v>204</v>
      </c>
      <c r="I19" s="58">
        <f>'Total Impact Hours so far'!B12</f>
        <v>76.91262244</v>
      </c>
      <c r="J19" s="37"/>
      <c r="K19" s="38"/>
      <c r="L19" s="38"/>
      <c r="M19" s="38"/>
      <c r="N19" s="38"/>
      <c r="O19" s="38"/>
      <c r="P19" s="38"/>
      <c r="Q19" s="38"/>
      <c r="R19" s="38"/>
      <c r="S19" s="38"/>
      <c r="T19" s="38"/>
      <c r="U19" s="38"/>
      <c r="V19" s="38"/>
      <c r="W19" s="38"/>
      <c r="X19" s="38"/>
      <c r="Y19" s="38"/>
      <c r="Z19" s="38"/>
      <c r="AA19" s="38"/>
      <c r="AB19" s="38"/>
      <c r="AC19" s="38"/>
      <c r="AD19" s="38"/>
      <c r="AE19" s="38"/>
      <c r="AF19" s="38"/>
      <c r="AG19" s="38"/>
    </row>
    <row r="20" ht="26.25" customHeight="1">
      <c r="A20" s="59"/>
      <c r="B20" s="60"/>
      <c r="C20" s="61"/>
      <c r="D20" s="53" t="s">
        <v>203</v>
      </c>
      <c r="E20" s="54" t="str">
        <f>'Total Impact Hours so far'!A13</f>
        <v>mateodaza</v>
      </c>
      <c r="F20" s="55"/>
      <c r="G20" s="56"/>
      <c r="H20" s="57" t="s">
        <v>204</v>
      </c>
      <c r="I20" s="58">
        <f>'Total Impact Hours so far'!B13</f>
        <v>61.73274535</v>
      </c>
      <c r="J20" s="37"/>
      <c r="K20" s="38"/>
      <c r="L20" s="38"/>
      <c r="M20" s="38"/>
      <c r="N20" s="38"/>
      <c r="O20" s="38"/>
      <c r="P20" s="38"/>
      <c r="Q20" s="38"/>
      <c r="R20" s="38"/>
      <c r="S20" s="38"/>
      <c r="T20" s="38"/>
      <c r="U20" s="38"/>
      <c r="V20" s="38"/>
      <c r="W20" s="38"/>
      <c r="X20" s="38"/>
      <c r="Y20" s="38"/>
      <c r="Z20" s="38"/>
      <c r="AA20" s="38"/>
      <c r="AB20" s="38"/>
      <c r="AC20" s="38"/>
      <c r="AD20" s="38"/>
      <c r="AE20" s="38"/>
      <c r="AF20" s="38"/>
      <c r="AG20" s="38"/>
    </row>
    <row r="21" ht="26.25" customHeight="1">
      <c r="A21" s="59"/>
      <c r="B21" s="60"/>
      <c r="C21" s="61"/>
      <c r="D21" s="53" t="s">
        <v>203</v>
      </c>
      <c r="E21" s="54" t="str">
        <f>'Total Impact Hours so far'!A14</f>
        <v>manualzuru</v>
      </c>
      <c r="F21" s="55"/>
      <c r="G21" s="56"/>
      <c r="H21" s="57" t="s">
        <v>204</v>
      </c>
      <c r="I21" s="58">
        <f>'Total Impact Hours so far'!B14</f>
        <v>57.82626336</v>
      </c>
      <c r="J21" s="37"/>
      <c r="K21" s="38"/>
      <c r="L21" s="38"/>
      <c r="M21" s="38"/>
      <c r="N21" s="38"/>
      <c r="O21" s="38"/>
      <c r="P21" s="38"/>
      <c r="Q21" s="38"/>
      <c r="R21" s="38"/>
      <c r="S21" s="38"/>
      <c r="T21" s="38"/>
      <c r="U21" s="38"/>
      <c r="V21" s="38"/>
      <c r="W21" s="38"/>
      <c r="X21" s="38"/>
      <c r="Y21" s="38"/>
      <c r="Z21" s="38"/>
      <c r="AA21" s="38"/>
      <c r="AB21" s="38"/>
      <c r="AC21" s="38"/>
      <c r="AD21" s="38"/>
      <c r="AE21" s="38"/>
      <c r="AF21" s="38"/>
      <c r="AG21" s="38"/>
    </row>
    <row r="22" ht="26.25" customHeight="1">
      <c r="A22" s="50"/>
      <c r="B22" s="62"/>
      <c r="C22" s="52"/>
      <c r="D22" s="53" t="s">
        <v>203</v>
      </c>
      <c r="E22" s="54" t="str">
        <f>'Total Impact Hours so far'!A15</f>
        <v>durgadasji</v>
      </c>
      <c r="F22" s="55"/>
      <c r="G22" s="56"/>
      <c r="H22" s="57" t="s">
        <v>204</v>
      </c>
      <c r="I22" s="58">
        <f>'Total Impact Hours so far'!B15</f>
        <v>51.05342254</v>
      </c>
      <c r="J22" s="37"/>
      <c r="K22" s="38"/>
      <c r="L22" s="38"/>
      <c r="M22" s="38"/>
      <c r="N22" s="38"/>
      <c r="O22" s="38"/>
      <c r="P22" s="38"/>
      <c r="Q22" s="38"/>
      <c r="R22" s="38"/>
      <c r="S22" s="38"/>
      <c r="T22" s="38"/>
      <c r="U22" s="38"/>
      <c r="V22" s="38"/>
      <c r="W22" s="38"/>
      <c r="X22" s="38"/>
      <c r="Y22" s="38"/>
      <c r="Z22" s="38"/>
      <c r="AA22" s="38"/>
      <c r="AB22" s="38"/>
      <c r="AC22" s="38"/>
      <c r="AD22" s="38"/>
      <c r="AE22" s="38"/>
      <c r="AF22" s="38"/>
      <c r="AG22" s="38"/>
    </row>
    <row r="23" ht="26.25" customHeight="1">
      <c r="A23" s="50"/>
      <c r="B23" s="62"/>
      <c r="C23" s="52"/>
      <c r="D23" s="53" t="s">
        <v>203</v>
      </c>
      <c r="E23" s="54" t="str">
        <f>'Total Impact Hours so far'!A16</f>
        <v>jeffemmett</v>
      </c>
      <c r="F23" s="55"/>
      <c r="G23" s="56"/>
      <c r="H23" s="57" t="s">
        <v>204</v>
      </c>
      <c r="I23" s="58">
        <f>'Total Impact Hours so far'!B16</f>
        <v>44.30114256</v>
      </c>
      <c r="J23" s="37"/>
      <c r="K23" s="38"/>
      <c r="L23" s="38"/>
      <c r="M23" s="38"/>
      <c r="N23" s="38"/>
      <c r="O23" s="38"/>
      <c r="P23" s="38"/>
      <c r="Q23" s="38"/>
      <c r="R23" s="38"/>
      <c r="S23" s="38"/>
      <c r="T23" s="38"/>
      <c r="U23" s="38"/>
      <c r="V23" s="38"/>
      <c r="W23" s="38"/>
      <c r="X23" s="38"/>
      <c r="Y23" s="38"/>
      <c r="Z23" s="38"/>
      <c r="AA23" s="38"/>
      <c r="AB23" s="38"/>
      <c r="AC23" s="38"/>
      <c r="AD23" s="38"/>
      <c r="AE23" s="38"/>
      <c r="AF23" s="38"/>
      <c r="AG23" s="38"/>
    </row>
    <row r="24" ht="26.25" customHeight="1">
      <c r="A24" s="50"/>
      <c r="B24" s="62"/>
      <c r="C24" s="52"/>
      <c r="D24" s="53" t="s">
        <v>203</v>
      </c>
      <c r="E24" s="54" t="str">
        <f>'Total Impact Hours so far'!A17</f>
        <v>lkngtn</v>
      </c>
      <c r="F24" s="55"/>
      <c r="G24" s="56"/>
      <c r="H24" s="57" t="s">
        <v>204</v>
      </c>
      <c r="I24" s="58">
        <f>'Total Impact Hours so far'!B17</f>
        <v>40.25223325</v>
      </c>
      <c r="J24" s="37"/>
      <c r="K24" s="38"/>
      <c r="L24" s="38"/>
      <c r="M24" s="38"/>
      <c r="N24" s="38"/>
      <c r="O24" s="38"/>
      <c r="P24" s="38"/>
      <c r="Q24" s="38"/>
      <c r="R24" s="38"/>
      <c r="S24" s="38"/>
      <c r="T24" s="38"/>
      <c r="U24" s="38"/>
      <c r="V24" s="38"/>
      <c r="W24" s="38"/>
      <c r="X24" s="38"/>
      <c r="Y24" s="38"/>
      <c r="Z24" s="38"/>
      <c r="AA24" s="38"/>
      <c r="AB24" s="38"/>
      <c r="AC24" s="38"/>
      <c r="AD24" s="38"/>
      <c r="AE24" s="38"/>
      <c r="AF24" s="38"/>
      <c r="AG24" s="38"/>
    </row>
    <row r="25" ht="26.25" customHeight="1">
      <c r="A25" s="50"/>
      <c r="B25" s="62"/>
      <c r="C25" s="52"/>
      <c r="D25" s="53" t="s">
        <v>203</v>
      </c>
      <c r="E25" s="54" t="str">
        <f>'Total Impact Hours so far'!A18</f>
        <v>randomshinichi</v>
      </c>
      <c r="F25" s="55"/>
      <c r="G25" s="56"/>
      <c r="H25" s="57" t="s">
        <v>204</v>
      </c>
      <c r="I25" s="58">
        <f>'Total Impact Hours so far'!B18</f>
        <v>38.72180197</v>
      </c>
      <c r="J25" s="37"/>
      <c r="K25" s="38"/>
      <c r="L25" s="38"/>
      <c r="M25" s="38"/>
      <c r="N25" s="38"/>
      <c r="O25" s="38"/>
      <c r="P25" s="38"/>
      <c r="Q25" s="38"/>
      <c r="R25" s="38"/>
      <c r="S25" s="38"/>
      <c r="T25" s="38"/>
      <c r="U25" s="38"/>
      <c r="V25" s="38"/>
      <c r="W25" s="38"/>
      <c r="X25" s="38"/>
      <c r="Y25" s="38"/>
      <c r="Z25" s="38"/>
      <c r="AA25" s="38"/>
      <c r="AB25" s="38"/>
      <c r="AC25" s="38"/>
      <c r="AD25" s="38"/>
      <c r="AE25" s="38"/>
      <c r="AF25" s="38"/>
      <c r="AG25" s="38"/>
    </row>
    <row r="26" ht="26.25" customHeight="1">
      <c r="A26" s="59"/>
      <c r="B26" s="60"/>
      <c r="C26" s="61"/>
      <c r="D26" s="53" t="s">
        <v>203</v>
      </c>
      <c r="E26" s="54" t="str">
        <f>'Total Impact Hours so far'!A19</f>
        <v>vegayp</v>
      </c>
      <c r="F26" s="55"/>
      <c r="G26" s="56"/>
      <c r="H26" s="57" t="s">
        <v>204</v>
      </c>
      <c r="I26" s="58">
        <f>'Total Impact Hours so far'!B19</f>
        <v>32.34641786</v>
      </c>
      <c r="J26" s="37"/>
      <c r="K26" s="38"/>
      <c r="L26" s="38"/>
      <c r="M26" s="38"/>
      <c r="N26" s="38"/>
      <c r="O26" s="38"/>
      <c r="P26" s="38"/>
      <c r="Q26" s="38"/>
      <c r="R26" s="38"/>
      <c r="S26" s="38"/>
      <c r="T26" s="38"/>
      <c r="U26" s="38"/>
      <c r="V26" s="38"/>
      <c r="W26" s="38"/>
      <c r="X26" s="38"/>
      <c r="Y26" s="38"/>
      <c r="Z26" s="38"/>
      <c r="AA26" s="38"/>
      <c r="AB26" s="38"/>
      <c r="AC26" s="38"/>
      <c r="AD26" s="38"/>
      <c r="AE26" s="38"/>
      <c r="AF26" s="38"/>
      <c r="AG26" s="38"/>
    </row>
    <row r="27" ht="26.25" customHeight="1">
      <c r="A27" s="50"/>
      <c r="B27" s="62"/>
      <c r="C27" s="52"/>
      <c r="D27" s="53" t="s">
        <v>203</v>
      </c>
      <c r="E27" s="54" t="str">
        <f>'Total Impact Hours so far'!A20</f>
        <v>freedumbs00</v>
      </c>
      <c r="F27" s="55"/>
      <c r="G27" s="56"/>
      <c r="H27" s="57" t="s">
        <v>204</v>
      </c>
      <c r="I27" s="58">
        <f>'Total Impact Hours so far'!B20</f>
        <v>31.98448626</v>
      </c>
      <c r="J27" s="37"/>
      <c r="K27" s="38"/>
      <c r="L27" s="38"/>
      <c r="M27" s="38"/>
      <c r="N27" s="38"/>
      <c r="O27" s="38"/>
      <c r="P27" s="38"/>
      <c r="Q27" s="38"/>
      <c r="R27" s="38"/>
      <c r="S27" s="38"/>
      <c r="T27" s="38"/>
      <c r="U27" s="38"/>
      <c r="V27" s="38"/>
      <c r="W27" s="38"/>
      <c r="X27" s="38"/>
      <c r="Y27" s="38"/>
      <c r="Z27" s="38"/>
      <c r="AA27" s="38"/>
      <c r="AB27" s="38"/>
      <c r="AC27" s="38"/>
      <c r="AD27" s="38"/>
      <c r="AE27" s="38"/>
      <c r="AF27" s="38"/>
      <c r="AG27" s="38"/>
    </row>
    <row r="28" ht="26.25" customHeight="1">
      <c r="A28" s="50"/>
      <c r="B28" s="62"/>
      <c r="C28" s="52"/>
      <c r="D28" s="53" t="s">
        <v>203</v>
      </c>
      <c r="E28" s="54" t="str">
        <f>'Total Impact Hours so far'!A21</f>
        <v>liviade</v>
      </c>
      <c r="F28" s="55"/>
      <c r="G28" s="56"/>
      <c r="H28" s="57" t="s">
        <v>204</v>
      </c>
      <c r="I28" s="58">
        <f>'Total Impact Hours so far'!B21</f>
        <v>31.78996191</v>
      </c>
      <c r="J28" s="37"/>
      <c r="K28" s="38"/>
      <c r="L28" s="38"/>
      <c r="M28" s="38"/>
      <c r="N28" s="38"/>
      <c r="O28" s="38"/>
      <c r="P28" s="38"/>
      <c r="Q28" s="38"/>
      <c r="R28" s="38"/>
      <c r="S28" s="38"/>
      <c r="T28" s="38"/>
      <c r="U28" s="38"/>
      <c r="V28" s="38"/>
      <c r="W28" s="38"/>
      <c r="X28" s="38"/>
      <c r="Y28" s="38"/>
      <c r="Z28" s="38"/>
      <c r="AA28" s="38"/>
      <c r="AB28" s="38"/>
      <c r="AC28" s="38"/>
      <c r="AD28" s="38"/>
      <c r="AE28" s="38"/>
      <c r="AF28" s="38"/>
      <c r="AG28" s="38"/>
    </row>
    <row r="29" ht="26.25" customHeight="1">
      <c r="A29" s="50"/>
      <c r="B29" s="62"/>
      <c r="C29" s="52"/>
      <c r="D29" s="53" t="s">
        <v>203</v>
      </c>
      <c r="E29" s="54" t="str">
        <f>'Total Impact Hours so far'!A22</f>
        <v>vntrp</v>
      </c>
      <c r="F29" s="55"/>
      <c r="G29" s="56"/>
      <c r="H29" s="57" t="s">
        <v>204</v>
      </c>
      <c r="I29" s="58">
        <f>'Total Impact Hours so far'!B22</f>
        <v>31.78114608</v>
      </c>
      <c r="J29" s="37"/>
      <c r="K29" s="38"/>
      <c r="L29" s="38"/>
      <c r="M29" s="38"/>
      <c r="N29" s="38"/>
      <c r="O29" s="38"/>
      <c r="P29" s="38"/>
      <c r="Q29" s="38"/>
      <c r="R29" s="38"/>
      <c r="S29" s="38"/>
      <c r="T29" s="38"/>
      <c r="U29" s="38"/>
      <c r="V29" s="38"/>
      <c r="W29" s="38"/>
      <c r="X29" s="38"/>
      <c r="Y29" s="38"/>
      <c r="Z29" s="38"/>
      <c r="AA29" s="38"/>
      <c r="AB29" s="38"/>
      <c r="AC29" s="38"/>
      <c r="AD29" s="38"/>
      <c r="AE29" s="38"/>
      <c r="AF29" s="38"/>
      <c r="AG29" s="38"/>
    </row>
    <row r="30" ht="26.25" customHeight="1">
      <c r="A30" s="50"/>
      <c r="B30" s="62"/>
      <c r="C30" s="52"/>
      <c r="D30" s="53" t="s">
        <v>203</v>
      </c>
      <c r="E30" s="54" t="str">
        <f>'Total Impact Hours so far'!A23</f>
        <v>griffgreen</v>
      </c>
      <c r="F30" s="55"/>
      <c r="G30" s="56"/>
      <c r="H30" s="57" t="s">
        <v>204</v>
      </c>
      <c r="I30" s="58">
        <f>'Total Impact Hours so far'!B23</f>
        <v>31.70134193</v>
      </c>
      <c r="J30" s="37"/>
      <c r="K30" s="38"/>
      <c r="L30" s="38"/>
      <c r="M30" s="38"/>
      <c r="N30" s="38"/>
      <c r="O30" s="38"/>
      <c r="P30" s="38"/>
      <c r="Q30" s="38"/>
      <c r="R30" s="38"/>
      <c r="S30" s="38"/>
      <c r="T30" s="38"/>
      <c r="U30" s="38"/>
      <c r="V30" s="38"/>
      <c r="W30" s="38"/>
      <c r="X30" s="38"/>
      <c r="Y30" s="38"/>
      <c r="Z30" s="38"/>
      <c r="AA30" s="38"/>
      <c r="AB30" s="38"/>
      <c r="AC30" s="38"/>
      <c r="AD30" s="38"/>
      <c r="AE30" s="38"/>
      <c r="AF30" s="38"/>
      <c r="AG30" s="38"/>
    </row>
    <row r="31" ht="26.25" customHeight="1">
      <c r="A31" s="59"/>
      <c r="B31" s="60"/>
      <c r="C31" s="61"/>
      <c r="D31" s="53" t="s">
        <v>203</v>
      </c>
      <c r="E31" s="54" t="str">
        <f>'Total Impact Hours so far'!A24</f>
        <v>paulo_c2d</v>
      </c>
      <c r="F31" s="55"/>
      <c r="G31" s="56"/>
      <c r="H31" s="57" t="s">
        <v>204</v>
      </c>
      <c r="I31" s="58">
        <f>'Total Impact Hours so far'!B24</f>
        <v>30.18427044</v>
      </c>
      <c r="J31" s="37"/>
      <c r="K31" s="38"/>
      <c r="L31" s="38"/>
      <c r="M31" s="38"/>
      <c r="N31" s="38"/>
      <c r="O31" s="38"/>
      <c r="P31" s="38"/>
      <c r="Q31" s="38"/>
      <c r="R31" s="38"/>
      <c r="S31" s="38"/>
      <c r="T31" s="38"/>
      <c r="U31" s="38"/>
      <c r="V31" s="38"/>
      <c r="W31" s="38"/>
      <c r="X31" s="38"/>
      <c r="Y31" s="38"/>
      <c r="Z31" s="38"/>
      <c r="AA31" s="38"/>
      <c r="AB31" s="38"/>
      <c r="AC31" s="38"/>
      <c r="AD31" s="38"/>
      <c r="AE31" s="38"/>
      <c r="AF31" s="38"/>
      <c r="AG31" s="38"/>
    </row>
    <row r="32" ht="26.25" customHeight="1">
      <c r="A32" s="59"/>
      <c r="B32" s="60"/>
      <c r="C32" s="61"/>
      <c r="D32" s="53" t="s">
        <v>203</v>
      </c>
      <c r="E32" s="54" t="str">
        <f>'Total Impact Hours so far'!A25</f>
        <v>mzargham</v>
      </c>
      <c r="F32" s="55"/>
      <c r="G32" s="56"/>
      <c r="H32" s="57" t="s">
        <v>204</v>
      </c>
      <c r="I32" s="58">
        <f>'Total Impact Hours so far'!B25</f>
        <v>29.69307778</v>
      </c>
      <c r="J32" s="37"/>
      <c r="K32" s="38"/>
      <c r="L32" s="38"/>
      <c r="M32" s="38"/>
      <c r="N32" s="38"/>
      <c r="O32" s="38"/>
      <c r="P32" s="38"/>
      <c r="Q32" s="38"/>
      <c r="R32" s="38"/>
      <c r="S32" s="38"/>
      <c r="T32" s="38"/>
      <c r="U32" s="38"/>
      <c r="V32" s="38"/>
      <c r="W32" s="38"/>
      <c r="X32" s="38"/>
      <c r="Y32" s="38"/>
      <c r="Z32" s="38"/>
      <c r="AA32" s="38"/>
      <c r="AB32" s="38"/>
      <c r="AC32" s="38"/>
      <c r="AD32" s="38"/>
      <c r="AE32" s="38"/>
      <c r="AF32" s="38"/>
      <c r="AG32" s="38"/>
    </row>
    <row r="33" ht="26.25" customHeight="1">
      <c r="A33" s="50"/>
      <c r="B33" s="62"/>
      <c r="C33" s="52"/>
      <c r="D33" s="53" t="s">
        <v>203</v>
      </c>
      <c r="E33" s="54" t="str">
        <f>'Total Impact Hours so far'!A26</f>
        <v>daithic</v>
      </c>
      <c r="F33" s="55"/>
      <c r="G33" s="56"/>
      <c r="H33" s="57" t="s">
        <v>204</v>
      </c>
      <c r="I33" s="58">
        <f>'Total Impact Hours so far'!B26</f>
        <v>29.33424101</v>
      </c>
      <c r="J33" s="37"/>
      <c r="K33" s="38"/>
      <c r="L33" s="38"/>
      <c r="M33" s="38"/>
      <c r="N33" s="38"/>
      <c r="O33" s="38"/>
      <c r="P33" s="38"/>
      <c r="Q33" s="38"/>
      <c r="R33" s="38"/>
      <c r="S33" s="38"/>
      <c r="T33" s="38"/>
      <c r="U33" s="38"/>
      <c r="V33" s="38"/>
      <c r="W33" s="38"/>
      <c r="X33" s="38"/>
      <c r="Y33" s="38"/>
      <c r="Z33" s="38"/>
      <c r="AA33" s="38"/>
      <c r="AB33" s="38"/>
      <c r="AC33" s="38"/>
      <c r="AD33" s="38"/>
      <c r="AE33" s="38"/>
      <c r="AF33" s="38"/>
      <c r="AG33" s="38"/>
    </row>
    <row r="34" ht="26.25" customHeight="1">
      <c r="A34" s="50"/>
      <c r="B34" s="62"/>
      <c r="C34" s="52"/>
      <c r="D34" s="53" t="s">
        <v>203</v>
      </c>
      <c r="E34" s="54" t="str">
        <f>'Total Impact Hours so far'!A27</f>
        <v>hbesso31</v>
      </c>
      <c r="F34" s="55"/>
      <c r="G34" s="56"/>
      <c r="H34" s="57" t="s">
        <v>204</v>
      </c>
      <c r="I34" s="58">
        <f>'Total Impact Hours so far'!B27</f>
        <v>28.27023747</v>
      </c>
      <c r="J34" s="37"/>
      <c r="K34" s="38"/>
      <c r="L34" s="38"/>
      <c r="M34" s="38"/>
      <c r="N34" s="38"/>
      <c r="O34" s="38"/>
      <c r="P34" s="38"/>
      <c r="Q34" s="38"/>
      <c r="R34" s="38"/>
      <c r="S34" s="38"/>
      <c r="T34" s="38"/>
      <c r="U34" s="38"/>
      <c r="V34" s="38"/>
      <c r="W34" s="38"/>
      <c r="X34" s="38"/>
      <c r="Y34" s="38"/>
      <c r="Z34" s="38"/>
      <c r="AA34" s="38"/>
      <c r="AB34" s="38"/>
      <c r="AC34" s="38"/>
      <c r="AD34" s="38"/>
      <c r="AE34" s="38"/>
      <c r="AF34" s="38"/>
      <c r="AG34" s="38"/>
    </row>
    <row r="35" ht="26.25" customHeight="1">
      <c r="A35" s="50"/>
      <c r="B35" s="62"/>
      <c r="C35" s="52"/>
      <c r="D35" s="53" t="s">
        <v>203</v>
      </c>
      <c r="E35" s="54" t="str">
        <f>'Total Impact Hours so far'!A28</f>
        <v>blairv</v>
      </c>
      <c r="F35" s="55"/>
      <c r="G35" s="56"/>
      <c r="H35" s="57" t="s">
        <v>204</v>
      </c>
      <c r="I35" s="58">
        <f>'Total Impact Hours so far'!B28</f>
        <v>26.6138314</v>
      </c>
      <c r="J35" s="37"/>
      <c r="K35" s="38"/>
      <c r="L35" s="38"/>
      <c r="M35" s="38"/>
      <c r="N35" s="38"/>
      <c r="O35" s="38"/>
      <c r="P35" s="38"/>
      <c r="Q35" s="38"/>
      <c r="R35" s="38"/>
      <c r="S35" s="38"/>
      <c r="T35" s="38"/>
      <c r="U35" s="38"/>
      <c r="V35" s="38"/>
      <c r="W35" s="38"/>
      <c r="X35" s="38"/>
      <c r="Y35" s="38"/>
      <c r="Z35" s="38"/>
      <c r="AA35" s="38"/>
      <c r="AB35" s="38"/>
      <c r="AC35" s="38"/>
      <c r="AD35" s="38"/>
      <c r="AE35" s="38"/>
      <c r="AF35" s="38"/>
      <c r="AG35" s="38"/>
    </row>
    <row r="36" ht="26.25" customHeight="1">
      <c r="A36" s="50"/>
      <c r="B36" s="62"/>
      <c r="C36" s="52"/>
      <c r="D36" s="53" t="s">
        <v>203</v>
      </c>
      <c r="E36" s="54" t="str">
        <f>'Total Impact Hours so far'!A29</f>
        <v>loie_giveth</v>
      </c>
      <c r="F36" s="55"/>
      <c r="G36" s="56"/>
      <c r="H36" s="57" t="s">
        <v>204</v>
      </c>
      <c r="I36" s="58">
        <f>'Total Impact Hours so far'!B29</f>
        <v>26.30214246</v>
      </c>
      <c r="J36" s="37"/>
      <c r="K36" s="38"/>
      <c r="L36" s="38"/>
      <c r="M36" s="38"/>
      <c r="N36" s="38"/>
      <c r="O36" s="38"/>
      <c r="P36" s="38"/>
      <c r="Q36" s="38"/>
      <c r="R36" s="38"/>
      <c r="S36" s="38"/>
      <c r="T36" s="38"/>
      <c r="U36" s="38"/>
      <c r="V36" s="38"/>
      <c r="W36" s="38"/>
      <c r="X36" s="38"/>
      <c r="Y36" s="38"/>
      <c r="Z36" s="38"/>
      <c r="AA36" s="38"/>
      <c r="AB36" s="38"/>
      <c r="AC36" s="38"/>
      <c r="AD36" s="38"/>
      <c r="AE36" s="38"/>
      <c r="AF36" s="38"/>
      <c r="AG36" s="38"/>
    </row>
    <row r="37" ht="26.25" customHeight="1">
      <c r="A37" s="50"/>
      <c r="B37" s="62"/>
      <c r="C37" s="52"/>
      <c r="D37" s="53" t="s">
        <v>203</v>
      </c>
      <c r="E37" s="54" t="str">
        <f>'Total Impact Hours so far'!A30</f>
        <v>quartagiulio</v>
      </c>
      <c r="F37" s="55"/>
      <c r="G37" s="56"/>
      <c r="H37" s="57" t="s">
        <v>204</v>
      </c>
      <c r="I37" s="58">
        <f>'Total Impact Hours so far'!B30</f>
        <v>26.20593312</v>
      </c>
      <c r="J37" s="37"/>
      <c r="K37" s="38"/>
      <c r="L37" s="38"/>
      <c r="M37" s="38"/>
      <c r="N37" s="38"/>
      <c r="O37" s="38"/>
      <c r="P37" s="38"/>
      <c r="Q37" s="38"/>
      <c r="R37" s="38"/>
      <c r="S37" s="38"/>
      <c r="T37" s="38"/>
      <c r="U37" s="38"/>
      <c r="V37" s="38"/>
      <c r="W37" s="38"/>
      <c r="X37" s="38"/>
      <c r="Y37" s="38"/>
      <c r="Z37" s="38"/>
      <c r="AA37" s="38"/>
      <c r="AB37" s="38"/>
      <c r="AC37" s="38"/>
      <c r="AD37" s="38"/>
      <c r="AE37" s="38"/>
      <c r="AF37" s="38"/>
      <c r="AG37" s="38"/>
    </row>
    <row r="38" ht="26.25" customHeight="1">
      <c r="A38" s="50"/>
      <c r="B38" s="62"/>
      <c r="C38" s="52"/>
      <c r="D38" s="53" t="s">
        <v>203</v>
      </c>
      <c r="E38" s="54" t="str">
        <f>'Total Impact Hours so far'!A31</f>
        <v>sponnet2</v>
      </c>
      <c r="F38" s="55"/>
      <c r="G38" s="56"/>
      <c r="H38" s="57" t="s">
        <v>204</v>
      </c>
      <c r="I38" s="58">
        <f>'Total Impact Hours so far'!B31</f>
        <v>25.52041183</v>
      </c>
      <c r="J38" s="37"/>
      <c r="K38" s="38"/>
      <c r="L38" s="38"/>
      <c r="M38" s="38"/>
      <c r="N38" s="38"/>
      <c r="O38" s="38"/>
      <c r="P38" s="38"/>
      <c r="Q38" s="38"/>
      <c r="R38" s="38"/>
      <c r="S38" s="38"/>
      <c r="T38" s="38"/>
      <c r="U38" s="38"/>
      <c r="V38" s="38"/>
      <c r="W38" s="38"/>
      <c r="X38" s="38"/>
      <c r="Y38" s="38"/>
      <c r="Z38" s="38"/>
      <c r="AA38" s="38"/>
      <c r="AB38" s="38"/>
      <c r="AC38" s="38"/>
      <c r="AD38" s="38"/>
      <c r="AE38" s="38"/>
      <c r="AF38" s="38"/>
      <c r="AG38" s="38"/>
    </row>
    <row r="39" ht="26.25" customHeight="1">
      <c r="A39" s="65"/>
      <c r="B39" s="66"/>
      <c r="C39" s="67"/>
      <c r="D39" s="53" t="s">
        <v>203</v>
      </c>
      <c r="E39" s="54" t="str">
        <f>'Total Impact Hours so far'!A32</f>
        <v>fabianvb</v>
      </c>
      <c r="F39" s="55"/>
      <c r="G39" s="56"/>
      <c r="H39" s="57" t="s">
        <v>204</v>
      </c>
      <c r="I39" s="58">
        <f>'Total Impact Hours so far'!B32</f>
        <v>24.65454535</v>
      </c>
      <c r="J39" s="37"/>
      <c r="K39" s="38"/>
      <c r="L39" s="38"/>
      <c r="M39" s="38"/>
      <c r="N39" s="38"/>
      <c r="O39" s="38"/>
      <c r="P39" s="38"/>
      <c r="Q39" s="38"/>
      <c r="R39" s="38"/>
      <c r="S39" s="38"/>
      <c r="T39" s="38"/>
      <c r="U39" s="38"/>
      <c r="V39" s="38"/>
      <c r="W39" s="38"/>
      <c r="X39" s="38"/>
      <c r="Y39" s="38"/>
      <c r="Z39" s="38"/>
      <c r="AA39" s="38"/>
      <c r="AB39" s="38"/>
      <c r="AC39" s="38"/>
      <c r="AD39" s="38"/>
      <c r="AE39" s="38"/>
      <c r="AF39" s="38"/>
      <c r="AG39" s="38"/>
    </row>
    <row r="40" ht="26.25" customHeight="1">
      <c r="A40" s="50"/>
      <c r="B40" s="62"/>
      <c r="C40" s="52"/>
      <c r="D40" s="53" t="s">
        <v>203</v>
      </c>
      <c r="E40" s="54" t="str">
        <f>'Total Impact Hours so far'!A33</f>
        <v>fiorebotta</v>
      </c>
      <c r="F40" s="55"/>
      <c r="G40" s="56"/>
      <c r="H40" s="57" t="s">
        <v>204</v>
      </c>
      <c r="I40" s="58">
        <f>'Total Impact Hours so far'!B33</f>
        <v>23.79909615</v>
      </c>
      <c r="J40" s="37"/>
      <c r="K40" s="38"/>
      <c r="L40" s="38"/>
      <c r="M40" s="38"/>
      <c r="N40" s="38"/>
      <c r="O40" s="38"/>
      <c r="P40" s="38"/>
      <c r="Q40" s="38"/>
      <c r="R40" s="38"/>
      <c r="S40" s="38"/>
      <c r="T40" s="38"/>
      <c r="U40" s="38"/>
      <c r="V40" s="38"/>
      <c r="W40" s="38"/>
      <c r="X40" s="38"/>
      <c r="Y40" s="38"/>
      <c r="Z40" s="38"/>
      <c r="AA40" s="38"/>
      <c r="AB40" s="38"/>
      <c r="AC40" s="38"/>
      <c r="AD40" s="38"/>
      <c r="AE40" s="38"/>
      <c r="AF40" s="38"/>
      <c r="AG40" s="38"/>
    </row>
    <row r="41" ht="26.25" customHeight="1">
      <c r="A41" s="59"/>
      <c r="B41" s="60"/>
      <c r="C41" s="61"/>
      <c r="D41" s="53" t="s">
        <v>203</v>
      </c>
      <c r="E41" s="54" t="str">
        <f>'Total Impact Hours so far'!A34</f>
        <v>rodrigouy</v>
      </c>
      <c r="F41" s="55"/>
      <c r="G41" s="56"/>
      <c r="H41" s="57" t="s">
        <v>204</v>
      </c>
      <c r="I41" s="58">
        <f>'Total Impact Hours so far'!B34</f>
        <v>23.52996742</v>
      </c>
      <c r="J41" s="37"/>
      <c r="K41" s="38"/>
      <c r="L41" s="38"/>
      <c r="M41" s="38"/>
      <c r="N41" s="38"/>
      <c r="O41" s="38"/>
      <c r="P41" s="38"/>
      <c r="Q41" s="38"/>
      <c r="R41" s="38"/>
      <c r="S41" s="38"/>
      <c r="T41" s="38"/>
      <c r="U41" s="38"/>
      <c r="V41" s="38"/>
      <c r="W41" s="38"/>
      <c r="X41" s="38"/>
      <c r="Y41" s="38"/>
      <c r="Z41" s="38"/>
      <c r="AA41" s="38"/>
      <c r="AB41" s="38"/>
      <c r="AC41" s="38"/>
      <c r="AD41" s="38"/>
      <c r="AE41" s="38"/>
      <c r="AF41" s="38"/>
      <c r="AG41" s="38"/>
    </row>
    <row r="42" ht="26.25" customHeight="1">
      <c r="A42" s="50"/>
      <c r="B42" s="62"/>
      <c r="C42" s="52"/>
      <c r="D42" s="53" t="s">
        <v>203</v>
      </c>
      <c r="E42" s="54" t="str">
        <f>'Total Impact Hours so far'!A35</f>
        <v>xgabi</v>
      </c>
      <c r="F42" s="55"/>
      <c r="G42" s="56"/>
      <c r="H42" s="57" t="s">
        <v>204</v>
      </c>
      <c r="I42" s="58">
        <f>'Total Impact Hours so far'!B35</f>
        <v>22.18569198</v>
      </c>
      <c r="J42" s="37"/>
      <c r="K42" s="38"/>
      <c r="L42" s="38"/>
      <c r="M42" s="38"/>
      <c r="N42" s="38"/>
      <c r="O42" s="38"/>
      <c r="P42" s="38"/>
      <c r="Q42" s="38"/>
      <c r="R42" s="38"/>
      <c r="S42" s="38"/>
      <c r="T42" s="38"/>
      <c r="U42" s="38"/>
      <c r="V42" s="38"/>
      <c r="W42" s="38"/>
      <c r="X42" s="38"/>
      <c r="Y42" s="38"/>
      <c r="Z42" s="38"/>
      <c r="AA42" s="38"/>
      <c r="AB42" s="38"/>
      <c r="AC42" s="38"/>
      <c r="AD42" s="38"/>
      <c r="AE42" s="38"/>
      <c r="AF42" s="38"/>
      <c r="AG42" s="38"/>
    </row>
    <row r="43" ht="26.25" customHeight="1">
      <c r="A43" s="50"/>
      <c r="B43" s="62"/>
      <c r="C43" s="52"/>
      <c r="D43" s="53" t="s">
        <v>203</v>
      </c>
      <c r="E43" s="54" t="str">
        <f>'Total Impact Hours so far'!A36</f>
        <v>danlessa</v>
      </c>
      <c r="F43" s="55"/>
      <c r="G43" s="56"/>
      <c r="H43" s="57" t="s">
        <v>204</v>
      </c>
      <c r="I43" s="58">
        <f>'Total Impact Hours so far'!B36</f>
        <v>20.56778398</v>
      </c>
      <c r="J43" s="37"/>
      <c r="K43" s="38"/>
      <c r="L43" s="38"/>
      <c r="M43" s="38"/>
      <c r="N43" s="38"/>
      <c r="O43" s="38"/>
      <c r="P43" s="38"/>
      <c r="Q43" s="38"/>
      <c r="R43" s="38"/>
      <c r="S43" s="38"/>
      <c r="T43" s="38"/>
      <c r="U43" s="38"/>
      <c r="V43" s="38"/>
      <c r="W43" s="38"/>
      <c r="X43" s="38"/>
      <c r="Y43" s="38"/>
      <c r="Z43" s="38"/>
      <c r="AA43" s="38"/>
      <c r="AB43" s="38"/>
      <c r="AC43" s="38"/>
      <c r="AD43" s="38"/>
      <c r="AE43" s="38"/>
      <c r="AF43" s="38"/>
      <c r="AG43" s="38"/>
    </row>
    <row r="44" ht="26.25" customHeight="1">
      <c r="A44" s="65"/>
      <c r="B44" s="66"/>
      <c r="C44" s="67"/>
      <c r="D44" s="53" t="s">
        <v>203</v>
      </c>
      <c r="E44" s="54" t="str">
        <f>'Total Impact Hours so far'!A37</f>
        <v>fvigevani</v>
      </c>
      <c r="F44" s="55"/>
      <c r="G44" s="56"/>
      <c r="H44" s="57" t="s">
        <v>204</v>
      </c>
      <c r="I44" s="58">
        <f>'Total Impact Hours so far'!B37</f>
        <v>20.27217044</v>
      </c>
      <c r="J44" s="37"/>
      <c r="K44" s="38"/>
      <c r="L44" s="38"/>
      <c r="M44" s="38"/>
      <c r="N44" s="38"/>
      <c r="O44" s="38"/>
      <c r="P44" s="38"/>
      <c r="Q44" s="38"/>
      <c r="R44" s="38"/>
      <c r="S44" s="38"/>
      <c r="T44" s="38"/>
      <c r="U44" s="38"/>
      <c r="V44" s="38"/>
      <c r="W44" s="38"/>
      <c r="X44" s="38"/>
      <c r="Y44" s="38"/>
      <c r="Z44" s="38"/>
      <c r="AA44" s="38"/>
      <c r="AB44" s="38"/>
      <c r="AC44" s="38"/>
      <c r="AD44" s="38"/>
      <c r="AE44" s="38"/>
      <c r="AF44" s="38"/>
      <c r="AG44" s="38"/>
    </row>
    <row r="45" ht="26.25" customHeight="1">
      <c r="A45" s="50"/>
      <c r="B45" s="62"/>
      <c r="C45" s="52"/>
      <c r="D45" s="53" t="s">
        <v>203</v>
      </c>
      <c r="E45" s="54" t="str">
        <f>'Total Impact Hours so far'!A38</f>
        <v>sgonzt</v>
      </c>
      <c r="F45" s="55"/>
      <c r="G45" s="56"/>
      <c r="H45" s="57" t="s">
        <v>204</v>
      </c>
      <c r="I45" s="58">
        <f>'Total Impact Hours so far'!B38</f>
        <v>19.11435414</v>
      </c>
      <c r="J45" s="37"/>
      <c r="K45" s="38"/>
      <c r="L45" s="38"/>
      <c r="M45" s="38"/>
      <c r="N45" s="38"/>
      <c r="O45" s="38"/>
      <c r="P45" s="38"/>
      <c r="Q45" s="38"/>
      <c r="R45" s="38"/>
      <c r="S45" s="38"/>
      <c r="T45" s="38"/>
      <c r="U45" s="38"/>
      <c r="V45" s="38"/>
      <c r="W45" s="38"/>
      <c r="X45" s="38"/>
      <c r="Y45" s="38"/>
      <c r="Z45" s="38"/>
      <c r="AA45" s="38"/>
      <c r="AB45" s="38"/>
      <c r="AC45" s="38"/>
      <c r="AD45" s="38"/>
      <c r="AE45" s="38"/>
      <c r="AF45" s="38"/>
      <c r="AG45" s="38"/>
    </row>
    <row r="46" ht="26.25" customHeight="1">
      <c r="A46" s="59"/>
      <c r="B46" s="60"/>
      <c r="C46" s="61"/>
      <c r="D46" s="53" t="s">
        <v>203</v>
      </c>
      <c r="E46" s="54" t="str">
        <f>'Total Impact Hours so far'!A39</f>
        <v>abchewey</v>
      </c>
      <c r="F46" s="55"/>
      <c r="G46" s="56"/>
      <c r="H46" s="57" t="s">
        <v>204</v>
      </c>
      <c r="I46" s="58">
        <f>'Total Impact Hours so far'!B39</f>
        <v>19.05824895</v>
      </c>
      <c r="J46" s="37"/>
      <c r="K46" s="38"/>
      <c r="L46" s="38"/>
      <c r="M46" s="38"/>
      <c r="N46" s="38"/>
      <c r="O46" s="38"/>
      <c r="P46" s="38"/>
      <c r="Q46" s="38"/>
      <c r="R46" s="38"/>
      <c r="S46" s="38"/>
      <c r="T46" s="38"/>
      <c r="U46" s="38"/>
      <c r="V46" s="38"/>
      <c r="W46" s="38"/>
      <c r="X46" s="38"/>
      <c r="Y46" s="38"/>
      <c r="Z46" s="38"/>
      <c r="AA46" s="38"/>
      <c r="AB46" s="38"/>
      <c r="AC46" s="38"/>
      <c r="AD46" s="38"/>
      <c r="AE46" s="38"/>
      <c r="AF46" s="38"/>
      <c r="AG46" s="38"/>
    </row>
    <row r="47" ht="26.25" customHeight="1">
      <c r="A47" s="50"/>
      <c r="B47" s="62"/>
      <c r="C47" s="52"/>
      <c r="D47" s="53" t="s">
        <v>203</v>
      </c>
      <c r="E47" s="54" t="str">
        <f>'Total Impact Hours so far'!A40</f>
        <v>tannra</v>
      </c>
      <c r="F47" s="55"/>
      <c r="G47" s="56"/>
      <c r="H47" s="57" t="s">
        <v>204</v>
      </c>
      <c r="I47" s="58">
        <f>'Total Impact Hours so far'!B40</f>
        <v>18.65777263</v>
      </c>
      <c r="J47" s="37"/>
      <c r="K47" s="38"/>
      <c r="L47" s="38"/>
      <c r="M47" s="38"/>
      <c r="N47" s="38"/>
      <c r="O47" s="38"/>
      <c r="P47" s="38"/>
      <c r="Q47" s="38"/>
      <c r="R47" s="38"/>
      <c r="S47" s="38"/>
      <c r="T47" s="38"/>
      <c r="U47" s="38"/>
      <c r="V47" s="38"/>
      <c r="W47" s="38"/>
      <c r="X47" s="38"/>
      <c r="Y47" s="38"/>
      <c r="Z47" s="38"/>
      <c r="AA47" s="38"/>
      <c r="AB47" s="38"/>
      <c r="AC47" s="38"/>
      <c r="AD47" s="38"/>
      <c r="AE47" s="38"/>
      <c r="AF47" s="38"/>
      <c r="AG47" s="38"/>
    </row>
    <row r="48" ht="26.25" customHeight="1">
      <c r="A48" s="59"/>
      <c r="B48" s="60"/>
      <c r="C48" s="61"/>
      <c r="D48" s="53" t="s">
        <v>203</v>
      </c>
      <c r="E48" s="54" t="str">
        <f>'Total Impact Hours so far'!A41</f>
        <v>willjgriff</v>
      </c>
      <c r="F48" s="55"/>
      <c r="G48" s="56"/>
      <c r="H48" s="57" t="s">
        <v>204</v>
      </c>
      <c r="I48" s="58">
        <f>'Total Impact Hours so far'!B41</f>
        <v>18.61490061</v>
      </c>
      <c r="J48" s="37"/>
      <c r="K48" s="38"/>
      <c r="L48" s="38"/>
      <c r="M48" s="38"/>
      <c r="N48" s="38"/>
      <c r="O48" s="38"/>
      <c r="P48" s="38"/>
      <c r="Q48" s="38"/>
      <c r="R48" s="38"/>
      <c r="S48" s="38"/>
      <c r="T48" s="38"/>
      <c r="U48" s="38"/>
      <c r="V48" s="38"/>
      <c r="W48" s="38"/>
      <c r="X48" s="38"/>
      <c r="Y48" s="38"/>
      <c r="Z48" s="38"/>
      <c r="AA48" s="38"/>
      <c r="AB48" s="38"/>
      <c r="AC48" s="38"/>
      <c r="AD48" s="38"/>
      <c r="AE48" s="38"/>
      <c r="AF48" s="38"/>
      <c r="AG48" s="38"/>
    </row>
    <row r="49" ht="26.25" customHeight="1">
      <c r="A49" s="50"/>
      <c r="B49" s="62"/>
      <c r="C49" s="52"/>
      <c r="D49" s="53" t="s">
        <v>203</v>
      </c>
      <c r="E49" s="54" t="str">
        <f>'Total Impact Hours so far'!A42</f>
        <v>aminlatifi</v>
      </c>
      <c r="F49" s="55"/>
      <c r="G49" s="56"/>
      <c r="H49" s="57" t="s">
        <v>204</v>
      </c>
      <c r="I49" s="58">
        <f>'Total Impact Hours so far'!B42</f>
        <v>18.59877997</v>
      </c>
      <c r="J49" s="37"/>
      <c r="K49" s="38"/>
      <c r="L49" s="38"/>
      <c r="M49" s="38"/>
      <c r="N49" s="38"/>
      <c r="O49" s="38"/>
      <c r="P49" s="38"/>
      <c r="Q49" s="38"/>
      <c r="R49" s="38"/>
      <c r="S49" s="38"/>
      <c r="T49" s="38"/>
      <c r="U49" s="38"/>
      <c r="V49" s="38"/>
      <c r="W49" s="38"/>
      <c r="X49" s="38"/>
      <c r="Y49" s="38"/>
      <c r="Z49" s="38"/>
      <c r="AA49" s="38"/>
      <c r="AB49" s="38"/>
      <c r="AC49" s="38"/>
      <c r="AD49" s="38"/>
      <c r="AE49" s="38"/>
      <c r="AF49" s="38"/>
      <c r="AG49" s="38"/>
    </row>
    <row r="50" ht="26.25" customHeight="1">
      <c r="A50" s="59"/>
      <c r="B50" s="60"/>
      <c r="C50" s="61"/>
      <c r="D50" s="53" t="s">
        <v>203</v>
      </c>
      <c r="E50" s="54" t="str">
        <f>'Total Impact Hours so far'!A43</f>
        <v>burrrata</v>
      </c>
      <c r="F50" s="55"/>
      <c r="G50" s="56"/>
      <c r="H50" s="57" t="s">
        <v>204</v>
      </c>
      <c r="I50" s="58">
        <f>'Total Impact Hours so far'!B43</f>
        <v>18.54009801</v>
      </c>
      <c r="J50" s="37"/>
      <c r="K50" s="38"/>
      <c r="L50" s="38"/>
      <c r="M50" s="38"/>
      <c r="N50" s="38"/>
      <c r="O50" s="38"/>
      <c r="P50" s="38"/>
      <c r="Q50" s="38"/>
      <c r="R50" s="38"/>
      <c r="S50" s="38"/>
      <c r="T50" s="38"/>
      <c r="U50" s="38"/>
      <c r="V50" s="38"/>
      <c r="W50" s="38"/>
      <c r="X50" s="38"/>
      <c r="Y50" s="38"/>
      <c r="Z50" s="38"/>
      <c r="AA50" s="38"/>
      <c r="AB50" s="38"/>
      <c r="AC50" s="38"/>
      <c r="AD50" s="38"/>
      <c r="AE50" s="38"/>
      <c r="AF50" s="38"/>
      <c r="AG50" s="38"/>
    </row>
    <row r="51" ht="26.25" customHeight="1">
      <c r="A51" s="50"/>
      <c r="B51" s="62"/>
      <c r="C51" s="52"/>
      <c r="D51" s="53" t="s">
        <v>203</v>
      </c>
      <c r="E51" s="54" t="str">
        <f>'Total Impact Hours so far'!A44</f>
        <v>markop</v>
      </c>
      <c r="F51" s="55"/>
      <c r="G51" s="56"/>
      <c r="H51" s="57" t="s">
        <v>204</v>
      </c>
      <c r="I51" s="58">
        <f>'Total Impact Hours so far'!B44</f>
        <v>17.8501677</v>
      </c>
      <c r="J51" s="37"/>
      <c r="K51" s="38"/>
      <c r="L51" s="38"/>
      <c r="M51" s="38"/>
      <c r="N51" s="38"/>
      <c r="O51" s="38"/>
      <c r="P51" s="38"/>
      <c r="Q51" s="38"/>
      <c r="R51" s="38"/>
      <c r="S51" s="38"/>
      <c r="T51" s="38"/>
      <c r="U51" s="38"/>
      <c r="V51" s="38"/>
      <c r="W51" s="38"/>
      <c r="X51" s="38"/>
      <c r="Y51" s="38"/>
      <c r="Z51" s="38"/>
      <c r="AA51" s="38"/>
      <c r="AB51" s="38"/>
      <c r="AC51" s="38"/>
      <c r="AD51" s="38"/>
      <c r="AE51" s="38"/>
      <c r="AF51" s="38"/>
      <c r="AG51" s="38"/>
    </row>
    <row r="52" ht="26.25" customHeight="1">
      <c r="A52" s="59"/>
      <c r="B52" s="60"/>
      <c r="C52" s="61"/>
      <c r="D52" s="53" t="s">
        <v>203</v>
      </c>
      <c r="E52" s="54" t="str">
        <f>'Total Impact Hours so far'!A45</f>
        <v>gracerachmany</v>
      </c>
      <c r="F52" s="55"/>
      <c r="G52" s="56"/>
      <c r="H52" s="57" t="s">
        <v>204</v>
      </c>
      <c r="I52" s="58">
        <f>'Total Impact Hours so far'!B45</f>
        <v>17.68888075</v>
      </c>
      <c r="J52" s="37"/>
      <c r="K52" s="38"/>
      <c r="L52" s="38"/>
      <c r="M52" s="38"/>
      <c r="N52" s="38"/>
      <c r="O52" s="38"/>
      <c r="P52" s="38"/>
      <c r="Q52" s="38"/>
      <c r="R52" s="38"/>
      <c r="S52" s="38"/>
      <c r="T52" s="38"/>
      <c r="U52" s="38"/>
      <c r="V52" s="38"/>
      <c r="W52" s="38"/>
      <c r="X52" s="38"/>
      <c r="Y52" s="38"/>
      <c r="Z52" s="38"/>
      <c r="AA52" s="38"/>
      <c r="AB52" s="38"/>
      <c r="AC52" s="38"/>
      <c r="AD52" s="38"/>
      <c r="AE52" s="38"/>
      <c r="AF52" s="38"/>
      <c r="AG52" s="38"/>
    </row>
    <row r="53" ht="26.25" customHeight="1">
      <c r="A53" s="50"/>
      <c r="B53" s="62"/>
      <c r="C53" s="52"/>
      <c r="D53" s="53" t="s">
        <v>203</v>
      </c>
      <c r="E53" s="54" t="str">
        <f>'Total Impact Hours so far'!A46</f>
        <v>jonathanbsci</v>
      </c>
      <c r="F53" s="55"/>
      <c r="G53" s="56"/>
      <c r="H53" s="57" t="s">
        <v>204</v>
      </c>
      <c r="I53" s="58">
        <f>'Total Impact Hours so far'!B46</f>
        <v>17.46088173</v>
      </c>
      <c r="J53" s="37"/>
      <c r="K53" s="38"/>
      <c r="L53" s="38"/>
      <c r="M53" s="38"/>
      <c r="N53" s="38"/>
      <c r="O53" s="38"/>
      <c r="P53" s="38"/>
      <c r="Q53" s="38"/>
      <c r="R53" s="38"/>
      <c r="S53" s="38"/>
      <c r="T53" s="38"/>
      <c r="U53" s="38"/>
      <c r="V53" s="38"/>
      <c r="W53" s="38"/>
      <c r="X53" s="38"/>
      <c r="Y53" s="38"/>
      <c r="Z53" s="38"/>
      <c r="AA53" s="38"/>
      <c r="AB53" s="38"/>
      <c r="AC53" s="38"/>
      <c r="AD53" s="38"/>
      <c r="AE53" s="38"/>
      <c r="AF53" s="38"/>
      <c r="AG53" s="38"/>
    </row>
    <row r="54" ht="26.25" customHeight="1">
      <c r="A54" s="68"/>
      <c r="B54" s="69"/>
      <c r="C54" s="61"/>
      <c r="D54" s="53" t="s">
        <v>203</v>
      </c>
      <c r="E54" s="54" t="str">
        <f>'Total Impact Hours so far'!A47</f>
        <v>niranb</v>
      </c>
      <c r="F54" s="55"/>
      <c r="G54" s="56"/>
      <c r="H54" s="57" t="s">
        <v>204</v>
      </c>
      <c r="I54" s="58">
        <f>'Total Impact Hours so far'!B47</f>
        <v>16.0062369</v>
      </c>
      <c r="J54" s="37"/>
      <c r="K54" s="38"/>
      <c r="L54" s="38"/>
      <c r="M54" s="38"/>
      <c r="N54" s="38"/>
      <c r="O54" s="38"/>
      <c r="P54" s="38"/>
      <c r="Q54" s="38"/>
      <c r="R54" s="38"/>
      <c r="S54" s="38"/>
      <c r="T54" s="38"/>
      <c r="U54" s="38"/>
      <c r="V54" s="38"/>
      <c r="W54" s="38"/>
      <c r="X54" s="38"/>
      <c r="Y54" s="38"/>
      <c r="Z54" s="38"/>
      <c r="AA54" s="38"/>
      <c r="AB54" s="38"/>
      <c r="AC54" s="38"/>
      <c r="AD54" s="38"/>
      <c r="AE54" s="38"/>
      <c r="AF54" s="38"/>
      <c r="AG54" s="38"/>
    </row>
    <row r="55" ht="26.25" customHeight="1">
      <c r="A55" s="59"/>
      <c r="B55" s="60"/>
      <c r="C55" s="61"/>
      <c r="D55" s="53" t="s">
        <v>203</v>
      </c>
      <c r="E55" s="54" t="str">
        <f>'Total Impact Hours so far'!A48</f>
        <v>benjaminscholtz</v>
      </c>
      <c r="F55" s="55"/>
      <c r="G55" s="56"/>
      <c r="H55" s="57" t="s">
        <v>204</v>
      </c>
      <c r="I55" s="58">
        <f>'Total Impact Hours so far'!B48</f>
        <v>15.98687027</v>
      </c>
      <c r="J55" s="37"/>
      <c r="K55" s="38"/>
      <c r="L55" s="38"/>
      <c r="M55" s="38"/>
      <c r="N55" s="38"/>
      <c r="O55" s="38"/>
      <c r="P55" s="38"/>
      <c r="Q55" s="38"/>
      <c r="R55" s="38"/>
      <c r="S55" s="38"/>
      <c r="T55" s="38"/>
      <c r="U55" s="38"/>
      <c r="V55" s="38"/>
      <c r="W55" s="38"/>
      <c r="X55" s="38"/>
      <c r="Y55" s="38"/>
      <c r="Z55" s="38"/>
      <c r="AA55" s="38"/>
      <c r="AB55" s="38"/>
      <c r="AC55" s="38"/>
      <c r="AD55" s="38"/>
      <c r="AE55" s="38"/>
      <c r="AF55" s="38"/>
      <c r="AG55" s="38"/>
    </row>
    <row r="56" ht="26.25" customHeight="1">
      <c r="A56" s="50"/>
      <c r="B56" s="62"/>
      <c r="C56" s="52"/>
      <c r="D56" s="53" t="s">
        <v>203</v>
      </c>
      <c r="E56" s="54" t="str">
        <f>'Total Impact Hours so far'!A49</f>
        <v>tam2140</v>
      </c>
      <c r="F56" s="55"/>
      <c r="G56" s="56"/>
      <c r="H56" s="57" t="s">
        <v>204</v>
      </c>
      <c r="I56" s="58">
        <f>'Total Impact Hours so far'!B49</f>
        <v>15.8725708</v>
      </c>
      <c r="J56" s="37"/>
      <c r="K56" s="38"/>
      <c r="L56" s="38"/>
      <c r="M56" s="38"/>
      <c r="N56" s="38"/>
      <c r="O56" s="38"/>
      <c r="P56" s="38"/>
      <c r="Q56" s="38"/>
      <c r="R56" s="38"/>
      <c r="S56" s="38"/>
      <c r="T56" s="38"/>
      <c r="U56" s="38"/>
      <c r="V56" s="38"/>
      <c r="W56" s="38"/>
      <c r="X56" s="38"/>
      <c r="Y56" s="38"/>
      <c r="Z56" s="38"/>
      <c r="AA56" s="38"/>
      <c r="AB56" s="38"/>
      <c r="AC56" s="38"/>
      <c r="AD56" s="38"/>
      <c r="AE56" s="38"/>
      <c r="AF56" s="38"/>
      <c r="AG56" s="38"/>
    </row>
    <row r="57" ht="26.25" customHeight="1">
      <c r="A57" s="59"/>
      <c r="B57" s="60"/>
      <c r="C57" s="61"/>
      <c r="D57" s="53" t="s">
        <v>203</v>
      </c>
      <c r="E57" s="54" t="str">
        <f>'Total Impact Hours so far'!A50</f>
        <v>rosamoc</v>
      </c>
      <c r="F57" s="55"/>
      <c r="G57" s="56"/>
      <c r="H57" s="57" t="s">
        <v>204</v>
      </c>
      <c r="I57" s="58">
        <f>'Total Impact Hours so far'!B50</f>
        <v>15.46176208</v>
      </c>
      <c r="J57" s="37"/>
      <c r="K57" s="38"/>
      <c r="L57" s="38"/>
      <c r="M57" s="38"/>
      <c r="N57" s="38"/>
      <c r="O57" s="38"/>
      <c r="P57" s="38"/>
      <c r="Q57" s="38"/>
      <c r="R57" s="38"/>
      <c r="S57" s="38"/>
      <c r="T57" s="38"/>
      <c r="U57" s="38"/>
      <c r="V57" s="38"/>
      <c r="W57" s="38"/>
      <c r="X57" s="38"/>
      <c r="Y57" s="38"/>
      <c r="Z57" s="38"/>
      <c r="AA57" s="38"/>
      <c r="AB57" s="38"/>
      <c r="AC57" s="38"/>
      <c r="AD57" s="38"/>
      <c r="AE57" s="38"/>
      <c r="AF57" s="38"/>
      <c r="AG57" s="38"/>
    </row>
    <row r="58" ht="26.25" customHeight="1">
      <c r="A58" s="59"/>
      <c r="B58" s="60"/>
      <c r="C58" s="61"/>
      <c r="D58" s="53" t="s">
        <v>203</v>
      </c>
      <c r="E58" s="54" t="str">
        <f>'Total Impact Hours so far'!A51</f>
        <v>rubenrussel7</v>
      </c>
      <c r="F58" s="55"/>
      <c r="G58" s="56"/>
      <c r="H58" s="57" t="s">
        <v>204</v>
      </c>
      <c r="I58" s="58">
        <f>'Total Impact Hours so far'!B51</f>
        <v>14.82624906</v>
      </c>
      <c r="J58" s="37"/>
      <c r="K58" s="38"/>
      <c r="L58" s="38"/>
      <c r="M58" s="38"/>
      <c r="N58" s="38"/>
      <c r="O58" s="38"/>
      <c r="P58" s="38"/>
      <c r="Q58" s="38"/>
      <c r="R58" s="38"/>
      <c r="S58" s="38"/>
      <c r="T58" s="38"/>
      <c r="U58" s="38"/>
      <c r="V58" s="38"/>
      <c r="W58" s="38"/>
      <c r="X58" s="38"/>
      <c r="Y58" s="38"/>
      <c r="Z58" s="38"/>
      <c r="AA58" s="38"/>
      <c r="AB58" s="38"/>
      <c r="AC58" s="38"/>
      <c r="AD58" s="38"/>
      <c r="AE58" s="38"/>
      <c r="AF58" s="38"/>
      <c r="AG58" s="38"/>
    </row>
    <row r="59" ht="26.25" customHeight="1">
      <c r="A59" s="50"/>
      <c r="B59" s="62"/>
      <c r="C59" s="52"/>
      <c r="D59" s="53" t="s">
        <v>203</v>
      </c>
      <c r="E59" s="54" t="str">
        <f>'Total Impact Hours so far'!A52</f>
        <v>elihanover</v>
      </c>
      <c r="F59" s="55"/>
      <c r="G59" s="56"/>
      <c r="H59" s="57" t="s">
        <v>204</v>
      </c>
      <c r="I59" s="58">
        <f>'Total Impact Hours so far'!B52</f>
        <v>14.6466846</v>
      </c>
      <c r="J59" s="37"/>
      <c r="K59" s="38"/>
      <c r="L59" s="38"/>
      <c r="M59" s="38"/>
      <c r="N59" s="38"/>
      <c r="O59" s="38"/>
      <c r="P59" s="38"/>
      <c r="Q59" s="38"/>
      <c r="R59" s="38"/>
      <c r="S59" s="38"/>
      <c r="T59" s="38"/>
      <c r="U59" s="38"/>
      <c r="V59" s="38"/>
      <c r="W59" s="38"/>
      <c r="X59" s="38"/>
      <c r="Y59" s="38"/>
      <c r="Z59" s="38"/>
      <c r="AA59" s="38"/>
      <c r="AB59" s="38"/>
      <c r="AC59" s="38"/>
      <c r="AD59" s="38"/>
      <c r="AE59" s="38"/>
      <c r="AF59" s="38"/>
      <c r="AG59" s="38"/>
    </row>
    <row r="60" ht="26.25" customHeight="1">
      <c r="A60" s="50"/>
      <c r="B60" s="62"/>
      <c r="C60" s="52"/>
      <c r="D60" s="53" t="s">
        <v>203</v>
      </c>
      <c r="E60" s="54" t="str">
        <f>'Total Impact Hours so far'!A53</f>
        <v>dulcedu</v>
      </c>
      <c r="F60" s="55"/>
      <c r="G60" s="56"/>
      <c r="H60" s="57" t="s">
        <v>204</v>
      </c>
      <c r="I60" s="58">
        <f>'Total Impact Hours so far'!B53</f>
        <v>14.53618606</v>
      </c>
      <c r="J60" s="37"/>
      <c r="K60" s="38"/>
      <c r="L60" s="38"/>
      <c r="M60" s="38"/>
      <c r="N60" s="38"/>
      <c r="O60" s="38"/>
      <c r="P60" s="38"/>
      <c r="Q60" s="38"/>
      <c r="R60" s="38"/>
      <c r="S60" s="38"/>
      <c r="T60" s="38"/>
      <c r="U60" s="38"/>
      <c r="V60" s="38"/>
      <c r="W60" s="38"/>
      <c r="X60" s="38"/>
      <c r="Y60" s="38"/>
      <c r="Z60" s="38"/>
      <c r="AA60" s="38"/>
      <c r="AB60" s="38"/>
      <c r="AC60" s="38"/>
      <c r="AD60" s="38"/>
      <c r="AE60" s="38"/>
      <c r="AF60" s="38"/>
      <c r="AG60" s="38"/>
    </row>
    <row r="61" ht="26.25" customHeight="1">
      <c r="A61" s="59"/>
      <c r="B61" s="60"/>
      <c r="C61" s="61"/>
      <c r="D61" s="53" t="s">
        <v>203</v>
      </c>
      <c r="E61" s="54" t="str">
        <f>'Total Impact Hours so far'!A54</f>
        <v>tylerdmace</v>
      </c>
      <c r="F61" s="55"/>
      <c r="G61" s="56"/>
      <c r="H61" s="57" t="s">
        <v>204</v>
      </c>
      <c r="I61" s="58">
        <f>'Total Impact Hours so far'!B54</f>
        <v>14.44079181</v>
      </c>
      <c r="J61" s="37"/>
      <c r="K61" s="38"/>
      <c r="L61" s="38"/>
      <c r="M61" s="38"/>
      <c r="N61" s="38"/>
      <c r="O61" s="38"/>
      <c r="P61" s="38"/>
      <c r="Q61" s="38"/>
      <c r="R61" s="38"/>
      <c r="S61" s="38"/>
      <c r="T61" s="38"/>
      <c r="U61" s="38"/>
      <c r="V61" s="38"/>
      <c r="W61" s="38"/>
      <c r="X61" s="38"/>
      <c r="Y61" s="38"/>
      <c r="Z61" s="38"/>
      <c r="AA61" s="38"/>
      <c r="AB61" s="38"/>
      <c r="AC61" s="38"/>
      <c r="AD61" s="38"/>
      <c r="AE61" s="38"/>
      <c r="AF61" s="38"/>
      <c r="AG61" s="38"/>
    </row>
    <row r="62" ht="26.25" customHeight="1">
      <c r="A62" s="59"/>
      <c r="B62" s="60"/>
      <c r="C62" s="61"/>
      <c r="D62" s="53" t="s">
        <v>203</v>
      </c>
      <c r="E62" s="54" t="str">
        <f>'Total Impact Hours so far'!A55</f>
        <v>naynaysoo</v>
      </c>
      <c r="F62" s="55"/>
      <c r="G62" s="56"/>
      <c r="H62" s="57" t="s">
        <v>204</v>
      </c>
      <c r="I62" s="58">
        <f>'Total Impact Hours so far'!B55</f>
        <v>13.99265037</v>
      </c>
      <c r="J62" s="37"/>
      <c r="K62" s="38"/>
      <c r="L62" s="38"/>
      <c r="M62" s="38"/>
      <c r="N62" s="38"/>
      <c r="O62" s="38"/>
      <c r="P62" s="38"/>
      <c r="Q62" s="38"/>
      <c r="R62" s="38"/>
      <c r="S62" s="38"/>
      <c r="T62" s="38"/>
      <c r="U62" s="38"/>
      <c r="V62" s="38"/>
      <c r="W62" s="38"/>
      <c r="X62" s="38"/>
      <c r="Y62" s="38"/>
      <c r="Z62" s="38"/>
      <c r="AA62" s="38"/>
      <c r="AB62" s="38"/>
      <c r="AC62" s="38"/>
      <c r="AD62" s="38"/>
      <c r="AE62" s="38"/>
      <c r="AF62" s="38"/>
      <c r="AG62" s="38"/>
    </row>
    <row r="63" ht="26.25" customHeight="1">
      <c r="A63" s="59"/>
      <c r="B63" s="60"/>
      <c r="C63" s="61"/>
      <c r="D63" s="53" t="s">
        <v>203</v>
      </c>
      <c r="E63" s="54" t="str">
        <f>'Total Impact Hours so far'!A56</f>
        <v>jonassft</v>
      </c>
      <c r="F63" s="55"/>
      <c r="G63" s="56"/>
      <c r="H63" s="57" t="s">
        <v>204</v>
      </c>
      <c r="I63" s="58">
        <f>'Total Impact Hours so far'!B56</f>
        <v>13.45676808</v>
      </c>
      <c r="J63" s="37"/>
      <c r="K63" s="38"/>
      <c r="L63" s="38"/>
      <c r="M63" s="38"/>
      <c r="N63" s="38"/>
      <c r="O63" s="38"/>
      <c r="P63" s="38"/>
      <c r="Q63" s="38"/>
      <c r="R63" s="38"/>
      <c r="S63" s="38"/>
      <c r="T63" s="38"/>
      <c r="U63" s="38"/>
      <c r="V63" s="38"/>
      <c r="W63" s="38"/>
      <c r="X63" s="38"/>
      <c r="Y63" s="38"/>
      <c r="Z63" s="38"/>
      <c r="AA63" s="38"/>
      <c r="AB63" s="38"/>
      <c r="AC63" s="38"/>
      <c r="AD63" s="38"/>
      <c r="AE63" s="38"/>
      <c r="AF63" s="38"/>
      <c r="AG63" s="38"/>
    </row>
    <row r="64" ht="26.25" customHeight="1">
      <c r="A64" s="59"/>
      <c r="B64" s="60"/>
      <c r="C64" s="61"/>
      <c r="D64" s="53" t="s">
        <v>203</v>
      </c>
      <c r="E64" s="54" t="str">
        <f>'Total Impact Hours so far'!A57</f>
        <v>vitormarthendal</v>
      </c>
      <c r="F64" s="55"/>
      <c r="G64" s="56"/>
      <c r="H64" s="57" t="s">
        <v>204</v>
      </c>
      <c r="I64" s="58">
        <f>'Total Impact Hours so far'!B57</f>
        <v>13.31374925</v>
      </c>
      <c r="J64" s="37"/>
      <c r="K64" s="38"/>
      <c r="L64" s="38"/>
      <c r="M64" s="38"/>
      <c r="N64" s="38"/>
      <c r="O64" s="38"/>
      <c r="P64" s="38"/>
      <c r="Q64" s="38"/>
      <c r="R64" s="38"/>
      <c r="S64" s="38"/>
      <c r="T64" s="38"/>
      <c r="U64" s="38"/>
      <c r="V64" s="38"/>
      <c r="W64" s="38"/>
      <c r="X64" s="38"/>
      <c r="Y64" s="38"/>
      <c r="Z64" s="38"/>
      <c r="AA64" s="38"/>
      <c r="AB64" s="38"/>
      <c r="AC64" s="38"/>
      <c r="AD64" s="38"/>
      <c r="AE64" s="38"/>
      <c r="AF64" s="38"/>
      <c r="AG64" s="38"/>
    </row>
    <row r="65" ht="26.25" customHeight="1">
      <c r="A65" s="50"/>
      <c r="B65" s="62"/>
      <c r="C65" s="52"/>
      <c r="D65" s="53" t="s">
        <v>203</v>
      </c>
      <c r="E65" s="54" t="str">
        <f>'Total Impact Hours so far'!A58</f>
        <v>fabimol</v>
      </c>
      <c r="F65" s="55"/>
      <c r="G65" s="56"/>
      <c r="H65" s="57" t="s">
        <v>204</v>
      </c>
      <c r="I65" s="58">
        <f>'Total Impact Hours so far'!B58</f>
        <v>13.2391576</v>
      </c>
      <c r="J65" s="37"/>
      <c r="K65" s="38"/>
      <c r="L65" s="38"/>
      <c r="M65" s="38"/>
      <c r="N65" s="38"/>
      <c r="O65" s="38"/>
      <c r="P65" s="38"/>
      <c r="Q65" s="38"/>
      <c r="R65" s="38"/>
      <c r="S65" s="38"/>
      <c r="T65" s="38"/>
      <c r="U65" s="38"/>
      <c r="V65" s="38"/>
      <c r="W65" s="38"/>
      <c r="X65" s="38"/>
      <c r="Y65" s="38"/>
      <c r="Z65" s="38"/>
      <c r="AA65" s="38"/>
      <c r="AB65" s="38"/>
      <c r="AC65" s="38"/>
      <c r="AD65" s="38"/>
      <c r="AE65" s="38"/>
      <c r="AF65" s="38"/>
      <c r="AG65" s="38"/>
    </row>
    <row r="66" ht="26.25" customHeight="1">
      <c r="A66" s="59"/>
      <c r="B66" s="60"/>
      <c r="C66" s="61"/>
      <c r="D66" s="53" t="s">
        <v>203</v>
      </c>
      <c r="E66" s="54" t="str">
        <f>'Total Impact Hours so far'!A59</f>
        <v>d8n13l</v>
      </c>
      <c r="F66" s="55"/>
      <c r="G66" s="56"/>
      <c r="H66" s="57" t="s">
        <v>204</v>
      </c>
      <c r="I66" s="58">
        <f>'Total Impact Hours so far'!B59</f>
        <v>12.46365575</v>
      </c>
      <c r="J66" s="37"/>
      <c r="K66" s="38"/>
      <c r="L66" s="38"/>
      <c r="M66" s="38"/>
      <c r="N66" s="38"/>
      <c r="O66" s="38"/>
      <c r="P66" s="38"/>
      <c r="Q66" s="38"/>
      <c r="R66" s="38"/>
      <c r="S66" s="38"/>
      <c r="T66" s="38"/>
      <c r="U66" s="38"/>
      <c r="V66" s="38"/>
      <c r="W66" s="38"/>
      <c r="X66" s="38"/>
      <c r="Y66" s="38"/>
      <c r="Z66" s="38"/>
      <c r="AA66" s="38"/>
      <c r="AB66" s="38"/>
      <c r="AC66" s="38"/>
      <c r="AD66" s="38"/>
      <c r="AE66" s="38"/>
      <c r="AF66" s="38"/>
      <c r="AG66" s="38"/>
    </row>
    <row r="67" ht="26.25" customHeight="1">
      <c r="A67" s="50"/>
      <c r="B67" s="62"/>
      <c r="C67" s="52"/>
      <c r="D67" s="53" t="s">
        <v>203</v>
      </c>
      <c r="E67" s="54" t="str">
        <f>'Total Impact Hours so far'!A60</f>
        <v>anjablaj</v>
      </c>
      <c r="F67" s="55"/>
      <c r="G67" s="56"/>
      <c r="H67" s="57" t="s">
        <v>204</v>
      </c>
      <c r="I67" s="58">
        <f>'Total Impact Hours so far'!B60</f>
        <v>12.22200421</v>
      </c>
      <c r="J67" s="37"/>
      <c r="K67" s="38"/>
      <c r="L67" s="38"/>
      <c r="M67" s="38"/>
      <c r="N67" s="38"/>
      <c r="O67" s="38"/>
      <c r="P67" s="38"/>
      <c r="Q67" s="38"/>
      <c r="R67" s="38"/>
      <c r="S67" s="38"/>
      <c r="T67" s="38"/>
      <c r="U67" s="38"/>
      <c r="V67" s="38"/>
      <c r="W67" s="38"/>
      <c r="X67" s="38"/>
      <c r="Y67" s="38"/>
      <c r="Z67" s="38"/>
      <c r="AA67" s="38"/>
      <c r="AB67" s="38"/>
      <c r="AC67" s="38"/>
      <c r="AD67" s="38"/>
      <c r="AE67" s="38"/>
      <c r="AF67" s="38"/>
      <c r="AG67" s="38"/>
    </row>
    <row r="68" ht="26.25" customHeight="1">
      <c r="A68" s="59"/>
      <c r="B68" s="60"/>
      <c r="C68" s="61"/>
      <c r="D68" s="53" t="s">
        <v>203</v>
      </c>
      <c r="E68" s="54" t="str">
        <f>'Total Impact Hours so far'!A61</f>
        <v>marinam00</v>
      </c>
      <c r="F68" s="55"/>
      <c r="G68" s="56"/>
      <c r="H68" s="57" t="s">
        <v>204</v>
      </c>
      <c r="I68" s="58">
        <f>'Total Impact Hours so far'!B61</f>
        <v>12.14953146</v>
      </c>
      <c r="J68" s="37"/>
      <c r="K68" s="38"/>
      <c r="L68" s="38"/>
      <c r="M68" s="38"/>
      <c r="N68" s="38"/>
      <c r="O68" s="38"/>
      <c r="P68" s="38"/>
      <c r="Q68" s="38"/>
      <c r="R68" s="38"/>
      <c r="S68" s="38"/>
      <c r="T68" s="38"/>
      <c r="U68" s="38"/>
      <c r="V68" s="38"/>
      <c r="W68" s="38"/>
      <c r="X68" s="38"/>
      <c r="Y68" s="38"/>
      <c r="Z68" s="38"/>
      <c r="AA68" s="38"/>
      <c r="AB68" s="38"/>
      <c r="AC68" s="38"/>
      <c r="AD68" s="38"/>
      <c r="AE68" s="38"/>
      <c r="AF68" s="38"/>
      <c r="AG68" s="38"/>
    </row>
    <row r="69" ht="26.25" customHeight="1">
      <c r="A69" s="59"/>
      <c r="B69" s="60"/>
      <c r="C69" s="61"/>
      <c r="D69" s="53" t="s">
        <v>203</v>
      </c>
      <c r="E69" s="54" t="str">
        <f>'Total Impact Hours so far'!A62</f>
        <v>danibelle</v>
      </c>
      <c r="F69" s="55"/>
      <c r="G69" s="56"/>
      <c r="H69" s="57" t="s">
        <v>204</v>
      </c>
      <c r="I69" s="58">
        <f>'Total Impact Hours so far'!B62</f>
        <v>11.44229753</v>
      </c>
      <c r="J69" s="37"/>
      <c r="K69" s="38"/>
      <c r="L69" s="38"/>
      <c r="M69" s="38"/>
      <c r="N69" s="38"/>
      <c r="O69" s="38"/>
      <c r="P69" s="38"/>
      <c r="Q69" s="38"/>
      <c r="R69" s="38"/>
      <c r="S69" s="38"/>
      <c r="T69" s="38"/>
      <c r="U69" s="38"/>
      <c r="V69" s="38"/>
      <c r="W69" s="38"/>
      <c r="X69" s="38"/>
      <c r="Y69" s="38"/>
      <c r="Z69" s="38"/>
      <c r="AA69" s="38"/>
      <c r="AB69" s="38"/>
      <c r="AC69" s="38"/>
      <c r="AD69" s="38"/>
      <c r="AE69" s="38"/>
      <c r="AF69" s="38"/>
      <c r="AG69" s="38"/>
    </row>
    <row r="70" ht="26.25" customHeight="1">
      <c r="A70" s="59"/>
      <c r="B70" s="60"/>
      <c r="C70" s="61"/>
      <c r="D70" s="53" t="s">
        <v>203</v>
      </c>
      <c r="E70" s="54" t="str">
        <f>'Total Impact Hours so far'!A63</f>
        <v>simunstrukan</v>
      </c>
      <c r="F70" s="55"/>
      <c r="G70" s="56"/>
      <c r="H70" s="57" t="s">
        <v>204</v>
      </c>
      <c r="I70" s="58">
        <f>'Total Impact Hours so far'!B63</f>
        <v>11.19770641</v>
      </c>
      <c r="J70" s="37"/>
      <c r="K70" s="38"/>
      <c r="L70" s="38"/>
      <c r="M70" s="38"/>
      <c r="N70" s="38"/>
      <c r="O70" s="38"/>
      <c r="P70" s="38"/>
      <c r="Q70" s="38"/>
      <c r="R70" s="38"/>
      <c r="S70" s="38"/>
      <c r="T70" s="38"/>
      <c r="U70" s="38"/>
      <c r="V70" s="38"/>
      <c r="W70" s="38"/>
      <c r="X70" s="38"/>
      <c r="Y70" s="38"/>
      <c r="Z70" s="38"/>
      <c r="AA70" s="38"/>
      <c r="AB70" s="38"/>
      <c r="AC70" s="38"/>
      <c r="AD70" s="38"/>
      <c r="AE70" s="38"/>
      <c r="AF70" s="38"/>
      <c r="AG70" s="38"/>
    </row>
    <row r="71" ht="26.25" customHeight="1">
      <c r="A71" s="50"/>
      <c r="B71" s="62"/>
      <c r="C71" s="52"/>
      <c r="D71" s="53" t="s">
        <v>203</v>
      </c>
      <c r="E71" s="54" t="str">
        <f>'Total Impact Hours so far'!A64</f>
        <v>knobsdao</v>
      </c>
      <c r="F71" s="55"/>
      <c r="G71" s="56"/>
      <c r="H71" s="57" t="s">
        <v>204</v>
      </c>
      <c r="I71" s="58">
        <f>'Total Impact Hours so far'!B64</f>
        <v>10.71019007</v>
      </c>
      <c r="J71" s="37"/>
      <c r="K71" s="38"/>
      <c r="L71" s="38"/>
      <c r="M71" s="38"/>
      <c r="N71" s="38"/>
      <c r="O71" s="38"/>
      <c r="P71" s="38"/>
      <c r="Q71" s="38"/>
      <c r="R71" s="38"/>
      <c r="S71" s="38"/>
      <c r="T71" s="38"/>
      <c r="U71" s="38"/>
      <c r="V71" s="38"/>
      <c r="W71" s="38"/>
      <c r="X71" s="38"/>
      <c r="Y71" s="38"/>
      <c r="Z71" s="38"/>
      <c r="AA71" s="38"/>
      <c r="AB71" s="38"/>
      <c r="AC71" s="38"/>
      <c r="AD71" s="38"/>
      <c r="AE71" s="38"/>
      <c r="AF71" s="38"/>
      <c r="AG71" s="38"/>
    </row>
    <row r="72" ht="26.25" customHeight="1">
      <c r="A72" s="68"/>
      <c r="B72" s="69"/>
      <c r="C72" s="61"/>
      <c r="D72" s="53" t="s">
        <v>203</v>
      </c>
      <c r="E72" s="54" t="str">
        <f>'Total Impact Hours so far'!A65</f>
        <v>krrisis</v>
      </c>
      <c r="F72" s="55"/>
      <c r="G72" s="56"/>
      <c r="H72" s="57" t="s">
        <v>204</v>
      </c>
      <c r="I72" s="58">
        <f>'Total Impact Hours so far'!B65</f>
        <v>10.22100549</v>
      </c>
      <c r="J72" s="37"/>
      <c r="K72" s="38"/>
      <c r="L72" s="38"/>
      <c r="M72" s="38"/>
      <c r="N72" s="38"/>
      <c r="O72" s="38"/>
      <c r="P72" s="38"/>
      <c r="Q72" s="38"/>
      <c r="R72" s="38"/>
      <c r="S72" s="38"/>
      <c r="T72" s="38"/>
      <c r="U72" s="38"/>
      <c r="V72" s="38"/>
      <c r="W72" s="38"/>
      <c r="X72" s="38"/>
      <c r="Y72" s="38"/>
      <c r="Z72" s="38"/>
      <c r="AA72" s="38"/>
      <c r="AB72" s="38"/>
      <c r="AC72" s="38"/>
      <c r="AD72" s="38"/>
      <c r="AE72" s="38"/>
      <c r="AF72" s="38"/>
      <c r="AG72" s="38"/>
    </row>
    <row r="73" ht="26.25" customHeight="1">
      <c r="A73" s="59"/>
      <c r="B73" s="60"/>
      <c r="C73" s="61"/>
      <c r="D73" s="53" t="s">
        <v>203</v>
      </c>
      <c r="E73" s="54" t="str">
        <f>'Total Impact Hours so far'!A66</f>
        <v>vivszaid</v>
      </c>
      <c r="F73" s="55"/>
      <c r="G73" s="56"/>
      <c r="H73" s="57" t="s">
        <v>204</v>
      </c>
      <c r="I73" s="58">
        <f>'Total Impact Hours so far'!B66</f>
        <v>10.07305047</v>
      </c>
      <c r="J73" s="37"/>
      <c r="K73" s="38"/>
      <c r="L73" s="38"/>
      <c r="M73" s="38"/>
      <c r="N73" s="38"/>
      <c r="O73" s="38"/>
      <c r="P73" s="38"/>
      <c r="Q73" s="38"/>
      <c r="R73" s="38"/>
      <c r="S73" s="38"/>
      <c r="T73" s="38"/>
      <c r="U73" s="38"/>
      <c r="V73" s="38"/>
      <c r="W73" s="38"/>
      <c r="X73" s="38"/>
      <c r="Y73" s="38"/>
      <c r="Z73" s="38"/>
      <c r="AA73" s="38"/>
      <c r="AB73" s="38"/>
      <c r="AC73" s="38"/>
      <c r="AD73" s="38"/>
      <c r="AE73" s="38"/>
      <c r="AF73" s="38"/>
      <c r="AG73" s="38"/>
    </row>
    <row r="74" ht="26.25" customHeight="1">
      <c r="A74" s="50"/>
      <c r="B74" s="62"/>
      <c r="C74" s="52"/>
      <c r="D74" s="53" t="s">
        <v>203</v>
      </c>
      <c r="E74" s="54" t="str">
        <f>'Total Impact Hours so far'!A67</f>
        <v>auryn_macmillan</v>
      </c>
      <c r="F74" s="55"/>
      <c r="G74" s="56"/>
      <c r="H74" s="57" t="s">
        <v>204</v>
      </c>
      <c r="I74" s="58">
        <f>'Total Impact Hours so far'!B67</f>
        <v>9.884198827</v>
      </c>
      <c r="J74" s="37"/>
      <c r="K74" s="38"/>
      <c r="L74" s="38"/>
      <c r="M74" s="38"/>
      <c r="N74" s="38"/>
      <c r="O74" s="38"/>
      <c r="P74" s="38"/>
      <c r="Q74" s="38"/>
      <c r="R74" s="38"/>
      <c r="S74" s="38"/>
      <c r="T74" s="38"/>
      <c r="U74" s="38"/>
      <c r="V74" s="38"/>
      <c r="W74" s="38"/>
      <c r="X74" s="38"/>
      <c r="Y74" s="38"/>
      <c r="Z74" s="38"/>
      <c r="AA74" s="38"/>
      <c r="AB74" s="38"/>
      <c r="AC74" s="38"/>
      <c r="AD74" s="38"/>
      <c r="AE74" s="38"/>
      <c r="AF74" s="38"/>
      <c r="AG74" s="38"/>
    </row>
    <row r="75" ht="26.25" customHeight="1">
      <c r="A75" s="50"/>
      <c r="B75" s="62"/>
      <c r="C75" s="52"/>
      <c r="D75" s="53" t="s">
        <v>203</v>
      </c>
      <c r="E75" s="54" t="str">
        <f>'Total Impact Hours so far'!A68</f>
        <v>felixfalafel</v>
      </c>
      <c r="F75" s="55"/>
      <c r="G75" s="56"/>
      <c r="H75" s="57" t="s">
        <v>204</v>
      </c>
      <c r="I75" s="58">
        <f>'Total Impact Hours so far'!B68</f>
        <v>9.61714332</v>
      </c>
      <c r="J75" s="37"/>
      <c r="K75" s="38"/>
      <c r="L75" s="38"/>
      <c r="M75" s="38"/>
      <c r="N75" s="38"/>
      <c r="O75" s="38"/>
      <c r="P75" s="38"/>
      <c r="Q75" s="38"/>
      <c r="R75" s="38"/>
      <c r="S75" s="38"/>
      <c r="T75" s="38"/>
      <c r="U75" s="38"/>
      <c r="V75" s="38"/>
      <c r="W75" s="38"/>
      <c r="X75" s="38"/>
      <c r="Y75" s="38"/>
      <c r="Z75" s="38"/>
      <c r="AA75" s="38"/>
      <c r="AB75" s="38"/>
      <c r="AC75" s="38"/>
      <c r="AD75" s="38"/>
      <c r="AE75" s="38"/>
      <c r="AF75" s="38"/>
      <c r="AG75" s="38"/>
    </row>
    <row r="76" ht="26.25" customHeight="1">
      <c r="A76" s="59"/>
      <c r="B76" s="60"/>
      <c r="C76" s="61"/>
      <c r="D76" s="53" t="s">
        <v>203</v>
      </c>
      <c r="E76" s="54" t="str">
        <f>'Total Impact Hours so far'!A69</f>
        <v>geleeroyale</v>
      </c>
      <c r="F76" s="55"/>
      <c r="G76" s="56"/>
      <c r="H76" s="57" t="s">
        <v>204</v>
      </c>
      <c r="I76" s="58">
        <f>'Total Impact Hours so far'!B69</f>
        <v>9.249173317</v>
      </c>
      <c r="J76" s="37"/>
      <c r="K76" s="38"/>
      <c r="L76" s="38"/>
      <c r="M76" s="38"/>
      <c r="N76" s="38"/>
      <c r="O76" s="38"/>
      <c r="P76" s="38"/>
      <c r="Q76" s="38"/>
      <c r="R76" s="38"/>
      <c r="S76" s="38"/>
      <c r="T76" s="38"/>
      <c r="U76" s="38"/>
      <c r="V76" s="38"/>
      <c r="W76" s="38"/>
      <c r="X76" s="38"/>
      <c r="Y76" s="38"/>
      <c r="Z76" s="38"/>
      <c r="AA76" s="38"/>
      <c r="AB76" s="38"/>
      <c r="AC76" s="38"/>
      <c r="AD76" s="38"/>
      <c r="AE76" s="38"/>
      <c r="AF76" s="38"/>
      <c r="AG76" s="38"/>
    </row>
    <row r="77" ht="26.25" customHeight="1">
      <c r="A77" s="50"/>
      <c r="B77" s="62"/>
      <c r="C77" s="52"/>
      <c r="D77" s="53" t="s">
        <v>203</v>
      </c>
      <c r="E77" s="54" t="str">
        <f>'Total Impact Hours so far'!A70</f>
        <v>lbagic</v>
      </c>
      <c r="F77" s="55"/>
      <c r="G77" s="56"/>
      <c r="H77" s="57" t="s">
        <v>204</v>
      </c>
      <c r="I77" s="58">
        <f>'Total Impact Hours so far'!B70</f>
        <v>8.958033821</v>
      </c>
      <c r="J77" s="37"/>
      <c r="K77" s="38"/>
      <c r="L77" s="38"/>
      <c r="M77" s="38"/>
      <c r="N77" s="38"/>
      <c r="O77" s="38"/>
      <c r="P77" s="38"/>
      <c r="Q77" s="38"/>
      <c r="R77" s="38"/>
      <c r="S77" s="38"/>
      <c r="T77" s="38"/>
      <c r="U77" s="38"/>
      <c r="V77" s="38"/>
      <c r="W77" s="38"/>
      <c r="X77" s="38"/>
      <c r="Y77" s="38"/>
      <c r="Z77" s="38"/>
      <c r="AA77" s="38"/>
      <c r="AB77" s="38"/>
      <c r="AC77" s="38"/>
      <c r="AD77" s="38"/>
      <c r="AE77" s="38"/>
      <c r="AF77" s="38"/>
      <c r="AG77" s="38"/>
    </row>
    <row r="78" ht="26.25" customHeight="1">
      <c r="A78" s="59"/>
      <c r="B78" s="60"/>
      <c r="C78" s="60"/>
      <c r="D78" s="60"/>
      <c r="E78" s="70" t="s">
        <v>205</v>
      </c>
      <c r="F78" s="71"/>
      <c r="G78" s="72"/>
      <c r="H78" s="72"/>
      <c r="I78" s="73"/>
      <c r="J78" s="74"/>
      <c r="K78" s="38"/>
      <c r="L78" s="38"/>
      <c r="M78" s="38"/>
      <c r="N78" s="38"/>
      <c r="O78" s="38"/>
      <c r="P78" s="38"/>
      <c r="Q78" s="38"/>
      <c r="R78" s="38"/>
      <c r="S78" s="38"/>
      <c r="T78" s="38"/>
      <c r="U78" s="38"/>
      <c r="V78" s="38"/>
      <c r="W78" s="38"/>
      <c r="X78" s="38"/>
      <c r="Y78" s="38"/>
      <c r="Z78" s="38"/>
      <c r="AA78" s="38"/>
      <c r="AB78" s="38"/>
      <c r="AC78" s="38"/>
      <c r="AD78" s="38"/>
      <c r="AE78" s="38"/>
      <c r="AF78" s="38"/>
      <c r="AG78" s="38"/>
    </row>
    <row r="79" ht="26.25" customHeight="1">
      <c r="A79" s="59"/>
      <c r="B79" s="75"/>
      <c r="C79" s="75"/>
      <c r="D79" s="75"/>
      <c r="E79" s="76"/>
      <c r="F79" s="77"/>
      <c r="G79" s="78"/>
      <c r="H79" s="78"/>
      <c r="I79" s="79"/>
      <c r="J79" s="74"/>
      <c r="K79" s="38"/>
      <c r="L79" s="38"/>
      <c r="M79" s="38"/>
      <c r="N79" s="38"/>
      <c r="O79" s="38"/>
      <c r="P79" s="38"/>
      <c r="Q79" s="38"/>
      <c r="R79" s="38"/>
      <c r="S79" s="38"/>
      <c r="T79" s="38"/>
      <c r="U79" s="38"/>
      <c r="V79" s="38"/>
      <c r="W79" s="38"/>
      <c r="X79" s="38"/>
      <c r="Y79" s="38"/>
      <c r="Z79" s="38"/>
      <c r="AA79" s="38"/>
      <c r="AB79" s="38"/>
      <c r="AC79" s="38"/>
      <c r="AD79" s="38"/>
      <c r="AE79" s="38"/>
      <c r="AF79" s="38"/>
      <c r="AG79" s="38"/>
    </row>
    <row r="80" ht="26.25" customHeight="1">
      <c r="A80" s="59"/>
      <c r="B80" s="80"/>
      <c r="C80" s="80"/>
      <c r="D80" s="80"/>
      <c r="E80" s="80"/>
      <c r="F80" s="80"/>
      <c r="G80" s="80"/>
      <c r="H80" s="80"/>
      <c r="I80" s="81"/>
      <c r="J80" s="74"/>
      <c r="K80" s="38"/>
      <c r="L80" s="38"/>
      <c r="M80" s="38"/>
      <c r="N80" s="38"/>
      <c r="O80" s="38"/>
      <c r="P80" s="38"/>
      <c r="Q80" s="38"/>
      <c r="R80" s="38"/>
      <c r="S80" s="38"/>
      <c r="T80" s="38"/>
      <c r="U80" s="38"/>
      <c r="V80" s="38"/>
      <c r="W80" s="38"/>
      <c r="X80" s="38"/>
      <c r="Y80" s="38"/>
      <c r="Z80" s="38"/>
      <c r="AA80" s="38"/>
      <c r="AB80" s="38"/>
      <c r="AC80" s="38"/>
      <c r="AD80" s="38"/>
      <c r="AE80" s="38"/>
      <c r="AF80" s="38"/>
      <c r="AG80" s="38"/>
    </row>
    <row r="81">
      <c r="A81" s="82"/>
      <c r="B81" s="82"/>
      <c r="C81" s="82"/>
      <c r="D81" s="82"/>
      <c r="E81" s="82"/>
      <c r="F81" s="82"/>
      <c r="G81" s="82"/>
      <c r="H81" s="82"/>
      <c r="I81" s="83"/>
      <c r="J81" s="84"/>
    </row>
    <row r="82">
      <c r="A82" s="82"/>
      <c r="B82" s="82"/>
      <c r="C82" s="82"/>
      <c r="D82" s="82"/>
      <c r="E82" s="82"/>
      <c r="F82" s="82"/>
      <c r="G82" s="82"/>
      <c r="H82" s="82"/>
      <c r="I82" s="83"/>
      <c r="J82" s="84"/>
    </row>
    <row r="83">
      <c r="A83" s="82"/>
      <c r="B83" s="82"/>
      <c r="C83" s="82"/>
      <c r="D83" s="82"/>
      <c r="E83" s="82"/>
      <c r="F83" s="82"/>
      <c r="G83" s="82"/>
      <c r="H83" s="82"/>
      <c r="I83" s="83"/>
      <c r="J83" s="84"/>
    </row>
    <row r="84">
      <c r="A84" s="82"/>
      <c r="B84" s="82"/>
      <c r="C84" s="82"/>
      <c r="D84" s="82"/>
      <c r="E84" s="82"/>
      <c r="F84" s="82"/>
      <c r="G84" s="82"/>
      <c r="H84" s="82"/>
      <c r="I84" s="83"/>
      <c r="J84" s="84"/>
    </row>
    <row r="85">
      <c r="A85" s="82"/>
      <c r="B85" s="82"/>
      <c r="C85" s="82"/>
      <c r="D85" s="82"/>
      <c r="E85" s="82"/>
      <c r="F85" s="82"/>
      <c r="G85" s="82"/>
      <c r="H85" s="82"/>
      <c r="I85" s="83"/>
      <c r="J85" s="84"/>
    </row>
    <row r="86">
      <c r="A86" s="82"/>
      <c r="B86" s="82"/>
      <c r="C86" s="82"/>
      <c r="D86" s="82"/>
      <c r="E86" s="82"/>
      <c r="F86" s="82"/>
      <c r="G86" s="82"/>
      <c r="H86" s="82"/>
      <c r="I86" s="83"/>
      <c r="J86" s="84"/>
    </row>
    <row r="87">
      <c r="A87" s="82"/>
      <c r="B87" s="82"/>
      <c r="C87" s="82"/>
      <c r="D87" s="82"/>
      <c r="E87" s="82"/>
      <c r="F87" s="82"/>
      <c r="G87" s="82"/>
      <c r="H87" s="82"/>
      <c r="I87" s="83"/>
      <c r="J87" s="84"/>
    </row>
    <row r="88">
      <c r="A88" s="82"/>
      <c r="B88" s="82"/>
      <c r="C88" s="82"/>
      <c r="D88" s="82"/>
      <c r="E88" s="82"/>
      <c r="F88" s="82"/>
      <c r="G88" s="82"/>
      <c r="H88" s="82"/>
      <c r="I88" s="83"/>
      <c r="J88" s="84"/>
    </row>
    <row r="89">
      <c r="A89" s="82"/>
      <c r="B89" s="82"/>
      <c r="C89" s="82"/>
      <c r="D89" s="82"/>
      <c r="E89" s="82"/>
      <c r="F89" s="82"/>
      <c r="G89" s="82"/>
      <c r="H89" s="82"/>
      <c r="I89" s="83"/>
      <c r="J89" s="84"/>
    </row>
    <row r="90">
      <c r="A90" s="82"/>
      <c r="B90" s="82"/>
      <c r="C90" s="82"/>
      <c r="D90" s="82"/>
      <c r="E90" s="82"/>
      <c r="F90" s="82"/>
      <c r="G90" s="82"/>
      <c r="H90" s="82"/>
      <c r="I90" s="83"/>
      <c r="J90" s="84"/>
    </row>
    <row r="91">
      <c r="A91" s="82"/>
      <c r="B91" s="82"/>
      <c r="C91" s="82"/>
      <c r="D91" s="82"/>
      <c r="E91" s="82"/>
      <c r="F91" s="82"/>
      <c r="G91" s="82"/>
      <c r="H91" s="82"/>
      <c r="I91" s="83"/>
      <c r="J91" s="84"/>
    </row>
    <row r="92">
      <c r="A92" s="82"/>
      <c r="B92" s="82"/>
      <c r="C92" s="82"/>
      <c r="D92" s="82"/>
      <c r="E92" s="82"/>
      <c r="F92" s="82"/>
      <c r="G92" s="82"/>
      <c r="H92" s="82"/>
      <c r="I92" s="83"/>
      <c r="J92" s="84"/>
    </row>
    <row r="93">
      <c r="A93" s="82"/>
      <c r="B93" s="82"/>
      <c r="C93" s="82"/>
      <c r="D93" s="82"/>
      <c r="E93" s="82"/>
      <c r="F93" s="82"/>
      <c r="G93" s="82"/>
      <c r="H93" s="82"/>
      <c r="I93" s="83"/>
      <c r="J93" s="84"/>
    </row>
    <row r="94">
      <c r="A94" s="82"/>
      <c r="B94" s="82"/>
      <c r="C94" s="82"/>
      <c r="D94" s="82"/>
      <c r="E94" s="82"/>
      <c r="F94" s="82"/>
      <c r="G94" s="82"/>
      <c r="H94" s="82"/>
      <c r="I94" s="83"/>
      <c r="J94" s="84"/>
    </row>
    <row r="95">
      <c r="A95" s="82"/>
      <c r="B95" s="82"/>
      <c r="C95" s="82"/>
      <c r="D95" s="82"/>
      <c r="E95" s="82"/>
      <c r="F95" s="82"/>
      <c r="G95" s="82"/>
      <c r="H95" s="82"/>
      <c r="I95" s="83"/>
      <c r="J95" s="84"/>
    </row>
    <row r="96">
      <c r="A96" s="82"/>
      <c r="B96" s="82"/>
      <c r="C96" s="82"/>
      <c r="D96" s="82"/>
      <c r="E96" s="82"/>
      <c r="F96" s="82"/>
      <c r="G96" s="82"/>
      <c r="H96" s="82"/>
      <c r="I96" s="83"/>
      <c r="J96" s="84"/>
    </row>
    <row r="97">
      <c r="A97" s="82"/>
      <c r="B97" s="82"/>
      <c r="C97" s="82"/>
      <c r="D97" s="82"/>
      <c r="E97" s="82"/>
      <c r="F97" s="82"/>
      <c r="G97" s="82"/>
      <c r="H97" s="82"/>
      <c r="I97" s="83"/>
      <c r="J97" s="84"/>
    </row>
    <row r="98">
      <c r="A98" s="82"/>
      <c r="B98" s="82"/>
      <c r="C98" s="82"/>
      <c r="D98" s="82"/>
      <c r="E98" s="82"/>
      <c r="F98" s="82"/>
      <c r="G98" s="82"/>
      <c r="H98" s="82"/>
      <c r="I98" s="83"/>
      <c r="J98" s="84"/>
    </row>
    <row r="99">
      <c r="A99" s="82"/>
      <c r="B99" s="82"/>
      <c r="C99" s="82"/>
      <c r="D99" s="82"/>
      <c r="E99" s="82"/>
      <c r="F99" s="82"/>
      <c r="G99" s="82"/>
      <c r="H99" s="82"/>
      <c r="I99" s="83"/>
      <c r="J99" s="84"/>
    </row>
    <row r="100">
      <c r="A100" s="82"/>
      <c r="B100" s="82"/>
      <c r="C100" s="82"/>
      <c r="D100" s="82"/>
      <c r="E100" s="82"/>
      <c r="F100" s="82"/>
      <c r="G100" s="82"/>
      <c r="H100" s="82"/>
      <c r="I100" s="83"/>
      <c r="J100" s="84"/>
    </row>
    <row r="101">
      <c r="A101" s="82"/>
      <c r="B101" s="82"/>
      <c r="C101" s="82"/>
      <c r="D101" s="82"/>
      <c r="E101" s="82"/>
      <c r="F101" s="82"/>
      <c r="G101" s="82"/>
      <c r="H101" s="82"/>
      <c r="I101" s="83"/>
      <c r="J101" s="84"/>
    </row>
    <row r="102">
      <c r="A102" s="82"/>
      <c r="B102" s="82"/>
      <c r="C102" s="82"/>
      <c r="D102" s="82"/>
      <c r="E102" s="82"/>
      <c r="F102" s="82"/>
      <c r="G102" s="82"/>
      <c r="H102" s="82"/>
      <c r="I102" s="83"/>
      <c r="J102" s="84"/>
    </row>
    <row r="103">
      <c r="A103" s="82"/>
      <c r="B103" s="82"/>
      <c r="C103" s="82"/>
      <c r="D103" s="82"/>
      <c r="E103" s="82"/>
      <c r="F103" s="82"/>
      <c r="G103" s="82"/>
      <c r="H103" s="82"/>
      <c r="I103" s="83"/>
      <c r="J103" s="84"/>
    </row>
    <row r="104">
      <c r="A104" s="82"/>
      <c r="B104" s="82"/>
      <c r="C104" s="82"/>
      <c r="D104" s="82"/>
      <c r="E104" s="82"/>
      <c r="F104" s="82"/>
      <c r="G104" s="82"/>
      <c r="H104" s="82"/>
      <c r="I104" s="83"/>
      <c r="J104" s="84"/>
    </row>
    <row r="105">
      <c r="A105" s="82"/>
      <c r="B105" s="82"/>
      <c r="C105" s="82"/>
      <c r="D105" s="82"/>
      <c r="E105" s="82"/>
      <c r="F105" s="82"/>
      <c r="G105" s="82"/>
      <c r="H105" s="82"/>
      <c r="I105" s="83"/>
      <c r="J105" s="84"/>
    </row>
    <row r="106">
      <c r="A106" s="82"/>
      <c r="B106" s="82"/>
      <c r="C106" s="82"/>
      <c r="D106" s="82"/>
      <c r="E106" s="82"/>
      <c r="F106" s="82"/>
      <c r="G106" s="82"/>
      <c r="H106" s="82"/>
      <c r="I106" s="83"/>
      <c r="J106" s="84"/>
    </row>
    <row r="107">
      <c r="A107" s="82"/>
      <c r="B107" s="82"/>
      <c r="C107" s="82"/>
      <c r="D107" s="82"/>
      <c r="E107" s="82"/>
      <c r="F107" s="82"/>
      <c r="G107" s="82"/>
      <c r="H107" s="82"/>
      <c r="I107" s="83"/>
      <c r="J107" s="84"/>
    </row>
    <row r="108">
      <c r="A108" s="82"/>
      <c r="B108" s="82"/>
      <c r="C108" s="82"/>
      <c r="D108" s="82"/>
      <c r="E108" s="82"/>
      <c r="F108" s="82"/>
      <c r="G108" s="82"/>
      <c r="H108" s="82"/>
      <c r="I108" s="83"/>
      <c r="J108" s="84"/>
    </row>
    <row r="109">
      <c r="A109" s="82"/>
      <c r="B109" s="82"/>
      <c r="C109" s="82"/>
      <c r="D109" s="82"/>
      <c r="E109" s="82"/>
      <c r="F109" s="82"/>
      <c r="G109" s="82"/>
      <c r="H109" s="82"/>
      <c r="I109" s="83"/>
      <c r="J109" s="84"/>
    </row>
    <row r="110">
      <c r="A110" s="82"/>
      <c r="B110" s="82"/>
      <c r="C110" s="82"/>
      <c r="D110" s="82"/>
      <c r="E110" s="82"/>
      <c r="F110" s="82"/>
      <c r="G110" s="82"/>
      <c r="H110" s="82"/>
      <c r="I110" s="83"/>
      <c r="J110" s="84"/>
    </row>
    <row r="111">
      <c r="A111" s="82"/>
      <c r="B111" s="82"/>
      <c r="C111" s="82"/>
      <c r="D111" s="82"/>
      <c r="E111" s="82"/>
      <c r="F111" s="82"/>
      <c r="G111" s="82"/>
      <c r="H111" s="82"/>
      <c r="I111" s="83"/>
      <c r="J111" s="84"/>
    </row>
    <row r="112">
      <c r="A112" s="82"/>
      <c r="B112" s="82"/>
      <c r="C112" s="82"/>
      <c r="D112" s="82"/>
      <c r="E112" s="82"/>
      <c r="F112" s="82"/>
      <c r="G112" s="82"/>
      <c r="H112" s="82"/>
      <c r="I112" s="83"/>
      <c r="J112" s="84"/>
    </row>
    <row r="113">
      <c r="A113" s="82"/>
      <c r="B113" s="82"/>
      <c r="C113" s="82"/>
      <c r="D113" s="82"/>
      <c r="E113" s="82"/>
      <c r="F113" s="82"/>
      <c r="G113" s="82"/>
      <c r="H113" s="82"/>
      <c r="I113" s="83"/>
      <c r="J113" s="84"/>
    </row>
    <row r="114">
      <c r="A114" s="82"/>
      <c r="B114" s="82"/>
      <c r="C114" s="82"/>
      <c r="D114" s="82"/>
      <c r="E114" s="82"/>
      <c r="F114" s="82"/>
      <c r="G114" s="82"/>
      <c r="H114" s="82"/>
      <c r="I114" s="83"/>
      <c r="J114" s="84"/>
    </row>
    <row r="115">
      <c r="A115" s="82"/>
      <c r="B115" s="82"/>
      <c r="C115" s="82"/>
      <c r="D115" s="82"/>
      <c r="E115" s="82"/>
      <c r="F115" s="82"/>
      <c r="G115" s="82"/>
      <c r="H115" s="82"/>
      <c r="I115" s="83"/>
      <c r="J115" s="84"/>
    </row>
    <row r="116">
      <c r="A116" s="82"/>
      <c r="B116" s="82"/>
      <c r="C116" s="82"/>
      <c r="D116" s="82"/>
      <c r="E116" s="82"/>
      <c r="F116" s="82"/>
      <c r="G116" s="82"/>
      <c r="H116" s="82"/>
      <c r="I116" s="83"/>
      <c r="J116" s="84"/>
    </row>
    <row r="117">
      <c r="A117" s="82"/>
      <c r="B117" s="82"/>
      <c r="C117" s="82"/>
      <c r="D117" s="82"/>
      <c r="E117" s="82"/>
      <c r="F117" s="82"/>
      <c r="G117" s="82"/>
      <c r="H117" s="82"/>
      <c r="I117" s="83"/>
      <c r="J117" s="84"/>
    </row>
    <row r="118">
      <c r="A118" s="82"/>
      <c r="B118" s="82"/>
      <c r="C118" s="82"/>
      <c r="D118" s="82"/>
      <c r="E118" s="82"/>
      <c r="F118" s="82"/>
      <c r="G118" s="82"/>
      <c r="H118" s="82"/>
      <c r="I118" s="83"/>
      <c r="J118" s="84"/>
    </row>
    <row r="119">
      <c r="A119" s="82"/>
      <c r="B119" s="82"/>
      <c r="C119" s="82"/>
      <c r="D119" s="82"/>
      <c r="E119" s="82"/>
      <c r="F119" s="82"/>
      <c r="G119" s="82"/>
      <c r="H119" s="82"/>
      <c r="I119" s="83"/>
      <c r="J119" s="84"/>
    </row>
    <row r="120">
      <c r="A120" s="82"/>
      <c r="B120" s="82"/>
      <c r="C120" s="82"/>
      <c r="D120" s="82"/>
      <c r="E120" s="82"/>
      <c r="F120" s="82"/>
      <c r="G120" s="82"/>
      <c r="H120" s="82"/>
      <c r="I120" s="83"/>
      <c r="J120" s="84"/>
    </row>
    <row r="121">
      <c r="A121" s="82"/>
      <c r="B121" s="82"/>
      <c r="C121" s="82"/>
      <c r="D121" s="82"/>
      <c r="E121" s="82"/>
      <c r="F121" s="82"/>
      <c r="G121" s="82"/>
      <c r="H121" s="82"/>
      <c r="I121" s="83"/>
      <c r="J121" s="84"/>
    </row>
    <row r="122">
      <c r="A122" s="82"/>
      <c r="B122" s="82"/>
      <c r="C122" s="82"/>
      <c r="D122" s="82"/>
      <c r="E122" s="82"/>
      <c r="F122" s="82"/>
      <c r="G122" s="82"/>
      <c r="H122" s="82"/>
      <c r="I122" s="83"/>
      <c r="J122" s="84"/>
    </row>
    <row r="123">
      <c r="A123" s="82"/>
      <c r="B123" s="82"/>
      <c r="C123" s="82"/>
      <c r="D123" s="82"/>
      <c r="E123" s="82"/>
      <c r="F123" s="82"/>
      <c r="G123" s="82"/>
      <c r="H123" s="82"/>
      <c r="I123" s="83"/>
      <c r="J123" s="84"/>
    </row>
    <row r="124">
      <c r="A124" s="82"/>
      <c r="B124" s="82"/>
      <c r="C124" s="82"/>
      <c r="D124" s="82"/>
      <c r="E124" s="82"/>
      <c r="F124" s="82"/>
      <c r="G124" s="82"/>
      <c r="H124" s="82"/>
      <c r="I124" s="83"/>
      <c r="J124" s="84"/>
    </row>
    <row r="125">
      <c r="A125" s="82"/>
      <c r="B125" s="82"/>
      <c r="C125" s="82"/>
      <c r="D125" s="82"/>
      <c r="E125" s="82"/>
      <c r="F125" s="82"/>
      <c r="G125" s="82"/>
      <c r="H125" s="82"/>
      <c r="I125" s="83"/>
      <c r="J125" s="84"/>
    </row>
    <row r="126">
      <c r="A126" s="82"/>
      <c r="B126" s="82"/>
      <c r="C126" s="82"/>
      <c r="D126" s="82"/>
      <c r="E126" s="82"/>
      <c r="F126" s="82"/>
      <c r="G126" s="82"/>
      <c r="H126" s="82"/>
      <c r="I126" s="83"/>
      <c r="J126" s="84"/>
    </row>
    <row r="127">
      <c r="A127" s="82"/>
      <c r="B127" s="82"/>
      <c r="C127" s="82"/>
      <c r="D127" s="82"/>
      <c r="E127" s="82"/>
      <c r="F127" s="82"/>
      <c r="G127" s="82"/>
      <c r="H127" s="82"/>
      <c r="I127" s="83"/>
      <c r="J127" s="84"/>
    </row>
    <row r="128">
      <c r="A128" s="82"/>
      <c r="B128" s="82"/>
      <c r="C128" s="82"/>
      <c r="D128" s="82"/>
      <c r="E128" s="82"/>
      <c r="F128" s="82"/>
      <c r="G128" s="82"/>
      <c r="H128" s="82"/>
      <c r="I128" s="83"/>
      <c r="J128" s="84"/>
    </row>
    <row r="129">
      <c r="A129" s="82"/>
      <c r="B129" s="82"/>
      <c r="C129" s="82"/>
      <c r="D129" s="82"/>
      <c r="E129" s="82"/>
      <c r="F129" s="82"/>
      <c r="G129" s="82"/>
      <c r="H129" s="82"/>
      <c r="I129" s="83"/>
      <c r="J129" s="84"/>
    </row>
    <row r="130">
      <c r="A130" s="82"/>
      <c r="B130" s="82"/>
      <c r="C130" s="82"/>
      <c r="D130" s="82"/>
      <c r="E130" s="82"/>
      <c r="F130" s="82"/>
      <c r="G130" s="82"/>
      <c r="H130" s="82"/>
      <c r="I130" s="83"/>
      <c r="J130" s="84"/>
    </row>
    <row r="131">
      <c r="A131" s="82"/>
      <c r="B131" s="82"/>
      <c r="C131" s="82"/>
      <c r="D131" s="82"/>
      <c r="E131" s="82"/>
      <c r="F131" s="82"/>
      <c r="G131" s="82"/>
      <c r="H131" s="82"/>
      <c r="I131" s="83"/>
      <c r="J131" s="84"/>
    </row>
    <row r="132">
      <c r="A132" s="82"/>
      <c r="B132" s="82"/>
      <c r="C132" s="82"/>
      <c r="D132" s="82"/>
      <c r="E132" s="82"/>
      <c r="F132" s="82"/>
      <c r="G132" s="82"/>
      <c r="H132" s="82"/>
      <c r="I132" s="83"/>
      <c r="J132" s="84"/>
    </row>
    <row r="133">
      <c r="A133" s="82"/>
      <c r="B133" s="82"/>
      <c r="C133" s="82"/>
      <c r="D133" s="82"/>
      <c r="E133" s="82"/>
      <c r="F133" s="82"/>
      <c r="G133" s="82"/>
      <c r="H133" s="82"/>
      <c r="I133" s="83"/>
      <c r="J133" s="84"/>
    </row>
    <row r="134">
      <c r="A134" s="82"/>
      <c r="B134" s="82"/>
      <c r="C134" s="82"/>
      <c r="D134" s="82"/>
      <c r="E134" s="82"/>
      <c r="F134" s="82"/>
      <c r="G134" s="82"/>
      <c r="H134" s="82"/>
      <c r="I134" s="83"/>
      <c r="J134" s="84"/>
    </row>
    <row r="135">
      <c r="A135" s="82"/>
      <c r="B135" s="82"/>
      <c r="C135" s="82"/>
      <c r="D135" s="82"/>
      <c r="E135" s="82"/>
      <c r="F135" s="82"/>
      <c r="G135" s="82"/>
      <c r="H135" s="82"/>
      <c r="I135" s="83"/>
      <c r="J135" s="84"/>
    </row>
    <row r="136">
      <c r="A136" s="82"/>
      <c r="B136" s="82"/>
      <c r="C136" s="82"/>
      <c r="D136" s="82"/>
      <c r="E136" s="82"/>
      <c r="F136" s="82"/>
      <c r="G136" s="82"/>
      <c r="H136" s="82"/>
      <c r="I136" s="83"/>
      <c r="J136" s="84"/>
    </row>
    <row r="137">
      <c r="A137" s="82"/>
      <c r="B137" s="82"/>
      <c r="C137" s="82"/>
      <c r="D137" s="82"/>
      <c r="E137" s="82"/>
      <c r="F137" s="82"/>
      <c r="G137" s="82"/>
      <c r="H137" s="82"/>
      <c r="I137" s="83"/>
      <c r="J137" s="84"/>
    </row>
    <row r="138">
      <c r="A138" s="82"/>
      <c r="B138" s="82"/>
      <c r="C138" s="82"/>
      <c r="D138" s="82"/>
      <c r="E138" s="82"/>
      <c r="F138" s="82"/>
      <c r="G138" s="82"/>
      <c r="H138" s="82"/>
      <c r="I138" s="83"/>
      <c r="J138" s="84"/>
    </row>
    <row r="139">
      <c r="A139" s="82"/>
      <c r="B139" s="82"/>
      <c r="C139" s="82"/>
      <c r="D139" s="82"/>
      <c r="E139" s="82"/>
      <c r="F139" s="82"/>
      <c r="G139" s="82"/>
      <c r="H139" s="82"/>
      <c r="I139" s="83"/>
      <c r="J139" s="84"/>
    </row>
    <row r="140">
      <c r="A140" s="82"/>
      <c r="B140" s="82"/>
      <c r="C140" s="82"/>
      <c r="D140" s="82"/>
      <c r="E140" s="82"/>
      <c r="F140" s="82"/>
      <c r="G140" s="82"/>
      <c r="H140" s="82"/>
      <c r="I140" s="83"/>
      <c r="J140" s="85"/>
    </row>
    <row r="141">
      <c r="A141" s="82"/>
      <c r="B141" s="82"/>
      <c r="C141" s="82"/>
      <c r="D141" s="82"/>
      <c r="E141" s="82"/>
      <c r="F141" s="82"/>
      <c r="G141" s="82"/>
      <c r="H141" s="82"/>
      <c r="I141" s="83"/>
      <c r="J141" s="86"/>
    </row>
    <row r="142">
      <c r="A142" s="82"/>
      <c r="B142" s="82"/>
      <c r="C142" s="82"/>
      <c r="D142" s="82"/>
      <c r="E142" s="82"/>
      <c r="F142" s="82"/>
      <c r="G142" s="82"/>
      <c r="H142" s="82"/>
      <c r="I142" s="83"/>
      <c r="J142" s="86"/>
    </row>
    <row r="143">
      <c r="A143" s="82"/>
      <c r="B143" s="82"/>
      <c r="C143" s="82"/>
      <c r="D143" s="82"/>
      <c r="E143" s="82"/>
      <c r="F143" s="82"/>
      <c r="G143" s="82"/>
      <c r="H143" s="82"/>
      <c r="I143" s="83"/>
      <c r="J143" s="86"/>
    </row>
    <row r="144">
      <c r="A144" s="82"/>
      <c r="B144" s="82"/>
      <c r="C144" s="82"/>
      <c r="D144" s="82"/>
      <c r="E144" s="82"/>
      <c r="F144" s="82"/>
      <c r="G144" s="82"/>
      <c r="H144" s="82"/>
      <c r="I144" s="83"/>
      <c r="J144" s="86"/>
    </row>
    <row r="145">
      <c r="A145" s="82"/>
      <c r="B145" s="82"/>
      <c r="C145" s="82"/>
      <c r="D145" s="82"/>
      <c r="E145" s="82"/>
      <c r="F145" s="82"/>
      <c r="G145" s="82"/>
      <c r="H145" s="82"/>
      <c r="I145" s="83"/>
      <c r="J145" s="86"/>
    </row>
    <row r="146">
      <c r="A146" s="82"/>
      <c r="B146" s="82"/>
      <c r="C146" s="82"/>
      <c r="D146" s="82"/>
      <c r="E146" s="82"/>
      <c r="F146" s="82"/>
      <c r="G146" s="82"/>
      <c r="H146" s="82"/>
      <c r="I146" s="83"/>
      <c r="J146" s="86"/>
    </row>
    <row r="147">
      <c r="A147" s="82"/>
      <c r="B147" s="82"/>
      <c r="C147" s="82"/>
      <c r="D147" s="82"/>
      <c r="E147" s="82"/>
      <c r="F147" s="82"/>
      <c r="G147" s="82"/>
      <c r="H147" s="82"/>
      <c r="I147" s="83"/>
      <c r="J147" s="86"/>
    </row>
    <row r="148">
      <c r="A148" s="82"/>
      <c r="B148" s="82"/>
      <c r="C148" s="82"/>
      <c r="D148" s="82"/>
      <c r="E148" s="82"/>
      <c r="F148" s="82"/>
      <c r="G148" s="82"/>
      <c r="H148" s="82"/>
      <c r="I148" s="83"/>
      <c r="J148" s="86"/>
    </row>
    <row r="149">
      <c r="A149" s="82"/>
      <c r="B149" s="82"/>
      <c r="C149" s="82"/>
      <c r="D149" s="82"/>
      <c r="E149" s="82"/>
      <c r="F149" s="82"/>
      <c r="G149" s="82"/>
      <c r="H149" s="82"/>
      <c r="I149" s="83"/>
      <c r="J149" s="86"/>
    </row>
    <row r="150">
      <c r="A150" s="82"/>
      <c r="B150" s="82"/>
      <c r="C150" s="82"/>
      <c r="D150" s="82"/>
      <c r="E150" s="82"/>
      <c r="F150" s="82"/>
      <c r="G150" s="82"/>
      <c r="H150" s="82"/>
      <c r="I150" s="83"/>
      <c r="J150" s="86"/>
    </row>
    <row r="151">
      <c r="A151" s="82"/>
      <c r="B151" s="82"/>
      <c r="C151" s="82"/>
      <c r="D151" s="82"/>
      <c r="E151" s="82"/>
      <c r="F151" s="82"/>
      <c r="G151" s="82"/>
      <c r="H151" s="82"/>
      <c r="I151" s="83"/>
      <c r="J151" s="86"/>
    </row>
    <row r="152">
      <c r="A152" s="82"/>
      <c r="B152" s="82"/>
      <c r="C152" s="82"/>
      <c r="D152" s="82"/>
      <c r="E152" s="82"/>
      <c r="F152" s="82"/>
      <c r="G152" s="82"/>
      <c r="H152" s="82"/>
      <c r="I152" s="83"/>
      <c r="J152" s="86"/>
    </row>
    <row r="153">
      <c r="A153" s="82"/>
      <c r="B153" s="82"/>
      <c r="C153" s="82"/>
      <c r="D153" s="82"/>
      <c r="E153" s="82"/>
      <c r="F153" s="82"/>
      <c r="G153" s="82"/>
      <c r="H153" s="82"/>
      <c r="I153" s="83"/>
      <c r="J153" s="86"/>
    </row>
    <row r="154">
      <c r="A154" s="82"/>
      <c r="B154" s="82"/>
      <c r="C154" s="82"/>
      <c r="D154" s="82"/>
      <c r="E154" s="82"/>
      <c r="F154" s="82"/>
      <c r="G154" s="82"/>
      <c r="H154" s="82"/>
      <c r="I154" s="83"/>
      <c r="J154" s="86"/>
    </row>
    <row r="155">
      <c r="A155" s="82"/>
      <c r="B155" s="82"/>
      <c r="C155" s="82"/>
      <c r="D155" s="82"/>
      <c r="E155" s="82"/>
      <c r="F155" s="82"/>
      <c r="G155" s="82"/>
      <c r="H155" s="82"/>
      <c r="I155" s="83"/>
      <c r="J155" s="86"/>
    </row>
    <row r="156">
      <c r="A156" s="82"/>
      <c r="B156" s="82"/>
      <c r="C156" s="82"/>
      <c r="D156" s="82"/>
      <c r="E156" s="82"/>
      <c r="F156" s="82"/>
      <c r="G156" s="82"/>
      <c r="H156" s="82"/>
      <c r="I156" s="83"/>
      <c r="J156" s="86"/>
    </row>
    <row r="157">
      <c r="A157" s="82"/>
      <c r="B157" s="82"/>
      <c r="C157" s="82"/>
      <c r="D157" s="82"/>
      <c r="E157" s="82"/>
      <c r="F157" s="82"/>
      <c r="G157" s="82"/>
      <c r="H157" s="82"/>
      <c r="I157" s="83"/>
      <c r="J157" s="86"/>
    </row>
    <row r="158">
      <c r="A158" s="82"/>
      <c r="B158" s="82"/>
      <c r="C158" s="82"/>
      <c r="D158" s="82"/>
      <c r="E158" s="82"/>
      <c r="F158" s="82"/>
      <c r="G158" s="82"/>
      <c r="H158" s="82"/>
      <c r="I158" s="83"/>
      <c r="J158" s="86"/>
    </row>
    <row r="159">
      <c r="A159" s="82"/>
      <c r="B159" s="82"/>
      <c r="C159" s="82"/>
      <c r="D159" s="82"/>
      <c r="E159" s="82"/>
      <c r="F159" s="82"/>
      <c r="G159" s="82"/>
      <c r="H159" s="82"/>
      <c r="I159" s="83"/>
      <c r="J159" s="86"/>
    </row>
    <row r="160">
      <c r="A160" s="82"/>
      <c r="B160" s="82"/>
      <c r="C160" s="82"/>
      <c r="D160" s="82"/>
      <c r="E160" s="82"/>
      <c r="F160" s="82"/>
      <c r="G160" s="82"/>
      <c r="H160" s="82"/>
      <c r="I160" s="83"/>
      <c r="J160" s="86"/>
    </row>
    <row r="161">
      <c r="A161" s="82"/>
      <c r="B161" s="82"/>
      <c r="C161" s="82"/>
      <c r="D161" s="82"/>
      <c r="E161" s="82"/>
      <c r="F161" s="82"/>
      <c r="G161" s="82"/>
      <c r="H161" s="82"/>
      <c r="I161" s="83"/>
      <c r="J161" s="86"/>
    </row>
    <row r="162">
      <c r="A162" s="82"/>
      <c r="B162" s="82"/>
      <c r="C162" s="82"/>
      <c r="D162" s="82"/>
      <c r="E162" s="82"/>
      <c r="F162" s="82"/>
      <c r="G162" s="82"/>
      <c r="H162" s="82"/>
      <c r="I162" s="83"/>
      <c r="J162" s="86"/>
    </row>
    <row r="163">
      <c r="A163" s="82"/>
      <c r="B163" s="82"/>
      <c r="C163" s="82"/>
      <c r="D163" s="82"/>
      <c r="E163" s="82"/>
      <c r="F163" s="82"/>
      <c r="G163" s="82"/>
      <c r="H163" s="82"/>
      <c r="I163" s="83"/>
      <c r="J163" s="86"/>
    </row>
    <row r="164">
      <c r="A164" s="82"/>
      <c r="B164" s="82"/>
      <c r="C164" s="82"/>
      <c r="D164" s="82"/>
      <c r="E164" s="82"/>
      <c r="F164" s="82"/>
      <c r="G164" s="82"/>
      <c r="H164" s="82"/>
      <c r="I164" s="83"/>
      <c r="J164" s="86"/>
    </row>
    <row r="165">
      <c r="A165" s="82"/>
      <c r="B165" s="82"/>
      <c r="C165" s="82"/>
      <c r="D165" s="82"/>
      <c r="E165" s="82"/>
      <c r="F165" s="82"/>
      <c r="G165" s="82"/>
      <c r="H165" s="82"/>
      <c r="I165" s="83"/>
      <c r="J165" s="86"/>
    </row>
    <row r="166">
      <c r="A166" s="82"/>
      <c r="B166" s="82"/>
      <c r="C166" s="82"/>
      <c r="D166" s="82"/>
      <c r="E166" s="82"/>
      <c r="F166" s="82"/>
      <c r="G166" s="82"/>
      <c r="H166" s="82"/>
      <c r="I166" s="83"/>
      <c r="J166" s="86"/>
    </row>
    <row r="167">
      <c r="A167" s="82"/>
      <c r="B167" s="82"/>
      <c r="C167" s="82"/>
      <c r="D167" s="82"/>
      <c r="E167" s="82"/>
      <c r="F167" s="82"/>
      <c r="G167" s="82"/>
      <c r="H167" s="82"/>
      <c r="I167" s="83"/>
      <c r="J167" s="86"/>
    </row>
    <row r="168">
      <c r="A168" s="82"/>
      <c r="B168" s="82"/>
      <c r="C168" s="82"/>
      <c r="D168" s="82"/>
      <c r="E168" s="82"/>
      <c r="F168" s="82"/>
      <c r="G168" s="82"/>
      <c r="H168" s="82"/>
      <c r="I168" s="83"/>
      <c r="J168" s="86"/>
    </row>
    <row r="169">
      <c r="A169" s="82"/>
      <c r="B169" s="82"/>
      <c r="C169" s="82"/>
      <c r="D169" s="82"/>
      <c r="E169" s="82"/>
      <c r="F169" s="82"/>
      <c r="G169" s="82"/>
      <c r="H169" s="82"/>
      <c r="I169" s="83"/>
      <c r="J169" s="86"/>
    </row>
    <row r="170">
      <c r="A170" s="82"/>
      <c r="B170" s="82"/>
      <c r="C170" s="82"/>
      <c r="D170" s="82"/>
      <c r="E170" s="82"/>
      <c r="F170" s="82"/>
      <c r="G170" s="82"/>
      <c r="H170" s="82"/>
      <c r="I170" s="83"/>
      <c r="J170" s="86"/>
    </row>
    <row r="171">
      <c r="A171" s="82"/>
      <c r="B171" s="82"/>
      <c r="C171" s="82"/>
      <c r="D171" s="82"/>
      <c r="E171" s="82"/>
      <c r="F171" s="82"/>
      <c r="G171" s="82"/>
      <c r="H171" s="82"/>
      <c r="I171" s="83"/>
      <c r="J171" s="86"/>
    </row>
    <row r="172">
      <c r="A172" s="82"/>
      <c r="B172" s="82"/>
      <c r="C172" s="82"/>
      <c r="D172" s="82"/>
      <c r="E172" s="82"/>
      <c r="F172" s="82"/>
      <c r="G172" s="82"/>
      <c r="H172" s="82"/>
      <c r="I172" s="83"/>
      <c r="J172" s="86"/>
    </row>
    <row r="173">
      <c r="A173" s="82"/>
      <c r="B173" s="82"/>
      <c r="C173" s="82"/>
      <c r="D173" s="82"/>
      <c r="E173" s="82"/>
      <c r="F173" s="82"/>
      <c r="G173" s="82"/>
      <c r="H173" s="82"/>
      <c r="I173" s="83"/>
      <c r="J173" s="86"/>
    </row>
    <row r="174">
      <c r="A174" s="82"/>
      <c r="B174" s="82"/>
      <c r="C174" s="82"/>
      <c r="D174" s="82"/>
      <c r="E174" s="82"/>
      <c r="F174" s="82"/>
      <c r="G174" s="82"/>
      <c r="H174" s="82"/>
      <c r="I174" s="83"/>
      <c r="J174" s="86"/>
    </row>
    <row r="175">
      <c r="A175" s="82"/>
      <c r="B175" s="82"/>
      <c r="C175" s="82"/>
      <c r="D175" s="82"/>
      <c r="E175" s="82"/>
      <c r="F175" s="82"/>
      <c r="G175" s="82"/>
      <c r="H175" s="82"/>
      <c r="I175" s="83"/>
      <c r="J175" s="86"/>
    </row>
    <row r="176">
      <c r="A176" s="82"/>
      <c r="B176" s="82"/>
      <c r="C176" s="82"/>
      <c r="D176" s="82"/>
      <c r="E176" s="82"/>
      <c r="F176" s="82"/>
      <c r="G176" s="82"/>
      <c r="H176" s="82"/>
      <c r="I176" s="83"/>
      <c r="J176" s="86"/>
    </row>
    <row r="177">
      <c r="A177" s="82"/>
      <c r="B177" s="82"/>
      <c r="C177" s="82"/>
      <c r="D177" s="82"/>
      <c r="E177" s="82"/>
      <c r="F177" s="82"/>
      <c r="G177" s="82"/>
      <c r="H177" s="82"/>
      <c r="I177" s="83"/>
      <c r="J177" s="86"/>
    </row>
    <row r="178">
      <c r="A178" s="82"/>
      <c r="B178" s="82"/>
      <c r="C178" s="82"/>
      <c r="D178" s="82"/>
      <c r="E178" s="82"/>
      <c r="F178" s="82"/>
      <c r="G178" s="82"/>
      <c r="H178" s="82"/>
      <c r="I178" s="83"/>
      <c r="J178" s="86"/>
    </row>
    <row r="179">
      <c r="A179" s="82"/>
      <c r="B179" s="82"/>
      <c r="C179" s="82"/>
      <c r="D179" s="82"/>
      <c r="E179" s="82"/>
      <c r="F179" s="82"/>
      <c r="G179" s="82"/>
      <c r="H179" s="82"/>
      <c r="I179" s="83"/>
      <c r="J179" s="86"/>
    </row>
    <row r="180">
      <c r="A180" s="82"/>
      <c r="B180" s="82"/>
      <c r="C180" s="82"/>
      <c r="D180" s="82"/>
      <c r="E180" s="82"/>
      <c r="F180" s="82"/>
      <c r="G180" s="82"/>
      <c r="H180" s="82"/>
      <c r="I180" s="83"/>
      <c r="J180" s="86"/>
    </row>
    <row r="181">
      <c r="A181" s="82"/>
      <c r="B181" s="82"/>
      <c r="C181" s="82"/>
      <c r="D181" s="82"/>
      <c r="E181" s="82"/>
      <c r="F181" s="82"/>
      <c r="G181" s="82"/>
      <c r="H181" s="82"/>
      <c r="I181" s="83"/>
      <c r="J181" s="86"/>
    </row>
    <row r="182">
      <c r="A182" s="82"/>
      <c r="B182" s="82"/>
      <c r="C182" s="82"/>
      <c r="D182" s="82"/>
      <c r="E182" s="82"/>
      <c r="F182" s="82"/>
      <c r="G182" s="82"/>
      <c r="H182" s="82"/>
      <c r="I182" s="83"/>
      <c r="J182" s="86"/>
    </row>
    <row r="183">
      <c r="A183" s="82"/>
      <c r="B183" s="82"/>
      <c r="C183" s="82"/>
      <c r="D183" s="82"/>
      <c r="E183" s="82"/>
      <c r="F183" s="82"/>
      <c r="G183" s="82"/>
      <c r="H183" s="82"/>
      <c r="I183" s="83"/>
      <c r="J183" s="86"/>
    </row>
    <row r="184">
      <c r="A184" s="82"/>
      <c r="B184" s="82"/>
      <c r="C184" s="82"/>
      <c r="D184" s="82"/>
      <c r="E184" s="82"/>
      <c r="F184" s="82"/>
      <c r="G184" s="82"/>
      <c r="H184" s="82"/>
      <c r="I184" s="83"/>
      <c r="J184" s="86"/>
    </row>
    <row r="185">
      <c r="A185" s="82"/>
      <c r="B185" s="82"/>
      <c r="C185" s="82"/>
      <c r="D185" s="82"/>
      <c r="E185" s="82"/>
      <c r="F185" s="82"/>
      <c r="G185" s="82"/>
      <c r="H185" s="82"/>
      <c r="I185" s="83"/>
      <c r="J185" s="86"/>
    </row>
    <row r="186">
      <c r="A186" s="82"/>
      <c r="B186" s="82"/>
      <c r="C186" s="82"/>
      <c r="D186" s="82"/>
      <c r="E186" s="82"/>
      <c r="F186" s="82"/>
      <c r="G186" s="82"/>
      <c r="H186" s="82"/>
      <c r="I186" s="83"/>
      <c r="J186" s="86"/>
    </row>
    <row r="187">
      <c r="A187" s="82"/>
      <c r="B187" s="82"/>
      <c r="C187" s="82"/>
      <c r="D187" s="82"/>
      <c r="E187" s="82"/>
      <c r="F187" s="82"/>
      <c r="G187" s="82"/>
      <c r="H187" s="82"/>
      <c r="I187" s="83"/>
      <c r="J187" s="86"/>
    </row>
    <row r="188">
      <c r="A188" s="82"/>
      <c r="B188" s="82"/>
      <c r="C188" s="82"/>
      <c r="D188" s="82"/>
      <c r="E188" s="82"/>
      <c r="F188" s="82"/>
      <c r="G188" s="82"/>
      <c r="H188" s="82"/>
      <c r="I188" s="83"/>
      <c r="J188" s="86"/>
    </row>
    <row r="189">
      <c r="A189" s="82"/>
      <c r="B189" s="82"/>
      <c r="C189" s="82"/>
      <c r="D189" s="82"/>
      <c r="E189" s="82"/>
      <c r="F189" s="82"/>
      <c r="G189" s="82"/>
      <c r="H189" s="82"/>
      <c r="I189" s="83"/>
      <c r="J189" s="86"/>
    </row>
    <row r="190">
      <c r="A190" s="82"/>
      <c r="B190" s="82"/>
      <c r="C190" s="82"/>
      <c r="D190" s="82"/>
      <c r="E190" s="82"/>
      <c r="F190" s="82"/>
      <c r="G190" s="82"/>
      <c r="H190" s="82"/>
      <c r="I190" s="83"/>
      <c r="J190" s="86"/>
    </row>
    <row r="191">
      <c r="A191" s="82"/>
      <c r="B191" s="82"/>
      <c r="C191" s="82"/>
      <c r="D191" s="82"/>
      <c r="E191" s="82"/>
      <c r="F191" s="82"/>
      <c r="G191" s="82"/>
      <c r="H191" s="82"/>
      <c r="I191" s="83"/>
      <c r="J191" s="86"/>
    </row>
    <row r="192">
      <c r="A192" s="82"/>
      <c r="B192" s="82"/>
      <c r="C192" s="82"/>
      <c r="D192" s="82"/>
      <c r="E192" s="82"/>
      <c r="F192" s="82"/>
      <c r="G192" s="82"/>
      <c r="H192" s="82"/>
      <c r="I192" s="83"/>
      <c r="J192" s="86"/>
    </row>
    <row r="193">
      <c r="A193" s="82"/>
      <c r="B193" s="82"/>
      <c r="C193" s="82"/>
      <c r="D193" s="82"/>
      <c r="E193" s="82"/>
      <c r="F193" s="82"/>
      <c r="G193" s="82"/>
      <c r="H193" s="82"/>
      <c r="I193" s="83"/>
      <c r="J193" s="86"/>
    </row>
    <row r="194">
      <c r="A194" s="82"/>
      <c r="B194" s="82"/>
      <c r="C194" s="82"/>
      <c r="D194" s="82"/>
      <c r="E194" s="82"/>
      <c r="F194" s="82"/>
      <c r="G194" s="82"/>
      <c r="H194" s="82"/>
      <c r="I194" s="83"/>
      <c r="J194" s="86"/>
    </row>
    <row r="195">
      <c r="A195" s="82"/>
      <c r="B195" s="82"/>
      <c r="C195" s="82"/>
      <c r="D195" s="82"/>
      <c r="E195" s="82"/>
      <c r="F195" s="82"/>
      <c r="G195" s="82"/>
      <c r="H195" s="82"/>
      <c r="I195" s="83"/>
      <c r="J195" s="86"/>
    </row>
    <row r="196">
      <c r="A196" s="82"/>
      <c r="B196" s="82"/>
      <c r="C196" s="82"/>
      <c r="D196" s="82"/>
      <c r="E196" s="82"/>
      <c r="F196" s="82"/>
      <c r="G196" s="82"/>
      <c r="H196" s="82"/>
      <c r="I196" s="83"/>
      <c r="J196" s="86"/>
    </row>
    <row r="197">
      <c r="A197" s="82"/>
      <c r="B197" s="82"/>
      <c r="C197" s="82"/>
      <c r="D197" s="82"/>
      <c r="E197" s="82"/>
      <c r="F197" s="82"/>
      <c r="G197" s="82"/>
      <c r="H197" s="82"/>
      <c r="I197" s="83"/>
      <c r="J197" s="86"/>
    </row>
    <row r="198">
      <c r="A198" s="82"/>
      <c r="B198" s="82"/>
      <c r="C198" s="82"/>
      <c r="D198" s="82"/>
      <c r="E198" s="82"/>
      <c r="F198" s="82"/>
      <c r="G198" s="82"/>
      <c r="H198" s="82"/>
      <c r="I198" s="83"/>
      <c r="J198" s="86"/>
    </row>
    <row r="199">
      <c r="A199" s="82"/>
      <c r="B199" s="82"/>
      <c r="C199" s="82"/>
      <c r="D199" s="82"/>
      <c r="E199" s="82"/>
      <c r="F199" s="82"/>
      <c r="G199" s="82"/>
      <c r="H199" s="82"/>
      <c r="I199" s="83"/>
      <c r="J199" s="86"/>
    </row>
    <row r="200">
      <c r="A200" s="82"/>
      <c r="B200" s="82"/>
      <c r="C200" s="82"/>
      <c r="D200" s="82"/>
      <c r="E200" s="82"/>
      <c r="F200" s="82"/>
      <c r="G200" s="82"/>
      <c r="H200" s="82"/>
      <c r="I200" s="83"/>
      <c r="J200" s="86"/>
    </row>
    <row r="201">
      <c r="A201" s="82"/>
      <c r="B201" s="82"/>
      <c r="C201" s="82"/>
      <c r="D201" s="82"/>
      <c r="E201" s="82"/>
      <c r="F201" s="82"/>
      <c r="G201" s="82"/>
      <c r="H201" s="82"/>
      <c r="I201" s="83"/>
      <c r="J201" s="86"/>
    </row>
    <row r="202">
      <c r="A202" s="82"/>
      <c r="B202" s="82"/>
      <c r="C202" s="82"/>
      <c r="D202" s="82"/>
      <c r="E202" s="82"/>
      <c r="F202" s="82"/>
      <c r="G202" s="82"/>
      <c r="H202" s="82"/>
      <c r="I202" s="83"/>
      <c r="J202" s="86"/>
    </row>
    <row r="203">
      <c r="A203" s="82"/>
      <c r="B203" s="82"/>
      <c r="C203" s="82"/>
      <c r="D203" s="82"/>
      <c r="E203" s="82"/>
      <c r="F203" s="82"/>
      <c r="G203" s="82"/>
      <c r="H203" s="82"/>
      <c r="I203" s="83"/>
      <c r="J203" s="86"/>
    </row>
    <row r="204">
      <c r="A204" s="82"/>
      <c r="B204" s="82"/>
      <c r="C204" s="82"/>
      <c r="D204" s="82"/>
      <c r="E204" s="82"/>
      <c r="F204" s="82"/>
      <c r="G204" s="82"/>
      <c r="H204" s="82"/>
      <c r="I204" s="83"/>
      <c r="J204" s="86"/>
    </row>
    <row r="205">
      <c r="A205" s="82"/>
      <c r="B205" s="82"/>
      <c r="C205" s="82"/>
      <c r="D205" s="82"/>
      <c r="E205" s="82"/>
      <c r="F205" s="82"/>
      <c r="G205" s="82"/>
      <c r="H205" s="82"/>
      <c r="I205" s="83"/>
      <c r="J205" s="86"/>
    </row>
    <row r="206">
      <c r="A206" s="82"/>
      <c r="B206" s="82"/>
      <c r="C206" s="82"/>
      <c r="D206" s="82"/>
      <c r="E206" s="82"/>
      <c r="F206" s="82"/>
      <c r="G206" s="82"/>
      <c r="H206" s="82"/>
      <c r="I206" s="83"/>
      <c r="J206" s="86"/>
    </row>
    <row r="207">
      <c r="A207" s="82"/>
      <c r="B207" s="82"/>
      <c r="C207" s="82"/>
      <c r="D207" s="82"/>
      <c r="E207" s="82"/>
      <c r="F207" s="82"/>
      <c r="G207" s="82"/>
      <c r="H207" s="82"/>
      <c r="I207" s="83"/>
      <c r="J207" s="86"/>
    </row>
    <row r="208">
      <c r="A208" s="82"/>
      <c r="B208" s="82"/>
      <c r="C208" s="82"/>
      <c r="D208" s="82"/>
      <c r="E208" s="82"/>
      <c r="F208" s="82"/>
      <c r="G208" s="82"/>
      <c r="H208" s="82"/>
      <c r="I208" s="83"/>
      <c r="J208" s="86"/>
    </row>
    <row r="209">
      <c r="A209" s="82"/>
      <c r="B209" s="82"/>
      <c r="C209" s="82"/>
      <c r="D209" s="82"/>
      <c r="E209" s="82"/>
      <c r="F209" s="82"/>
      <c r="G209" s="82"/>
      <c r="H209" s="82"/>
      <c r="I209" s="83"/>
      <c r="J209" s="86"/>
    </row>
    <row r="210">
      <c r="A210" s="82"/>
      <c r="B210" s="82"/>
      <c r="C210" s="82"/>
      <c r="D210" s="82"/>
      <c r="E210" s="82"/>
      <c r="F210" s="82"/>
      <c r="G210" s="82"/>
      <c r="H210" s="82"/>
      <c r="I210" s="83"/>
      <c r="J210" s="86"/>
    </row>
    <row r="211">
      <c r="A211" s="82"/>
      <c r="B211" s="82"/>
      <c r="C211" s="82"/>
      <c r="D211" s="82"/>
      <c r="E211" s="82"/>
      <c r="F211" s="82"/>
      <c r="G211" s="82"/>
      <c r="H211" s="82"/>
      <c r="I211" s="83"/>
      <c r="J211" s="86"/>
    </row>
    <row r="212">
      <c r="A212" s="82"/>
      <c r="B212" s="82"/>
      <c r="C212" s="82"/>
      <c r="D212" s="82"/>
      <c r="E212" s="82"/>
      <c r="F212" s="82"/>
      <c r="G212" s="82"/>
      <c r="H212" s="82"/>
      <c r="I212" s="83"/>
      <c r="J212" s="86"/>
    </row>
    <row r="213">
      <c r="A213" s="82"/>
      <c r="B213" s="82"/>
      <c r="C213" s="82"/>
      <c r="D213" s="82"/>
      <c r="E213" s="82"/>
      <c r="F213" s="82"/>
      <c r="G213" s="82"/>
      <c r="H213" s="82"/>
      <c r="I213" s="83"/>
      <c r="J213" s="86"/>
    </row>
    <row r="214">
      <c r="A214" s="82"/>
      <c r="B214" s="82"/>
      <c r="C214" s="82"/>
      <c r="D214" s="82"/>
      <c r="E214" s="82"/>
      <c r="F214" s="82"/>
      <c r="G214" s="82"/>
      <c r="H214" s="82"/>
      <c r="I214" s="83"/>
      <c r="J214" s="86"/>
    </row>
    <row r="215">
      <c r="A215" s="82"/>
      <c r="B215" s="82"/>
      <c r="C215" s="82"/>
      <c r="D215" s="82"/>
      <c r="E215" s="82"/>
      <c r="F215" s="82"/>
      <c r="G215" s="82"/>
      <c r="H215" s="82"/>
      <c r="I215" s="83"/>
      <c r="J215" s="86"/>
    </row>
    <row r="216">
      <c r="A216" s="82"/>
      <c r="B216" s="82"/>
      <c r="C216" s="82"/>
      <c r="D216" s="82"/>
      <c r="E216" s="82"/>
      <c r="F216" s="82"/>
      <c r="G216" s="82"/>
      <c r="H216" s="82"/>
      <c r="I216" s="83"/>
      <c r="J216" s="86"/>
    </row>
    <row r="217">
      <c r="A217" s="82"/>
      <c r="B217" s="82"/>
      <c r="C217" s="82"/>
      <c r="D217" s="82"/>
      <c r="E217" s="82"/>
      <c r="F217" s="82"/>
      <c r="G217" s="82"/>
      <c r="H217" s="82"/>
      <c r="I217" s="83"/>
      <c r="J217" s="86"/>
    </row>
    <row r="218">
      <c r="A218" s="82"/>
      <c r="B218" s="82"/>
      <c r="C218" s="82"/>
      <c r="D218" s="82"/>
      <c r="E218" s="82"/>
      <c r="F218" s="82"/>
      <c r="G218" s="82"/>
      <c r="H218" s="82"/>
      <c r="I218" s="83"/>
      <c r="J218" s="86"/>
    </row>
    <row r="219">
      <c r="A219" s="82"/>
      <c r="B219" s="82"/>
      <c r="C219" s="82"/>
      <c r="D219" s="82"/>
      <c r="E219" s="82"/>
      <c r="F219" s="82"/>
      <c r="G219" s="82"/>
      <c r="H219" s="82"/>
      <c r="I219" s="83"/>
      <c r="J219" s="86"/>
    </row>
    <row r="220">
      <c r="A220" s="82"/>
      <c r="B220" s="82"/>
      <c r="C220" s="82"/>
      <c r="D220" s="82"/>
      <c r="E220" s="82"/>
      <c r="F220" s="82"/>
      <c r="G220" s="82"/>
      <c r="H220" s="82"/>
      <c r="I220" s="83"/>
      <c r="J220" s="86"/>
    </row>
    <row r="221">
      <c r="A221" s="82"/>
      <c r="B221" s="82"/>
      <c r="C221" s="82"/>
      <c r="D221" s="82"/>
      <c r="E221" s="82"/>
      <c r="F221" s="82"/>
      <c r="G221" s="82"/>
      <c r="H221" s="82"/>
      <c r="I221" s="83"/>
      <c r="J221" s="86"/>
    </row>
    <row r="222">
      <c r="A222" s="82"/>
      <c r="B222" s="82"/>
      <c r="C222" s="82"/>
      <c r="D222" s="82"/>
      <c r="E222" s="82"/>
      <c r="F222" s="82"/>
      <c r="G222" s="82"/>
      <c r="H222" s="82"/>
      <c r="I222" s="83"/>
      <c r="J222" s="86"/>
    </row>
    <row r="223">
      <c r="A223" s="82"/>
      <c r="B223" s="82"/>
      <c r="C223" s="82"/>
      <c r="D223" s="82"/>
      <c r="E223" s="82"/>
      <c r="F223" s="82"/>
      <c r="G223" s="82"/>
      <c r="H223" s="82"/>
      <c r="I223" s="83"/>
      <c r="J223" s="86"/>
    </row>
    <row r="224">
      <c r="A224" s="82"/>
      <c r="B224" s="82"/>
      <c r="C224" s="82"/>
      <c r="D224" s="82"/>
      <c r="E224" s="82"/>
      <c r="F224" s="82"/>
      <c r="G224" s="82"/>
      <c r="H224" s="82"/>
      <c r="I224" s="83"/>
      <c r="J224" s="86"/>
    </row>
    <row r="225">
      <c r="A225" s="82"/>
      <c r="B225" s="82"/>
      <c r="C225" s="82"/>
      <c r="D225" s="82"/>
      <c r="E225" s="82"/>
      <c r="F225" s="82"/>
      <c r="G225" s="82"/>
      <c r="H225" s="82"/>
      <c r="I225" s="83"/>
      <c r="J225" s="86"/>
    </row>
    <row r="226">
      <c r="A226" s="82"/>
      <c r="B226" s="82"/>
      <c r="C226" s="82"/>
      <c r="D226" s="82"/>
      <c r="E226" s="82"/>
      <c r="F226" s="82"/>
      <c r="G226" s="82"/>
      <c r="H226" s="82"/>
      <c r="I226" s="83"/>
      <c r="J226" s="86"/>
    </row>
    <row r="227">
      <c r="A227" s="82"/>
      <c r="B227" s="82"/>
      <c r="C227" s="82"/>
      <c r="D227" s="82"/>
      <c r="E227" s="82"/>
      <c r="F227" s="82"/>
      <c r="G227" s="82"/>
      <c r="H227" s="82"/>
      <c r="I227" s="83"/>
      <c r="J227" s="86"/>
    </row>
    <row r="228">
      <c r="A228" s="82"/>
      <c r="B228" s="82"/>
      <c r="C228" s="82"/>
      <c r="D228" s="82"/>
      <c r="E228" s="82"/>
      <c r="F228" s="82"/>
      <c r="G228" s="82"/>
      <c r="H228" s="82"/>
      <c r="I228" s="83"/>
      <c r="J228" s="86"/>
    </row>
    <row r="229">
      <c r="A229" s="82"/>
      <c r="B229" s="82"/>
      <c r="C229" s="82"/>
      <c r="D229" s="82"/>
      <c r="E229" s="82"/>
      <c r="F229" s="82"/>
      <c r="G229" s="82"/>
      <c r="H229" s="82"/>
      <c r="I229" s="83"/>
      <c r="J229" s="86"/>
    </row>
    <row r="230">
      <c r="A230" s="82"/>
      <c r="B230" s="82"/>
      <c r="C230" s="82"/>
      <c r="D230" s="82"/>
      <c r="E230" s="82"/>
      <c r="F230" s="82"/>
      <c r="G230" s="82"/>
      <c r="H230" s="82"/>
      <c r="I230" s="83"/>
      <c r="J230" s="86"/>
    </row>
    <row r="231">
      <c r="A231" s="82"/>
      <c r="B231" s="82"/>
      <c r="C231" s="82"/>
      <c r="D231" s="82"/>
      <c r="E231" s="82"/>
      <c r="F231" s="82"/>
      <c r="G231" s="82"/>
      <c r="H231" s="82"/>
      <c r="I231" s="83"/>
      <c r="J231" s="86"/>
    </row>
    <row r="232">
      <c r="A232" s="82"/>
      <c r="B232" s="82"/>
      <c r="C232" s="82"/>
      <c r="D232" s="82"/>
      <c r="E232" s="82"/>
      <c r="F232" s="82"/>
      <c r="G232" s="82"/>
      <c r="H232" s="82"/>
      <c r="I232" s="83"/>
      <c r="J232" s="86"/>
    </row>
    <row r="233">
      <c r="A233" s="82"/>
      <c r="B233" s="82"/>
      <c r="C233" s="82"/>
      <c r="D233" s="82"/>
      <c r="E233" s="82"/>
      <c r="F233" s="82"/>
      <c r="G233" s="82"/>
      <c r="H233" s="82"/>
      <c r="I233" s="83"/>
      <c r="J233" s="86"/>
    </row>
    <row r="234">
      <c r="A234" s="82"/>
      <c r="B234" s="82"/>
      <c r="C234" s="82"/>
      <c r="D234" s="82"/>
      <c r="E234" s="82"/>
      <c r="F234" s="82"/>
      <c r="G234" s="82"/>
      <c r="H234" s="82"/>
      <c r="I234" s="83"/>
      <c r="J234" s="86"/>
    </row>
    <row r="235">
      <c r="A235" s="82"/>
      <c r="B235" s="82"/>
      <c r="C235" s="82"/>
      <c r="D235" s="82"/>
      <c r="E235" s="82"/>
      <c r="F235" s="82"/>
      <c r="G235" s="82"/>
      <c r="H235" s="82"/>
      <c r="I235" s="83"/>
      <c r="J235" s="86"/>
    </row>
    <row r="236">
      <c r="A236" s="82"/>
      <c r="B236" s="82"/>
      <c r="C236" s="82"/>
      <c r="D236" s="82"/>
      <c r="E236" s="82"/>
      <c r="F236" s="82"/>
      <c r="G236" s="82"/>
      <c r="H236" s="82"/>
      <c r="I236" s="83"/>
      <c r="J236" s="86"/>
    </row>
    <row r="237">
      <c r="A237" s="82"/>
      <c r="B237" s="82"/>
      <c r="C237" s="82"/>
      <c r="D237" s="82"/>
      <c r="E237" s="82"/>
      <c r="F237" s="82"/>
      <c r="G237" s="82"/>
      <c r="H237" s="82"/>
      <c r="I237" s="83"/>
      <c r="J237" s="86"/>
    </row>
    <row r="238">
      <c r="A238" s="82"/>
      <c r="B238" s="82"/>
      <c r="C238" s="82"/>
      <c r="D238" s="82"/>
      <c r="E238" s="82"/>
      <c r="F238" s="82"/>
      <c r="G238" s="82"/>
      <c r="H238" s="82"/>
      <c r="I238" s="83"/>
      <c r="J238" s="86"/>
    </row>
    <row r="239">
      <c r="A239" s="82"/>
      <c r="B239" s="82"/>
      <c r="C239" s="82"/>
      <c r="D239" s="82"/>
      <c r="E239" s="82"/>
      <c r="F239" s="82"/>
      <c r="G239" s="82"/>
      <c r="H239" s="82"/>
      <c r="I239" s="83"/>
      <c r="J239" s="86"/>
    </row>
    <row r="240">
      <c r="A240" s="82"/>
      <c r="B240" s="82"/>
      <c r="C240" s="82"/>
      <c r="D240" s="82"/>
      <c r="E240" s="82"/>
      <c r="F240" s="82"/>
      <c r="G240" s="82"/>
      <c r="H240" s="82"/>
      <c r="I240" s="83"/>
      <c r="J240" s="86"/>
    </row>
    <row r="241">
      <c r="A241" s="82"/>
      <c r="B241" s="82"/>
      <c r="C241" s="82"/>
      <c r="D241" s="82"/>
      <c r="E241" s="82"/>
      <c r="F241" s="82"/>
      <c r="G241" s="82"/>
      <c r="H241" s="82"/>
      <c r="I241" s="83"/>
      <c r="J241" s="86"/>
    </row>
    <row r="242">
      <c r="A242" s="82"/>
      <c r="B242" s="82"/>
      <c r="C242" s="82"/>
      <c r="D242" s="82"/>
      <c r="E242" s="82"/>
      <c r="F242" s="82"/>
      <c r="G242" s="82"/>
      <c r="H242" s="82"/>
      <c r="I242" s="83"/>
      <c r="J242" s="86"/>
    </row>
    <row r="243">
      <c r="A243" s="82"/>
      <c r="B243" s="82"/>
      <c r="C243" s="82"/>
      <c r="D243" s="82"/>
      <c r="E243" s="82"/>
      <c r="F243" s="82"/>
      <c r="G243" s="82"/>
      <c r="H243" s="82"/>
      <c r="I243" s="83"/>
      <c r="J243" s="86"/>
    </row>
    <row r="244">
      <c r="A244" s="82"/>
      <c r="B244" s="82"/>
      <c r="C244" s="82"/>
      <c r="D244" s="82"/>
      <c r="E244" s="82"/>
      <c r="F244" s="82"/>
      <c r="G244" s="82"/>
      <c r="H244" s="82"/>
      <c r="I244" s="83"/>
      <c r="J244" s="86"/>
    </row>
    <row r="245">
      <c r="A245" s="82"/>
      <c r="B245" s="82"/>
      <c r="C245" s="82"/>
      <c r="D245" s="82"/>
      <c r="E245" s="82"/>
      <c r="F245" s="82"/>
      <c r="G245" s="82"/>
      <c r="H245" s="82"/>
      <c r="I245" s="83"/>
      <c r="J245" s="86"/>
    </row>
    <row r="246">
      <c r="A246" s="82"/>
      <c r="B246" s="82"/>
      <c r="C246" s="82"/>
      <c r="D246" s="82"/>
      <c r="E246" s="82"/>
      <c r="F246" s="82"/>
      <c r="G246" s="82"/>
      <c r="H246" s="82"/>
      <c r="I246" s="83"/>
      <c r="J246" s="86"/>
    </row>
    <row r="247">
      <c r="A247" s="82"/>
      <c r="B247" s="82"/>
      <c r="C247" s="82"/>
      <c r="D247" s="82"/>
      <c r="E247" s="82"/>
      <c r="F247" s="82"/>
      <c r="G247" s="82"/>
      <c r="H247" s="82"/>
      <c r="I247" s="83"/>
      <c r="J247" s="86"/>
    </row>
    <row r="248">
      <c r="A248" s="82"/>
      <c r="B248" s="82"/>
      <c r="C248" s="82"/>
      <c r="D248" s="82"/>
      <c r="E248" s="82"/>
      <c r="F248" s="82"/>
      <c r="G248" s="82"/>
      <c r="H248" s="82"/>
      <c r="I248" s="83"/>
      <c r="J248" s="86"/>
    </row>
    <row r="249">
      <c r="A249" s="82"/>
      <c r="B249" s="82"/>
      <c r="C249" s="82"/>
      <c r="D249" s="82"/>
      <c r="E249" s="82"/>
      <c r="F249" s="82"/>
      <c r="G249" s="82"/>
      <c r="H249" s="82"/>
      <c r="I249" s="83"/>
      <c r="J249" s="86"/>
    </row>
    <row r="250">
      <c r="A250" s="82"/>
      <c r="B250" s="82"/>
      <c r="C250" s="82"/>
      <c r="D250" s="82"/>
      <c r="E250" s="82"/>
      <c r="F250" s="82"/>
      <c r="G250" s="82"/>
      <c r="H250" s="82"/>
      <c r="I250" s="83"/>
      <c r="J250" s="86"/>
    </row>
    <row r="251">
      <c r="A251" s="82"/>
      <c r="B251" s="82"/>
      <c r="C251" s="82"/>
      <c r="D251" s="82"/>
      <c r="E251" s="82"/>
      <c r="F251" s="82"/>
      <c r="G251" s="82"/>
      <c r="H251" s="82"/>
      <c r="I251" s="83"/>
      <c r="J251" s="86"/>
    </row>
    <row r="252">
      <c r="A252" s="82"/>
      <c r="B252" s="82"/>
      <c r="C252" s="82"/>
      <c r="D252" s="82"/>
      <c r="E252" s="82"/>
      <c r="F252" s="82"/>
      <c r="G252" s="82"/>
      <c r="H252" s="82"/>
      <c r="I252" s="83"/>
      <c r="J252" s="86"/>
    </row>
    <row r="253">
      <c r="A253" s="82"/>
      <c r="B253" s="82"/>
      <c r="C253" s="82"/>
      <c r="D253" s="82"/>
      <c r="E253" s="82"/>
      <c r="F253" s="82"/>
      <c r="G253" s="82"/>
      <c r="H253" s="82"/>
      <c r="I253" s="83"/>
      <c r="J253" s="86"/>
    </row>
    <row r="254">
      <c r="A254" s="82"/>
      <c r="B254" s="82"/>
      <c r="C254" s="82"/>
      <c r="D254" s="82"/>
      <c r="E254" s="82"/>
      <c r="F254" s="82"/>
      <c r="G254" s="82"/>
      <c r="H254" s="82"/>
      <c r="I254" s="83"/>
      <c r="J254" s="86"/>
    </row>
    <row r="255">
      <c r="A255" s="82"/>
      <c r="B255" s="82"/>
      <c r="C255" s="82"/>
      <c r="D255" s="82"/>
      <c r="E255" s="82"/>
      <c r="F255" s="82"/>
      <c r="G255" s="82"/>
      <c r="H255" s="82"/>
      <c r="I255" s="83"/>
      <c r="J255" s="86"/>
    </row>
    <row r="256">
      <c r="A256" s="82"/>
      <c r="B256" s="82"/>
      <c r="C256" s="82"/>
      <c r="D256" s="82"/>
      <c r="E256" s="82"/>
      <c r="F256" s="82"/>
      <c r="G256" s="82"/>
      <c r="H256" s="82"/>
      <c r="I256" s="83"/>
      <c r="J256" s="86"/>
    </row>
    <row r="257">
      <c r="A257" s="82"/>
      <c r="B257" s="82"/>
      <c r="C257" s="82"/>
      <c r="D257" s="82"/>
      <c r="E257" s="82"/>
      <c r="F257" s="82"/>
      <c r="G257" s="82"/>
      <c r="H257" s="82"/>
      <c r="I257" s="83"/>
      <c r="J257" s="86"/>
    </row>
    <row r="258">
      <c r="A258" s="82"/>
      <c r="B258" s="82"/>
      <c r="C258" s="82"/>
      <c r="D258" s="82"/>
      <c r="E258" s="82"/>
      <c r="F258" s="82"/>
      <c r="G258" s="82"/>
      <c r="H258" s="82"/>
      <c r="I258" s="83"/>
      <c r="J258" s="86"/>
    </row>
    <row r="259">
      <c r="A259" s="82"/>
      <c r="B259" s="82"/>
      <c r="C259" s="82"/>
      <c r="D259" s="82"/>
      <c r="E259" s="82"/>
      <c r="F259" s="82"/>
      <c r="G259" s="82"/>
      <c r="H259" s="82"/>
      <c r="I259" s="83"/>
      <c r="J259" s="86"/>
    </row>
    <row r="260">
      <c r="A260" s="82"/>
      <c r="B260" s="82"/>
      <c r="C260" s="82"/>
      <c r="D260" s="82"/>
      <c r="E260" s="82"/>
      <c r="F260" s="82"/>
      <c r="G260" s="82"/>
      <c r="H260" s="82"/>
      <c r="I260" s="83"/>
      <c r="J260" s="86"/>
    </row>
    <row r="261">
      <c r="A261" s="82"/>
      <c r="B261" s="82"/>
      <c r="C261" s="82"/>
      <c r="D261" s="82"/>
      <c r="E261" s="82"/>
      <c r="F261" s="82"/>
      <c r="G261" s="82"/>
      <c r="H261" s="82"/>
      <c r="I261" s="83"/>
      <c r="J261" s="86"/>
    </row>
    <row r="262">
      <c r="A262" s="82"/>
      <c r="B262" s="82"/>
      <c r="C262" s="82"/>
      <c r="D262" s="82"/>
      <c r="E262" s="82"/>
      <c r="F262" s="82"/>
      <c r="G262" s="82"/>
      <c r="H262" s="82"/>
      <c r="I262" s="83"/>
      <c r="J262" s="86"/>
    </row>
    <row r="263">
      <c r="A263" s="82"/>
      <c r="B263" s="82"/>
      <c r="C263" s="82"/>
      <c r="D263" s="82"/>
      <c r="E263" s="82"/>
      <c r="F263" s="82"/>
      <c r="G263" s="82"/>
      <c r="H263" s="82"/>
      <c r="I263" s="83"/>
      <c r="J263" s="86"/>
    </row>
    <row r="264">
      <c r="A264" s="82"/>
      <c r="B264" s="82"/>
      <c r="C264" s="82"/>
      <c r="D264" s="82"/>
      <c r="E264" s="82"/>
      <c r="F264" s="82"/>
      <c r="G264" s="82"/>
      <c r="H264" s="82"/>
      <c r="I264" s="83"/>
      <c r="J264" s="86"/>
    </row>
    <row r="265">
      <c r="A265" s="82"/>
      <c r="B265" s="82"/>
      <c r="C265" s="82"/>
      <c r="D265" s="82"/>
      <c r="E265" s="82"/>
      <c r="F265" s="82"/>
      <c r="G265" s="82"/>
      <c r="H265" s="82"/>
      <c r="I265" s="83"/>
      <c r="J265" s="86"/>
    </row>
    <row r="266">
      <c r="A266" s="82"/>
      <c r="B266" s="82"/>
      <c r="C266" s="82"/>
      <c r="D266" s="82"/>
      <c r="E266" s="82"/>
      <c r="F266" s="82"/>
      <c r="G266" s="82"/>
      <c r="H266" s="82"/>
      <c r="I266" s="83"/>
      <c r="J266" s="86"/>
    </row>
    <row r="267">
      <c r="A267" s="82"/>
      <c r="B267" s="82"/>
      <c r="C267" s="82"/>
      <c r="D267" s="82"/>
      <c r="E267" s="82"/>
      <c r="F267" s="82"/>
      <c r="G267" s="82"/>
      <c r="H267" s="82"/>
      <c r="I267" s="83"/>
      <c r="J267" s="86"/>
    </row>
    <row r="268">
      <c r="A268" s="82"/>
      <c r="B268" s="82"/>
      <c r="C268" s="82"/>
      <c r="D268" s="82"/>
      <c r="E268" s="82"/>
      <c r="F268" s="82"/>
      <c r="G268" s="82"/>
      <c r="H268" s="82"/>
      <c r="I268" s="83"/>
      <c r="J268" s="86"/>
    </row>
    <row r="269">
      <c r="A269" s="82"/>
      <c r="B269" s="82"/>
      <c r="C269" s="82"/>
      <c r="D269" s="82"/>
      <c r="E269" s="82"/>
      <c r="F269" s="82"/>
      <c r="G269" s="82"/>
      <c r="H269" s="82"/>
      <c r="I269" s="83"/>
      <c r="J269" s="86"/>
    </row>
    <row r="270">
      <c r="A270" s="82"/>
      <c r="B270" s="82"/>
      <c r="C270" s="82"/>
      <c r="D270" s="82"/>
      <c r="E270" s="82"/>
      <c r="F270" s="82"/>
      <c r="G270" s="82"/>
      <c r="H270" s="82"/>
      <c r="I270" s="83"/>
      <c r="J270" s="86"/>
    </row>
    <row r="271">
      <c r="A271" s="82"/>
      <c r="B271" s="82"/>
      <c r="C271" s="82"/>
      <c r="D271" s="82"/>
      <c r="E271" s="82"/>
      <c r="F271" s="82"/>
      <c r="G271" s="82"/>
      <c r="H271" s="82"/>
      <c r="I271" s="83"/>
      <c r="J271" s="86"/>
    </row>
    <row r="272">
      <c r="A272" s="82"/>
      <c r="B272" s="82"/>
      <c r="C272" s="82"/>
      <c r="D272" s="82"/>
      <c r="E272" s="82"/>
      <c r="F272" s="82"/>
      <c r="G272" s="82"/>
      <c r="H272" s="82"/>
      <c r="I272" s="83"/>
      <c r="J272" s="86"/>
    </row>
    <row r="273">
      <c r="A273" s="82"/>
      <c r="B273" s="82"/>
      <c r="C273" s="82"/>
      <c r="D273" s="82"/>
      <c r="E273" s="82"/>
      <c r="F273" s="82"/>
      <c r="G273" s="82"/>
      <c r="H273" s="82"/>
      <c r="I273" s="83"/>
      <c r="J273" s="86"/>
    </row>
    <row r="274">
      <c r="A274" s="82"/>
      <c r="B274" s="82"/>
      <c r="C274" s="82"/>
      <c r="D274" s="82"/>
      <c r="E274" s="82"/>
      <c r="F274" s="82"/>
      <c r="G274" s="82"/>
      <c r="H274" s="82"/>
      <c r="I274" s="83"/>
      <c r="J274" s="86"/>
    </row>
    <row r="275">
      <c r="A275" s="82"/>
      <c r="B275" s="82"/>
      <c r="C275" s="82"/>
      <c r="D275" s="82"/>
      <c r="E275" s="82"/>
      <c r="F275" s="82"/>
      <c r="G275" s="82"/>
      <c r="H275" s="82"/>
      <c r="I275" s="83"/>
      <c r="J275" s="86"/>
    </row>
    <row r="276">
      <c r="A276" s="82"/>
      <c r="B276" s="82"/>
      <c r="C276" s="82"/>
      <c r="D276" s="82"/>
      <c r="E276" s="82"/>
      <c r="F276" s="82"/>
      <c r="G276" s="82"/>
      <c r="H276" s="82"/>
      <c r="I276" s="83"/>
      <c r="J276" s="86"/>
    </row>
    <row r="277">
      <c r="A277" s="82"/>
      <c r="B277" s="82"/>
      <c r="C277" s="82"/>
      <c r="D277" s="82"/>
      <c r="E277" s="82"/>
      <c r="F277" s="82"/>
      <c r="G277" s="82"/>
      <c r="H277" s="82"/>
      <c r="I277" s="83"/>
      <c r="J277" s="86"/>
    </row>
    <row r="278">
      <c r="A278" s="82"/>
      <c r="B278" s="82"/>
      <c r="C278" s="82"/>
      <c r="D278" s="82"/>
      <c r="E278" s="82"/>
      <c r="F278" s="82"/>
      <c r="G278" s="82"/>
      <c r="H278" s="82"/>
      <c r="I278" s="83"/>
      <c r="J278" s="86"/>
    </row>
    <row r="279">
      <c r="A279" s="82"/>
      <c r="B279" s="82"/>
      <c r="C279" s="82"/>
      <c r="D279" s="82"/>
      <c r="E279" s="82"/>
      <c r="F279" s="82"/>
      <c r="G279" s="82"/>
      <c r="H279" s="82"/>
      <c r="I279" s="83"/>
      <c r="J279" s="86"/>
    </row>
    <row r="280">
      <c r="A280" s="82"/>
      <c r="B280" s="82"/>
      <c r="C280" s="82"/>
      <c r="D280" s="82"/>
      <c r="E280" s="82"/>
      <c r="F280" s="82"/>
      <c r="G280" s="82"/>
      <c r="H280" s="82"/>
      <c r="I280" s="83"/>
      <c r="J280" s="86"/>
    </row>
    <row r="281">
      <c r="A281" s="82"/>
      <c r="B281" s="82"/>
      <c r="C281" s="82"/>
      <c r="D281" s="82"/>
      <c r="E281" s="82"/>
      <c r="F281" s="82"/>
      <c r="G281" s="82"/>
      <c r="H281" s="82"/>
      <c r="I281" s="83"/>
      <c r="J281" s="86"/>
    </row>
    <row r="282">
      <c r="A282" s="82"/>
      <c r="B282" s="82"/>
      <c r="C282" s="82"/>
      <c r="D282" s="82"/>
      <c r="E282" s="82"/>
      <c r="F282" s="82"/>
      <c r="G282" s="82"/>
      <c r="H282" s="82"/>
      <c r="I282" s="83"/>
      <c r="J282" s="86"/>
    </row>
    <row r="283">
      <c r="A283" s="82"/>
      <c r="B283" s="82"/>
      <c r="C283" s="82"/>
      <c r="D283" s="82"/>
      <c r="E283" s="82"/>
      <c r="F283" s="82"/>
      <c r="G283" s="82"/>
      <c r="H283" s="82"/>
      <c r="I283" s="83"/>
      <c r="J283" s="86"/>
    </row>
    <row r="284">
      <c r="A284" s="82"/>
      <c r="B284" s="82"/>
      <c r="C284" s="82"/>
      <c r="D284" s="82"/>
      <c r="E284" s="82"/>
      <c r="F284" s="82"/>
      <c r="G284" s="82"/>
      <c r="H284" s="82"/>
      <c r="I284" s="83"/>
      <c r="J284" s="86"/>
    </row>
    <row r="285">
      <c r="A285" s="82"/>
      <c r="B285" s="82"/>
      <c r="C285" s="82"/>
      <c r="D285" s="82"/>
      <c r="E285" s="82"/>
      <c r="F285" s="82"/>
      <c r="G285" s="82"/>
      <c r="H285" s="82"/>
      <c r="I285" s="83"/>
      <c r="J285" s="86"/>
    </row>
    <row r="286">
      <c r="A286" s="82"/>
      <c r="B286" s="82"/>
      <c r="C286" s="82"/>
      <c r="D286" s="82"/>
      <c r="E286" s="82"/>
      <c r="F286" s="82"/>
      <c r="G286" s="82"/>
      <c r="H286" s="82"/>
      <c r="I286" s="83"/>
      <c r="J286" s="86"/>
    </row>
    <row r="287">
      <c r="A287" s="82"/>
      <c r="B287" s="82"/>
      <c r="C287" s="82"/>
      <c r="D287" s="82"/>
      <c r="E287" s="82"/>
      <c r="F287" s="82"/>
      <c r="G287" s="82"/>
      <c r="H287" s="82"/>
      <c r="I287" s="83"/>
      <c r="J287" s="86"/>
    </row>
    <row r="288">
      <c r="A288" s="82"/>
      <c r="B288" s="82"/>
      <c r="C288" s="82"/>
      <c r="D288" s="82"/>
      <c r="E288" s="82"/>
      <c r="F288" s="82"/>
      <c r="G288" s="82"/>
      <c r="H288" s="82"/>
      <c r="I288" s="83"/>
      <c r="J288" s="86"/>
    </row>
    <row r="289">
      <c r="A289" s="82"/>
      <c r="B289" s="82"/>
      <c r="C289" s="82"/>
      <c r="D289" s="82"/>
      <c r="E289" s="82"/>
      <c r="F289" s="82"/>
      <c r="G289" s="82"/>
      <c r="H289" s="82"/>
      <c r="I289" s="83"/>
      <c r="J289" s="86"/>
    </row>
    <row r="290">
      <c r="A290" s="82"/>
      <c r="B290" s="82"/>
      <c r="C290" s="82"/>
      <c r="D290" s="82"/>
      <c r="E290" s="82"/>
      <c r="F290" s="82"/>
      <c r="G290" s="82"/>
      <c r="H290" s="82"/>
      <c r="I290" s="83"/>
      <c r="J290" s="86"/>
    </row>
    <row r="291">
      <c r="A291" s="82"/>
      <c r="B291" s="82"/>
      <c r="C291" s="82"/>
      <c r="D291" s="82"/>
      <c r="E291" s="82"/>
      <c r="F291" s="82"/>
      <c r="G291" s="82"/>
      <c r="H291" s="82"/>
      <c r="I291" s="83"/>
      <c r="J291" s="86"/>
    </row>
    <row r="292">
      <c r="A292" s="82"/>
      <c r="B292" s="82"/>
      <c r="C292" s="82"/>
      <c r="D292" s="82"/>
      <c r="E292" s="82"/>
      <c r="F292" s="82"/>
      <c r="G292" s="82"/>
      <c r="H292" s="82"/>
      <c r="I292" s="83"/>
      <c r="J292" s="86"/>
    </row>
    <row r="293">
      <c r="A293" s="82"/>
      <c r="B293" s="82"/>
      <c r="C293" s="82"/>
      <c r="D293" s="82"/>
      <c r="E293" s="82"/>
      <c r="F293" s="82"/>
      <c r="G293" s="82"/>
      <c r="H293" s="82"/>
      <c r="I293" s="83"/>
      <c r="J293" s="86"/>
    </row>
    <row r="294">
      <c r="A294" s="82"/>
      <c r="B294" s="82"/>
      <c r="C294" s="82"/>
      <c r="D294" s="82"/>
      <c r="E294" s="82"/>
      <c r="F294" s="82"/>
      <c r="G294" s="82"/>
      <c r="H294" s="82"/>
      <c r="I294" s="83"/>
      <c r="J294" s="86"/>
    </row>
    <row r="295">
      <c r="A295" s="82"/>
      <c r="B295" s="82"/>
      <c r="C295" s="82"/>
      <c r="D295" s="82"/>
      <c r="E295" s="82"/>
      <c r="F295" s="82"/>
      <c r="G295" s="82"/>
      <c r="H295" s="82"/>
      <c r="I295" s="83"/>
      <c r="J295" s="86"/>
    </row>
    <row r="296">
      <c r="A296" s="82"/>
      <c r="B296" s="82"/>
      <c r="C296" s="82"/>
      <c r="D296" s="82"/>
      <c r="E296" s="82"/>
      <c r="F296" s="82"/>
      <c r="G296" s="82"/>
      <c r="H296" s="82"/>
      <c r="I296" s="83"/>
      <c r="J296" s="86"/>
    </row>
    <row r="297">
      <c r="A297" s="82"/>
      <c r="B297" s="82"/>
      <c r="C297" s="82"/>
      <c r="D297" s="82"/>
      <c r="E297" s="82"/>
      <c r="F297" s="82"/>
      <c r="G297" s="82"/>
      <c r="H297" s="82"/>
      <c r="I297" s="83"/>
      <c r="J297" s="86"/>
    </row>
    <row r="298">
      <c r="A298" s="82"/>
      <c r="B298" s="82"/>
      <c r="C298" s="82"/>
      <c r="D298" s="82"/>
      <c r="E298" s="82"/>
      <c r="F298" s="82"/>
      <c r="G298" s="82"/>
      <c r="H298" s="82"/>
      <c r="I298" s="83"/>
      <c r="J298" s="86"/>
    </row>
    <row r="299">
      <c r="A299" s="82"/>
      <c r="B299" s="82"/>
      <c r="C299" s="82"/>
      <c r="D299" s="82"/>
      <c r="E299" s="82"/>
      <c r="F299" s="82"/>
      <c r="G299" s="82"/>
      <c r="H299" s="82"/>
      <c r="I299" s="83"/>
      <c r="J299" s="86"/>
    </row>
    <row r="300">
      <c r="A300" s="82"/>
      <c r="B300" s="82"/>
      <c r="C300" s="82"/>
      <c r="D300" s="82"/>
      <c r="E300" s="82"/>
      <c r="F300" s="82"/>
      <c r="G300" s="82"/>
      <c r="H300" s="82"/>
      <c r="I300" s="83"/>
      <c r="J300" s="86"/>
    </row>
    <row r="301">
      <c r="A301" s="82"/>
      <c r="B301" s="82"/>
      <c r="C301" s="82"/>
      <c r="D301" s="82"/>
      <c r="E301" s="82"/>
      <c r="F301" s="82"/>
      <c r="G301" s="82"/>
      <c r="H301" s="82"/>
      <c r="I301" s="83"/>
      <c r="J301" s="86"/>
    </row>
    <row r="302">
      <c r="A302" s="82"/>
      <c r="B302" s="82"/>
      <c r="C302" s="82"/>
      <c r="D302" s="82"/>
      <c r="E302" s="82"/>
      <c r="F302" s="82"/>
      <c r="G302" s="82"/>
      <c r="H302" s="82"/>
      <c r="I302" s="83"/>
      <c r="J302" s="86"/>
    </row>
    <row r="303">
      <c r="A303" s="82"/>
      <c r="B303" s="82"/>
      <c r="C303" s="82"/>
      <c r="D303" s="82"/>
      <c r="E303" s="82"/>
      <c r="F303" s="82"/>
      <c r="G303" s="82"/>
      <c r="H303" s="82"/>
      <c r="I303" s="83"/>
      <c r="J303" s="86"/>
    </row>
    <row r="304">
      <c r="A304" s="82"/>
      <c r="B304" s="82"/>
      <c r="C304" s="82"/>
      <c r="D304" s="82"/>
      <c r="E304" s="82"/>
      <c r="F304" s="82"/>
      <c r="G304" s="82"/>
      <c r="H304" s="82"/>
      <c r="I304" s="83"/>
      <c r="J304" s="86"/>
    </row>
    <row r="305">
      <c r="A305" s="82"/>
      <c r="B305" s="82"/>
      <c r="C305" s="82"/>
      <c r="D305" s="82"/>
      <c r="E305" s="82"/>
      <c r="F305" s="82"/>
      <c r="G305" s="82"/>
      <c r="H305" s="82"/>
      <c r="I305" s="83"/>
      <c r="J305" s="86"/>
    </row>
    <row r="306">
      <c r="A306" s="82"/>
      <c r="B306" s="82"/>
      <c r="C306" s="82"/>
      <c r="D306" s="82"/>
      <c r="E306" s="82"/>
      <c r="F306" s="82"/>
      <c r="G306" s="82"/>
      <c r="H306" s="82"/>
      <c r="I306" s="83"/>
      <c r="J306" s="86"/>
    </row>
    <row r="307">
      <c r="A307" s="82"/>
      <c r="B307" s="82"/>
      <c r="C307" s="82"/>
      <c r="D307" s="82"/>
      <c r="E307" s="82"/>
      <c r="F307" s="82"/>
      <c r="G307" s="82"/>
      <c r="H307" s="82"/>
      <c r="I307" s="83"/>
      <c r="J307" s="86"/>
    </row>
    <row r="308">
      <c r="A308" s="82"/>
      <c r="B308" s="82"/>
      <c r="C308" s="82"/>
      <c r="D308" s="82"/>
      <c r="E308" s="82"/>
      <c r="F308" s="82"/>
      <c r="G308" s="82"/>
      <c r="H308" s="82"/>
      <c r="I308" s="83"/>
      <c r="J308" s="86"/>
    </row>
    <row r="309">
      <c r="A309" s="82"/>
      <c r="B309" s="82"/>
      <c r="C309" s="82"/>
      <c r="D309" s="82"/>
      <c r="E309" s="82"/>
      <c r="F309" s="82"/>
      <c r="G309" s="82"/>
      <c r="H309" s="82"/>
      <c r="I309" s="83"/>
      <c r="J309" s="86"/>
    </row>
    <row r="310">
      <c r="A310" s="82"/>
      <c r="B310" s="82"/>
      <c r="C310" s="82"/>
      <c r="D310" s="82"/>
      <c r="E310" s="82"/>
      <c r="F310" s="82"/>
      <c r="G310" s="82"/>
      <c r="H310" s="82"/>
      <c r="I310" s="83"/>
      <c r="J310" s="86"/>
    </row>
    <row r="311">
      <c r="A311" s="82"/>
      <c r="B311" s="82"/>
      <c r="C311" s="82"/>
      <c r="D311" s="82"/>
      <c r="E311" s="82"/>
      <c r="F311" s="82"/>
      <c r="G311" s="82"/>
      <c r="H311" s="82"/>
      <c r="I311" s="83"/>
      <c r="J311" s="86"/>
    </row>
    <row r="312">
      <c r="A312" s="82"/>
      <c r="B312" s="82"/>
      <c r="C312" s="82"/>
      <c r="D312" s="82"/>
      <c r="E312" s="82"/>
      <c r="F312" s="82"/>
      <c r="G312" s="82"/>
      <c r="H312" s="82"/>
      <c r="I312" s="83"/>
      <c r="J312" s="86"/>
    </row>
    <row r="313">
      <c r="A313" s="82"/>
      <c r="B313" s="82"/>
      <c r="C313" s="82"/>
      <c r="D313" s="82"/>
      <c r="E313" s="82"/>
      <c r="F313" s="82"/>
      <c r="G313" s="82"/>
      <c r="H313" s="82"/>
      <c r="I313" s="83"/>
      <c r="J313" s="86"/>
    </row>
    <row r="314">
      <c r="A314" s="82"/>
      <c r="B314" s="82"/>
      <c r="C314" s="82"/>
      <c r="D314" s="82"/>
      <c r="E314" s="82"/>
      <c r="F314" s="82"/>
      <c r="G314" s="82"/>
      <c r="H314" s="82"/>
      <c r="I314" s="83"/>
      <c r="J314" s="86"/>
    </row>
    <row r="315">
      <c r="A315" s="82"/>
      <c r="B315" s="82"/>
      <c r="C315" s="82"/>
      <c r="D315" s="82"/>
      <c r="E315" s="82"/>
      <c r="F315" s="82"/>
      <c r="G315" s="82"/>
      <c r="H315" s="82"/>
      <c r="I315" s="83"/>
      <c r="J315" s="86"/>
    </row>
    <row r="316">
      <c r="A316" s="82"/>
      <c r="B316" s="82"/>
      <c r="C316" s="82"/>
      <c r="D316" s="82"/>
      <c r="E316" s="82"/>
      <c r="F316" s="82"/>
      <c r="G316" s="82"/>
      <c r="H316" s="82"/>
      <c r="I316" s="83"/>
      <c r="J316" s="86"/>
    </row>
    <row r="317">
      <c r="A317" s="82"/>
      <c r="B317" s="82"/>
      <c r="C317" s="82"/>
      <c r="D317" s="82"/>
      <c r="E317" s="82"/>
      <c r="F317" s="82"/>
      <c r="G317" s="82"/>
      <c r="H317" s="82"/>
      <c r="I317" s="83"/>
      <c r="J317" s="86"/>
    </row>
    <row r="318">
      <c r="A318" s="82"/>
      <c r="B318" s="82"/>
      <c r="C318" s="82"/>
      <c r="D318" s="82"/>
      <c r="E318" s="82"/>
      <c r="F318" s="82"/>
      <c r="G318" s="82"/>
      <c r="H318" s="82"/>
      <c r="I318" s="83"/>
      <c r="J318" s="86"/>
    </row>
    <row r="319">
      <c r="A319" s="82"/>
      <c r="B319" s="82"/>
      <c r="C319" s="82"/>
      <c r="D319" s="82"/>
      <c r="E319" s="82"/>
      <c r="F319" s="82"/>
      <c r="G319" s="82"/>
      <c r="H319" s="82"/>
      <c r="I319" s="83"/>
      <c r="J319" s="86"/>
    </row>
    <row r="320">
      <c r="A320" s="82"/>
      <c r="B320" s="82"/>
      <c r="C320" s="82"/>
      <c r="D320" s="82"/>
      <c r="E320" s="82"/>
      <c r="F320" s="82"/>
      <c r="G320" s="82"/>
      <c r="H320" s="82"/>
      <c r="I320" s="83"/>
      <c r="J320" s="86"/>
    </row>
    <row r="321">
      <c r="A321" s="82"/>
      <c r="B321" s="82"/>
      <c r="C321" s="82"/>
      <c r="D321" s="82"/>
      <c r="E321" s="82"/>
      <c r="F321" s="82"/>
      <c r="G321" s="82"/>
      <c r="H321" s="82"/>
      <c r="I321" s="83"/>
      <c r="J321" s="86"/>
    </row>
    <row r="322">
      <c r="A322" s="82"/>
      <c r="B322" s="82"/>
      <c r="C322" s="82"/>
      <c r="D322" s="82"/>
      <c r="E322" s="82"/>
      <c r="F322" s="82"/>
      <c r="G322" s="82"/>
      <c r="H322" s="82"/>
      <c r="I322" s="83"/>
      <c r="J322" s="86"/>
    </row>
    <row r="323">
      <c r="A323" s="82"/>
      <c r="B323" s="82"/>
      <c r="C323" s="82"/>
      <c r="D323" s="82"/>
      <c r="E323" s="82"/>
      <c r="F323" s="82"/>
      <c r="G323" s="82"/>
      <c r="H323" s="82"/>
      <c r="I323" s="83"/>
      <c r="J323" s="86"/>
    </row>
    <row r="324">
      <c r="A324" s="82"/>
      <c r="B324" s="82"/>
      <c r="C324" s="82"/>
      <c r="D324" s="82"/>
      <c r="E324" s="82"/>
      <c r="F324" s="82"/>
      <c r="G324" s="82"/>
      <c r="H324" s="82"/>
      <c r="I324" s="83"/>
      <c r="J324" s="86"/>
    </row>
    <row r="325">
      <c r="A325" s="82"/>
      <c r="B325" s="82"/>
      <c r="C325" s="82"/>
      <c r="D325" s="82"/>
      <c r="E325" s="82"/>
      <c r="F325" s="82"/>
      <c r="G325" s="82"/>
      <c r="H325" s="82"/>
      <c r="I325" s="83"/>
      <c r="J325" s="86"/>
    </row>
    <row r="326">
      <c r="A326" s="82"/>
      <c r="B326" s="82"/>
      <c r="C326" s="82"/>
      <c r="D326" s="82"/>
      <c r="E326" s="82"/>
      <c r="F326" s="82"/>
      <c r="G326" s="82"/>
      <c r="H326" s="82"/>
      <c r="I326" s="83"/>
      <c r="J326" s="86"/>
    </row>
    <row r="327">
      <c r="A327" s="82"/>
      <c r="B327" s="82"/>
      <c r="C327" s="82"/>
      <c r="D327" s="82"/>
      <c r="E327" s="82"/>
      <c r="F327" s="82"/>
      <c r="G327" s="82"/>
      <c r="H327" s="82"/>
      <c r="I327" s="83"/>
      <c r="J327" s="86"/>
    </row>
    <row r="328">
      <c r="A328" s="82"/>
      <c r="B328" s="82"/>
      <c r="C328" s="82"/>
      <c r="D328" s="82"/>
      <c r="E328" s="82"/>
      <c r="F328" s="82"/>
      <c r="G328" s="82"/>
      <c r="H328" s="82"/>
      <c r="I328" s="83"/>
      <c r="J328" s="86"/>
    </row>
    <row r="329">
      <c r="A329" s="82"/>
      <c r="B329" s="82"/>
      <c r="C329" s="82"/>
      <c r="D329" s="82"/>
      <c r="E329" s="82"/>
      <c r="F329" s="82"/>
      <c r="G329" s="82"/>
      <c r="H329" s="82"/>
      <c r="I329" s="83"/>
      <c r="J329" s="86"/>
    </row>
    <row r="330">
      <c r="A330" s="82"/>
      <c r="B330" s="82"/>
      <c r="C330" s="82"/>
      <c r="D330" s="82"/>
      <c r="E330" s="82"/>
      <c r="F330" s="82"/>
      <c r="G330" s="82"/>
      <c r="H330" s="82"/>
      <c r="I330" s="83"/>
      <c r="J330" s="86"/>
    </row>
    <row r="331">
      <c r="A331" s="82"/>
      <c r="B331" s="82"/>
      <c r="C331" s="82"/>
      <c r="D331" s="82"/>
      <c r="E331" s="82"/>
      <c r="F331" s="82"/>
      <c r="G331" s="82"/>
      <c r="H331" s="82"/>
      <c r="I331" s="83"/>
      <c r="J331" s="86"/>
    </row>
    <row r="332">
      <c r="A332" s="82"/>
      <c r="B332" s="82"/>
      <c r="C332" s="82"/>
      <c r="D332" s="82"/>
      <c r="E332" s="82"/>
      <c r="F332" s="82"/>
      <c r="G332" s="82"/>
      <c r="H332" s="82"/>
      <c r="I332" s="83"/>
      <c r="J332" s="86"/>
    </row>
    <row r="333">
      <c r="A333" s="82"/>
      <c r="B333" s="82"/>
      <c r="C333" s="82"/>
      <c r="D333" s="82"/>
      <c r="E333" s="82"/>
      <c r="F333" s="82"/>
      <c r="G333" s="82"/>
      <c r="H333" s="82"/>
      <c r="I333" s="83"/>
      <c r="J333" s="86"/>
    </row>
    <row r="334">
      <c r="A334" s="82"/>
      <c r="B334" s="82"/>
      <c r="C334" s="82"/>
      <c r="D334" s="82"/>
      <c r="E334" s="82"/>
      <c r="F334" s="82"/>
      <c r="G334" s="82"/>
      <c r="H334" s="82"/>
      <c r="I334" s="83"/>
      <c r="J334" s="86"/>
    </row>
    <row r="335">
      <c r="A335" s="82"/>
      <c r="B335" s="82"/>
      <c r="C335" s="82"/>
      <c r="D335" s="82"/>
      <c r="E335" s="82"/>
      <c r="F335" s="82"/>
      <c r="G335" s="82"/>
      <c r="H335" s="82"/>
      <c r="I335" s="83"/>
      <c r="J335" s="86"/>
    </row>
    <row r="336">
      <c r="A336" s="82"/>
      <c r="B336" s="82"/>
      <c r="C336" s="82"/>
      <c r="D336" s="82"/>
      <c r="E336" s="82"/>
      <c r="F336" s="82"/>
      <c r="G336" s="82"/>
      <c r="H336" s="82"/>
      <c r="I336" s="83"/>
      <c r="J336" s="86"/>
    </row>
    <row r="337">
      <c r="A337" s="82"/>
      <c r="B337" s="82"/>
      <c r="C337" s="82"/>
      <c r="D337" s="82"/>
      <c r="E337" s="82"/>
      <c r="F337" s="82"/>
      <c r="G337" s="82"/>
      <c r="H337" s="82"/>
      <c r="I337" s="83"/>
      <c r="J337" s="86"/>
    </row>
    <row r="338">
      <c r="A338" s="82"/>
      <c r="B338" s="82"/>
      <c r="C338" s="82"/>
      <c r="D338" s="82"/>
      <c r="E338" s="82"/>
      <c r="F338" s="82"/>
      <c r="G338" s="82"/>
      <c r="H338" s="82"/>
      <c r="I338" s="83"/>
      <c r="J338" s="86"/>
    </row>
    <row r="339">
      <c r="A339" s="82"/>
      <c r="B339" s="82"/>
      <c r="C339" s="82"/>
      <c r="D339" s="82"/>
      <c r="E339" s="82"/>
      <c r="F339" s="82"/>
      <c r="G339" s="82"/>
      <c r="H339" s="82"/>
      <c r="I339" s="83"/>
      <c r="J339" s="86"/>
    </row>
    <row r="340">
      <c r="A340" s="82"/>
      <c r="B340" s="82"/>
      <c r="C340" s="82"/>
      <c r="D340" s="82"/>
      <c r="E340" s="82"/>
      <c r="F340" s="82"/>
      <c r="G340" s="82"/>
      <c r="H340" s="82"/>
      <c r="I340" s="83"/>
      <c r="J340" s="86"/>
    </row>
    <row r="341">
      <c r="A341" s="82"/>
      <c r="B341" s="82"/>
      <c r="C341" s="82"/>
      <c r="D341" s="82"/>
      <c r="E341" s="82"/>
      <c r="F341" s="82"/>
      <c r="G341" s="82"/>
      <c r="H341" s="82"/>
      <c r="I341" s="83"/>
      <c r="J341" s="86"/>
    </row>
    <row r="342">
      <c r="A342" s="82"/>
      <c r="B342" s="82"/>
      <c r="C342" s="82"/>
      <c r="D342" s="82"/>
      <c r="E342" s="82"/>
      <c r="F342" s="82"/>
      <c r="G342" s="82"/>
      <c r="H342" s="82"/>
      <c r="I342" s="83"/>
      <c r="J342" s="86"/>
    </row>
    <row r="343">
      <c r="A343" s="82"/>
      <c r="B343" s="82"/>
      <c r="C343" s="82"/>
      <c r="D343" s="82"/>
      <c r="E343" s="82"/>
      <c r="F343" s="82"/>
      <c r="G343" s="82"/>
      <c r="H343" s="82"/>
      <c r="I343" s="83"/>
      <c r="J343" s="86"/>
    </row>
    <row r="344">
      <c r="A344" s="82"/>
      <c r="B344" s="82"/>
      <c r="C344" s="82"/>
      <c r="D344" s="82"/>
      <c r="E344" s="82"/>
      <c r="F344" s="82"/>
      <c r="G344" s="82"/>
      <c r="H344" s="82"/>
      <c r="I344" s="83"/>
      <c r="J344" s="86"/>
    </row>
    <row r="345">
      <c r="A345" s="82"/>
      <c r="B345" s="82"/>
      <c r="C345" s="82"/>
      <c r="D345" s="82"/>
      <c r="E345" s="82"/>
      <c r="F345" s="82"/>
      <c r="G345" s="82"/>
      <c r="H345" s="82"/>
      <c r="I345" s="83"/>
      <c r="J345" s="86"/>
    </row>
    <row r="346">
      <c r="A346" s="82"/>
      <c r="B346" s="82"/>
      <c r="C346" s="82"/>
      <c r="D346" s="82"/>
      <c r="E346" s="82"/>
      <c r="F346" s="82"/>
      <c r="G346" s="82"/>
      <c r="H346" s="82"/>
      <c r="I346" s="83"/>
      <c r="J346" s="86"/>
    </row>
    <row r="347">
      <c r="A347" s="82"/>
      <c r="B347" s="82"/>
      <c r="C347" s="82"/>
      <c r="D347" s="82"/>
      <c r="E347" s="82"/>
      <c r="F347" s="82"/>
      <c r="G347" s="82"/>
      <c r="H347" s="82"/>
      <c r="I347" s="83"/>
      <c r="J347" s="86"/>
    </row>
    <row r="348">
      <c r="A348" s="82"/>
      <c r="B348" s="82"/>
      <c r="C348" s="82"/>
      <c r="D348" s="82"/>
      <c r="E348" s="82"/>
      <c r="F348" s="82"/>
      <c r="G348" s="82"/>
      <c r="H348" s="82"/>
      <c r="I348" s="83"/>
      <c r="J348" s="86"/>
    </row>
    <row r="349">
      <c r="A349" s="82"/>
      <c r="B349" s="82"/>
      <c r="C349" s="82"/>
      <c r="D349" s="82"/>
      <c r="E349" s="82"/>
      <c r="F349" s="82"/>
      <c r="G349" s="82"/>
      <c r="H349" s="82"/>
      <c r="I349" s="83"/>
      <c r="J349" s="86"/>
    </row>
    <row r="350">
      <c r="A350" s="82"/>
      <c r="B350" s="82"/>
      <c r="C350" s="82"/>
      <c r="D350" s="82"/>
      <c r="E350" s="82"/>
      <c r="F350" s="82"/>
      <c r="G350" s="82"/>
      <c r="H350" s="82"/>
      <c r="I350" s="83"/>
      <c r="J350" s="86"/>
    </row>
    <row r="351">
      <c r="A351" s="82"/>
      <c r="B351" s="82"/>
      <c r="C351" s="82"/>
      <c r="D351" s="82"/>
      <c r="E351" s="82"/>
      <c r="F351" s="82"/>
      <c r="G351" s="82"/>
      <c r="H351" s="82"/>
      <c r="I351" s="83"/>
      <c r="J351" s="86"/>
    </row>
    <row r="352">
      <c r="A352" s="82"/>
      <c r="B352" s="82"/>
      <c r="C352" s="82"/>
      <c r="D352" s="82"/>
      <c r="E352" s="82"/>
      <c r="F352" s="82"/>
      <c r="G352" s="82"/>
      <c r="H352" s="82"/>
      <c r="I352" s="83"/>
      <c r="J352" s="86"/>
    </row>
    <row r="353">
      <c r="A353" s="82"/>
      <c r="B353" s="82"/>
      <c r="C353" s="82"/>
      <c r="D353" s="82"/>
      <c r="E353" s="82"/>
      <c r="F353" s="82"/>
      <c r="G353" s="82"/>
      <c r="H353" s="82"/>
      <c r="I353" s="83"/>
      <c r="J353" s="86"/>
    </row>
    <row r="354">
      <c r="A354" s="82"/>
      <c r="B354" s="82"/>
      <c r="C354" s="82"/>
      <c r="D354" s="82"/>
      <c r="E354" s="82"/>
      <c r="F354" s="82"/>
      <c r="G354" s="82"/>
      <c r="H354" s="82"/>
      <c r="I354" s="83"/>
      <c r="J354" s="86"/>
    </row>
    <row r="355">
      <c r="A355" s="82"/>
      <c r="B355" s="82"/>
      <c r="C355" s="82"/>
      <c r="D355" s="82"/>
      <c r="E355" s="82"/>
      <c r="F355" s="82"/>
      <c r="G355" s="82"/>
      <c r="H355" s="82"/>
      <c r="I355" s="83"/>
      <c r="J355" s="86"/>
    </row>
    <row r="356">
      <c r="A356" s="82"/>
      <c r="B356" s="82"/>
      <c r="C356" s="82"/>
      <c r="D356" s="82"/>
      <c r="E356" s="82"/>
      <c r="F356" s="82"/>
      <c r="G356" s="82"/>
      <c r="H356" s="82"/>
      <c r="I356" s="83"/>
      <c r="J356" s="86"/>
    </row>
    <row r="357">
      <c r="A357" s="82"/>
      <c r="B357" s="82"/>
      <c r="C357" s="82"/>
      <c r="D357" s="82"/>
      <c r="E357" s="82"/>
      <c r="F357" s="82"/>
      <c r="G357" s="82"/>
      <c r="H357" s="82"/>
      <c r="I357" s="83"/>
      <c r="J357" s="86"/>
    </row>
    <row r="358">
      <c r="A358" s="82"/>
      <c r="B358" s="82"/>
      <c r="C358" s="82"/>
      <c r="D358" s="82"/>
      <c r="E358" s="82"/>
      <c r="F358" s="82"/>
      <c r="G358" s="82"/>
      <c r="H358" s="82"/>
      <c r="I358" s="83"/>
      <c r="J358" s="86"/>
    </row>
    <row r="359">
      <c r="A359" s="82"/>
      <c r="B359" s="82"/>
      <c r="C359" s="82"/>
      <c r="D359" s="82"/>
      <c r="E359" s="82"/>
      <c r="F359" s="82"/>
      <c r="G359" s="82"/>
      <c r="H359" s="82"/>
      <c r="I359" s="83"/>
      <c r="J359" s="86"/>
    </row>
    <row r="360">
      <c r="A360" s="82"/>
      <c r="B360" s="82"/>
      <c r="C360" s="82"/>
      <c r="D360" s="82"/>
      <c r="E360" s="82"/>
      <c r="F360" s="82"/>
      <c r="G360" s="82"/>
      <c r="H360" s="82"/>
      <c r="I360" s="83"/>
      <c r="J360" s="86"/>
    </row>
    <row r="361">
      <c r="A361" s="82"/>
      <c r="B361" s="82"/>
      <c r="C361" s="82"/>
      <c r="D361" s="82"/>
      <c r="E361" s="82"/>
      <c r="F361" s="82"/>
      <c r="G361" s="82"/>
      <c r="H361" s="82"/>
      <c r="I361" s="83"/>
      <c r="J361" s="86"/>
    </row>
    <row r="362">
      <c r="A362" s="82"/>
      <c r="B362" s="82"/>
      <c r="C362" s="82"/>
      <c r="D362" s="82"/>
      <c r="E362" s="82"/>
      <c r="F362" s="82"/>
      <c r="G362" s="82"/>
      <c r="H362" s="82"/>
      <c r="I362" s="83"/>
      <c r="J362" s="86"/>
    </row>
    <row r="363">
      <c r="A363" s="82"/>
      <c r="B363" s="82"/>
      <c r="C363" s="82"/>
      <c r="D363" s="82"/>
      <c r="E363" s="82"/>
      <c r="F363" s="82"/>
      <c r="G363" s="82"/>
      <c r="H363" s="82"/>
      <c r="I363" s="83"/>
      <c r="J363" s="86"/>
    </row>
    <row r="364">
      <c r="A364" s="82"/>
      <c r="B364" s="82"/>
      <c r="C364" s="82"/>
      <c r="D364" s="82"/>
      <c r="E364" s="82"/>
      <c r="F364" s="82"/>
      <c r="G364" s="82"/>
      <c r="H364" s="82"/>
      <c r="I364" s="83"/>
      <c r="J364" s="86"/>
    </row>
    <row r="365">
      <c r="A365" s="82"/>
      <c r="B365" s="82"/>
      <c r="C365" s="82"/>
      <c r="D365" s="82"/>
      <c r="E365" s="82"/>
      <c r="F365" s="82"/>
      <c r="G365" s="82"/>
      <c r="H365" s="82"/>
      <c r="I365" s="83"/>
      <c r="J365" s="86"/>
    </row>
    <row r="366">
      <c r="A366" s="82"/>
      <c r="B366" s="82"/>
      <c r="C366" s="82"/>
      <c r="D366" s="82"/>
      <c r="E366" s="82"/>
      <c r="F366" s="82"/>
      <c r="G366" s="82"/>
      <c r="H366" s="82"/>
      <c r="I366" s="83"/>
      <c r="J366" s="86"/>
    </row>
    <row r="367">
      <c r="A367" s="82"/>
      <c r="B367" s="82"/>
      <c r="C367" s="82"/>
      <c r="D367" s="82"/>
      <c r="E367" s="82"/>
      <c r="F367" s="82"/>
      <c r="G367" s="82"/>
      <c r="H367" s="82"/>
      <c r="I367" s="83"/>
      <c r="J367" s="86"/>
    </row>
    <row r="368">
      <c r="A368" s="82"/>
      <c r="B368" s="82"/>
      <c r="C368" s="82"/>
      <c r="D368" s="82"/>
      <c r="E368" s="82"/>
      <c r="F368" s="82"/>
      <c r="G368" s="82"/>
      <c r="H368" s="82"/>
      <c r="I368" s="83"/>
      <c r="J368" s="86"/>
    </row>
    <row r="369">
      <c r="A369" s="82"/>
      <c r="B369" s="82"/>
      <c r="C369" s="82"/>
      <c r="D369" s="82"/>
      <c r="E369" s="82"/>
      <c r="F369" s="82"/>
      <c r="G369" s="82"/>
      <c r="H369" s="82"/>
      <c r="I369" s="83"/>
      <c r="J369" s="86"/>
    </row>
    <row r="370">
      <c r="A370" s="82"/>
      <c r="B370" s="82"/>
      <c r="C370" s="82"/>
      <c r="D370" s="82"/>
      <c r="E370" s="82"/>
      <c r="F370" s="82"/>
      <c r="G370" s="82"/>
      <c r="H370" s="82"/>
      <c r="I370" s="83"/>
      <c r="J370" s="86"/>
    </row>
    <row r="371">
      <c r="A371" s="82"/>
      <c r="B371" s="82"/>
      <c r="C371" s="82"/>
      <c r="D371" s="82"/>
      <c r="E371" s="82"/>
      <c r="F371" s="82"/>
      <c r="G371" s="82"/>
      <c r="H371" s="82"/>
      <c r="I371" s="83"/>
      <c r="J371" s="86"/>
    </row>
    <row r="372">
      <c r="A372" s="82"/>
      <c r="B372" s="82"/>
      <c r="C372" s="82"/>
      <c r="D372" s="82"/>
      <c r="E372" s="82"/>
      <c r="F372" s="82"/>
      <c r="G372" s="82"/>
      <c r="H372" s="82"/>
      <c r="I372" s="83"/>
      <c r="J372" s="86"/>
    </row>
    <row r="373">
      <c r="A373" s="82"/>
      <c r="B373" s="82"/>
      <c r="C373" s="82"/>
      <c r="D373" s="82"/>
      <c r="E373" s="82"/>
      <c r="F373" s="82"/>
      <c r="G373" s="82"/>
      <c r="H373" s="82"/>
      <c r="I373" s="83"/>
      <c r="J373" s="86"/>
    </row>
    <row r="374">
      <c r="A374" s="82"/>
      <c r="B374" s="82"/>
      <c r="C374" s="82"/>
      <c r="D374" s="82"/>
      <c r="E374" s="82"/>
      <c r="F374" s="82"/>
      <c r="G374" s="82"/>
      <c r="H374" s="82"/>
      <c r="I374" s="83"/>
      <c r="J374" s="86"/>
    </row>
    <row r="375">
      <c r="A375" s="82"/>
      <c r="B375" s="82"/>
      <c r="C375" s="82"/>
      <c r="D375" s="82"/>
      <c r="E375" s="82"/>
      <c r="F375" s="82"/>
      <c r="G375" s="82"/>
      <c r="H375" s="82"/>
      <c r="I375" s="83"/>
      <c r="J375" s="86"/>
    </row>
    <row r="376">
      <c r="A376" s="82"/>
      <c r="B376" s="82"/>
      <c r="C376" s="82"/>
      <c r="D376" s="82"/>
      <c r="E376" s="82"/>
      <c r="F376" s="82"/>
      <c r="G376" s="82"/>
      <c r="H376" s="82"/>
      <c r="I376" s="83"/>
      <c r="J376" s="86"/>
    </row>
    <row r="377">
      <c r="A377" s="82"/>
      <c r="B377" s="82"/>
      <c r="C377" s="82"/>
      <c r="D377" s="82"/>
      <c r="E377" s="82"/>
      <c r="F377" s="82"/>
      <c r="G377" s="82"/>
      <c r="H377" s="82"/>
      <c r="I377" s="83"/>
      <c r="J377" s="86"/>
    </row>
    <row r="378">
      <c r="A378" s="82"/>
      <c r="B378" s="82"/>
      <c r="C378" s="82"/>
      <c r="D378" s="82"/>
      <c r="E378" s="82"/>
      <c r="F378" s="82"/>
      <c r="G378" s="82"/>
      <c r="H378" s="82"/>
      <c r="I378" s="83"/>
      <c r="J378" s="86"/>
    </row>
    <row r="379">
      <c r="A379" s="82"/>
      <c r="B379" s="82"/>
      <c r="C379" s="82"/>
      <c r="D379" s="82"/>
      <c r="E379" s="82"/>
      <c r="F379" s="82"/>
      <c r="G379" s="82"/>
      <c r="H379" s="82"/>
      <c r="I379" s="83"/>
      <c r="J379" s="86"/>
    </row>
    <row r="380">
      <c r="A380" s="82"/>
      <c r="B380" s="82"/>
      <c r="C380" s="82"/>
      <c r="D380" s="82"/>
      <c r="E380" s="82"/>
      <c r="F380" s="82"/>
      <c r="G380" s="82"/>
      <c r="H380" s="82"/>
      <c r="I380" s="83"/>
      <c r="J380" s="86"/>
    </row>
    <row r="381">
      <c r="A381" s="82"/>
      <c r="B381" s="82"/>
      <c r="C381" s="82"/>
      <c r="D381" s="82"/>
      <c r="E381" s="82"/>
      <c r="F381" s="82"/>
      <c r="G381" s="82"/>
      <c r="H381" s="82"/>
      <c r="I381" s="83"/>
      <c r="J381" s="86"/>
    </row>
    <row r="382">
      <c r="A382" s="82"/>
      <c r="B382" s="82"/>
      <c r="C382" s="82"/>
      <c r="D382" s="82"/>
      <c r="E382" s="82"/>
      <c r="F382" s="82"/>
      <c r="G382" s="82"/>
      <c r="H382" s="82"/>
      <c r="I382" s="83"/>
      <c r="J382" s="86"/>
    </row>
    <row r="383">
      <c r="A383" s="82"/>
      <c r="B383" s="82"/>
      <c r="C383" s="82"/>
      <c r="D383" s="82"/>
      <c r="E383" s="82"/>
      <c r="F383" s="82"/>
      <c r="G383" s="82"/>
      <c r="H383" s="82"/>
      <c r="I383" s="83"/>
      <c r="J383" s="86"/>
    </row>
    <row r="384">
      <c r="A384" s="82"/>
      <c r="B384" s="82"/>
      <c r="C384" s="82"/>
      <c r="D384" s="82"/>
      <c r="E384" s="82"/>
      <c r="F384" s="82"/>
      <c r="G384" s="82"/>
      <c r="H384" s="82"/>
      <c r="I384" s="83"/>
      <c r="J384" s="86"/>
    </row>
    <row r="385">
      <c r="A385" s="82"/>
      <c r="B385" s="82"/>
      <c r="C385" s="82"/>
      <c r="D385" s="82"/>
      <c r="E385" s="82"/>
      <c r="F385" s="82"/>
      <c r="G385" s="82"/>
      <c r="H385" s="82"/>
      <c r="I385" s="83"/>
      <c r="J385" s="86"/>
    </row>
    <row r="386">
      <c r="A386" s="82"/>
      <c r="B386" s="82"/>
      <c r="C386" s="82"/>
      <c r="D386" s="82"/>
      <c r="E386" s="82"/>
      <c r="F386" s="82"/>
      <c r="G386" s="82"/>
      <c r="H386" s="82"/>
      <c r="I386" s="83"/>
      <c r="J386" s="86"/>
    </row>
    <row r="387">
      <c r="A387" s="82"/>
      <c r="B387" s="82"/>
      <c r="C387" s="82"/>
      <c r="D387" s="82"/>
      <c r="E387" s="82"/>
      <c r="F387" s="82"/>
      <c r="G387" s="82"/>
      <c r="H387" s="82"/>
      <c r="I387" s="83"/>
      <c r="J387" s="86"/>
    </row>
    <row r="388">
      <c r="A388" s="82"/>
      <c r="B388" s="82"/>
      <c r="C388" s="82"/>
      <c r="D388" s="82"/>
      <c r="E388" s="82"/>
      <c r="F388" s="82"/>
      <c r="G388" s="82"/>
      <c r="H388" s="82"/>
      <c r="I388" s="83"/>
      <c r="J388" s="86"/>
    </row>
    <row r="389">
      <c r="A389" s="82"/>
      <c r="B389" s="82"/>
      <c r="C389" s="82"/>
      <c r="D389" s="82"/>
      <c r="E389" s="82"/>
      <c r="F389" s="82"/>
      <c r="G389" s="82"/>
      <c r="H389" s="82"/>
      <c r="I389" s="83"/>
      <c r="J389" s="86"/>
    </row>
    <row r="390">
      <c r="A390" s="82"/>
      <c r="B390" s="82"/>
      <c r="C390" s="82"/>
      <c r="D390" s="82"/>
      <c r="E390" s="82"/>
      <c r="F390" s="82"/>
      <c r="G390" s="82"/>
      <c r="H390" s="82"/>
      <c r="I390" s="83"/>
      <c r="J390" s="86"/>
    </row>
    <row r="391">
      <c r="A391" s="82"/>
      <c r="B391" s="82"/>
      <c r="C391" s="82"/>
      <c r="D391" s="82"/>
      <c r="E391" s="82"/>
      <c r="F391" s="82"/>
      <c r="G391" s="82"/>
      <c r="H391" s="82"/>
      <c r="I391" s="83"/>
      <c r="J391" s="86"/>
    </row>
    <row r="392">
      <c r="A392" s="82"/>
      <c r="B392" s="82"/>
      <c r="C392" s="82"/>
      <c r="D392" s="82"/>
      <c r="E392" s="82"/>
      <c r="F392" s="82"/>
      <c r="G392" s="82"/>
      <c r="H392" s="82"/>
      <c r="I392" s="83"/>
      <c r="J392" s="86"/>
    </row>
    <row r="393">
      <c r="A393" s="82"/>
      <c r="B393" s="82"/>
      <c r="C393" s="82"/>
      <c r="D393" s="82"/>
      <c r="E393" s="82"/>
      <c r="F393" s="82"/>
      <c r="G393" s="82"/>
      <c r="H393" s="82"/>
      <c r="I393" s="83"/>
      <c r="J393" s="86"/>
    </row>
    <row r="394">
      <c r="A394" s="82"/>
      <c r="B394" s="82"/>
      <c r="C394" s="82"/>
      <c r="D394" s="82"/>
      <c r="E394" s="82"/>
      <c r="F394" s="82"/>
      <c r="G394" s="82"/>
      <c r="H394" s="82"/>
      <c r="I394" s="83"/>
      <c r="J394" s="86"/>
    </row>
    <row r="395">
      <c r="A395" s="82"/>
      <c r="B395" s="82"/>
      <c r="C395" s="82"/>
      <c r="D395" s="82"/>
      <c r="E395" s="82"/>
      <c r="F395" s="82"/>
      <c r="G395" s="82"/>
      <c r="H395" s="82"/>
      <c r="I395" s="83"/>
      <c r="J395" s="86"/>
    </row>
    <row r="396">
      <c r="A396" s="82"/>
      <c r="B396" s="82"/>
      <c r="C396" s="82"/>
      <c r="D396" s="82"/>
      <c r="E396" s="82"/>
      <c r="F396" s="82"/>
      <c r="G396" s="82"/>
      <c r="H396" s="82"/>
      <c r="I396" s="83"/>
      <c r="J396" s="86"/>
    </row>
    <row r="397">
      <c r="A397" s="82"/>
      <c r="B397" s="82"/>
      <c r="C397" s="82"/>
      <c r="D397" s="82"/>
      <c r="E397" s="82"/>
      <c r="F397" s="82"/>
      <c r="G397" s="82"/>
      <c r="H397" s="82"/>
      <c r="I397" s="83"/>
      <c r="J397" s="86"/>
    </row>
    <row r="398">
      <c r="A398" s="82"/>
      <c r="B398" s="82"/>
      <c r="C398" s="82"/>
      <c r="D398" s="82"/>
      <c r="E398" s="82"/>
      <c r="F398" s="82"/>
      <c r="G398" s="82"/>
      <c r="H398" s="82"/>
      <c r="I398" s="83"/>
      <c r="J398" s="86"/>
    </row>
    <row r="399">
      <c r="A399" s="82"/>
      <c r="B399" s="82"/>
      <c r="C399" s="82"/>
      <c r="D399" s="82"/>
      <c r="E399" s="82"/>
      <c r="F399" s="82"/>
      <c r="G399" s="82"/>
      <c r="H399" s="82"/>
      <c r="I399" s="83"/>
      <c r="J399" s="86"/>
    </row>
    <row r="400">
      <c r="A400" s="82"/>
      <c r="B400" s="82"/>
      <c r="C400" s="82"/>
      <c r="D400" s="82"/>
      <c r="E400" s="82"/>
      <c r="F400" s="82"/>
      <c r="G400" s="82"/>
      <c r="H400" s="82"/>
      <c r="I400" s="83"/>
      <c r="J400" s="86"/>
    </row>
    <row r="401">
      <c r="A401" s="82"/>
      <c r="B401" s="82"/>
      <c r="C401" s="82"/>
      <c r="D401" s="82"/>
      <c r="E401" s="82"/>
      <c r="F401" s="82"/>
      <c r="G401" s="82"/>
      <c r="H401" s="82"/>
      <c r="I401" s="83"/>
      <c r="J401" s="86"/>
    </row>
    <row r="402">
      <c r="A402" s="82"/>
      <c r="B402" s="82"/>
      <c r="C402" s="82"/>
      <c r="D402" s="82"/>
      <c r="E402" s="82"/>
      <c r="F402" s="82"/>
      <c r="G402" s="82"/>
      <c r="H402" s="82"/>
      <c r="I402" s="83"/>
      <c r="J402" s="86"/>
    </row>
    <row r="403">
      <c r="A403" s="82"/>
      <c r="B403" s="82"/>
      <c r="C403" s="82"/>
      <c r="D403" s="82"/>
      <c r="E403" s="82"/>
      <c r="F403" s="82"/>
      <c r="G403" s="82"/>
      <c r="H403" s="82"/>
      <c r="I403" s="83"/>
      <c r="J403" s="86"/>
    </row>
    <row r="404">
      <c r="A404" s="82"/>
      <c r="B404" s="82"/>
      <c r="C404" s="82"/>
      <c r="D404" s="82"/>
      <c r="E404" s="82"/>
      <c r="F404" s="82"/>
      <c r="G404" s="82"/>
      <c r="H404" s="82"/>
      <c r="I404" s="83"/>
      <c r="J404" s="86"/>
    </row>
    <row r="405">
      <c r="A405" s="82"/>
      <c r="B405" s="82"/>
      <c r="C405" s="82"/>
      <c r="D405" s="82"/>
      <c r="E405" s="82"/>
      <c r="F405" s="82"/>
      <c r="G405" s="82"/>
      <c r="H405" s="82"/>
      <c r="I405" s="83"/>
      <c r="J405" s="86"/>
    </row>
    <row r="406">
      <c r="A406" s="82"/>
      <c r="B406" s="82"/>
      <c r="C406" s="82"/>
      <c r="D406" s="82"/>
      <c r="E406" s="82"/>
      <c r="F406" s="82"/>
      <c r="G406" s="82"/>
      <c r="H406" s="82"/>
      <c r="I406" s="83"/>
      <c r="J406" s="86"/>
    </row>
    <row r="407">
      <c r="A407" s="82"/>
      <c r="B407" s="82"/>
      <c r="C407" s="82"/>
      <c r="D407" s="82"/>
      <c r="E407" s="82"/>
      <c r="F407" s="82"/>
      <c r="G407" s="82"/>
      <c r="H407" s="82"/>
      <c r="I407" s="83"/>
      <c r="J407" s="86"/>
    </row>
    <row r="408">
      <c r="A408" s="82"/>
      <c r="B408" s="82"/>
      <c r="C408" s="82"/>
      <c r="D408" s="82"/>
      <c r="E408" s="82"/>
      <c r="F408" s="82"/>
      <c r="G408" s="82"/>
      <c r="H408" s="82"/>
      <c r="I408" s="83"/>
      <c r="J408" s="86"/>
    </row>
    <row r="409">
      <c r="A409" s="82"/>
      <c r="B409" s="82"/>
      <c r="C409" s="82"/>
      <c r="D409" s="82"/>
      <c r="E409" s="82"/>
      <c r="F409" s="82"/>
      <c r="G409" s="82"/>
      <c r="H409" s="82"/>
      <c r="I409" s="83"/>
      <c r="J409" s="86"/>
    </row>
    <row r="410">
      <c r="A410" s="82"/>
      <c r="B410" s="82"/>
      <c r="C410" s="82"/>
      <c r="D410" s="82"/>
      <c r="E410" s="82"/>
      <c r="F410" s="82"/>
      <c r="G410" s="82"/>
      <c r="H410" s="82"/>
      <c r="I410" s="83"/>
      <c r="J410" s="86"/>
    </row>
    <row r="411">
      <c r="A411" s="82"/>
      <c r="B411" s="82"/>
      <c r="C411" s="82"/>
      <c r="D411" s="82"/>
      <c r="E411" s="82"/>
      <c r="F411" s="82"/>
      <c r="G411" s="82"/>
      <c r="H411" s="82"/>
      <c r="I411" s="83"/>
      <c r="J411" s="86"/>
    </row>
    <row r="412">
      <c r="A412" s="82"/>
      <c r="B412" s="82"/>
      <c r="C412" s="82"/>
      <c r="D412" s="82"/>
      <c r="E412" s="82"/>
      <c r="F412" s="82"/>
      <c r="G412" s="82"/>
      <c r="H412" s="82"/>
      <c r="I412" s="83"/>
      <c r="J412" s="86"/>
    </row>
    <row r="413">
      <c r="A413" s="82"/>
      <c r="B413" s="82"/>
      <c r="C413" s="82"/>
      <c r="D413" s="82"/>
      <c r="E413" s="82"/>
      <c r="F413" s="82"/>
      <c r="G413" s="82"/>
      <c r="H413" s="82"/>
      <c r="I413" s="83"/>
      <c r="J413" s="86"/>
    </row>
    <row r="414">
      <c r="A414" s="82"/>
      <c r="B414" s="82"/>
      <c r="C414" s="82"/>
      <c r="D414" s="82"/>
      <c r="E414" s="82"/>
      <c r="F414" s="82"/>
      <c r="G414" s="82"/>
      <c r="H414" s="82"/>
      <c r="I414" s="83"/>
      <c r="J414" s="86"/>
    </row>
    <row r="415">
      <c r="A415" s="82"/>
      <c r="B415" s="82"/>
      <c r="C415" s="82"/>
      <c r="D415" s="82"/>
      <c r="E415" s="82"/>
      <c r="F415" s="82"/>
      <c r="G415" s="82"/>
      <c r="H415" s="82"/>
      <c r="I415" s="83"/>
      <c r="J415" s="86"/>
    </row>
    <row r="416">
      <c r="A416" s="82"/>
      <c r="B416" s="82"/>
      <c r="C416" s="82"/>
      <c r="D416" s="82"/>
      <c r="E416" s="82"/>
      <c r="F416" s="82"/>
      <c r="G416" s="82"/>
      <c r="H416" s="82"/>
      <c r="I416" s="83"/>
      <c r="J416" s="86"/>
    </row>
    <row r="417">
      <c r="A417" s="82"/>
      <c r="B417" s="82"/>
      <c r="C417" s="82"/>
      <c r="D417" s="82"/>
      <c r="E417" s="82"/>
      <c r="F417" s="82"/>
      <c r="G417" s="82"/>
      <c r="H417" s="82"/>
      <c r="I417" s="83"/>
      <c r="J417" s="86"/>
    </row>
    <row r="418">
      <c r="A418" s="82"/>
      <c r="B418" s="82"/>
      <c r="C418" s="82"/>
      <c r="D418" s="82"/>
      <c r="E418" s="82"/>
      <c r="F418" s="82"/>
      <c r="G418" s="82"/>
      <c r="H418" s="82"/>
      <c r="I418" s="83"/>
      <c r="J418" s="86"/>
    </row>
    <row r="419">
      <c r="A419" s="82"/>
      <c r="B419" s="82"/>
      <c r="C419" s="82"/>
      <c r="D419" s="82"/>
      <c r="E419" s="82"/>
      <c r="F419" s="82"/>
      <c r="G419" s="82"/>
      <c r="H419" s="82"/>
      <c r="I419" s="83"/>
      <c r="J419" s="86"/>
    </row>
    <row r="420">
      <c r="A420" s="82"/>
      <c r="B420" s="82"/>
      <c r="C420" s="82"/>
      <c r="D420" s="82"/>
      <c r="E420" s="82"/>
      <c r="F420" s="82"/>
      <c r="G420" s="82"/>
      <c r="H420" s="82"/>
      <c r="I420" s="83"/>
      <c r="J420" s="86"/>
    </row>
    <row r="421">
      <c r="A421" s="82"/>
      <c r="B421" s="82"/>
      <c r="C421" s="82"/>
      <c r="D421" s="82"/>
      <c r="E421" s="82"/>
      <c r="F421" s="82"/>
      <c r="G421" s="82"/>
      <c r="H421" s="82"/>
      <c r="I421" s="83"/>
      <c r="J421" s="86"/>
    </row>
    <row r="422">
      <c r="A422" s="82"/>
      <c r="B422" s="82"/>
      <c r="C422" s="82"/>
      <c r="D422" s="82"/>
      <c r="E422" s="82"/>
      <c r="F422" s="82"/>
      <c r="G422" s="82"/>
      <c r="H422" s="82"/>
      <c r="I422" s="83"/>
      <c r="J422" s="86"/>
    </row>
    <row r="423">
      <c r="A423" s="82"/>
      <c r="B423" s="82"/>
      <c r="C423" s="82"/>
      <c r="D423" s="82"/>
      <c r="E423" s="82"/>
      <c r="F423" s="82"/>
      <c r="G423" s="82"/>
      <c r="H423" s="82"/>
      <c r="I423" s="83"/>
      <c r="J423" s="86"/>
    </row>
    <row r="424">
      <c r="A424" s="82"/>
      <c r="B424" s="82"/>
      <c r="C424" s="82"/>
      <c r="D424" s="82"/>
      <c r="E424" s="82"/>
      <c r="F424" s="82"/>
      <c r="G424" s="82"/>
      <c r="H424" s="82"/>
      <c r="I424" s="83"/>
      <c r="J424" s="86"/>
    </row>
    <row r="425">
      <c r="A425" s="82"/>
      <c r="B425" s="82"/>
      <c r="C425" s="82"/>
      <c r="D425" s="82"/>
      <c r="E425" s="82"/>
      <c r="F425" s="82"/>
      <c r="G425" s="82"/>
      <c r="H425" s="82"/>
      <c r="I425" s="83"/>
      <c r="J425" s="86"/>
    </row>
    <row r="426">
      <c r="A426" s="82"/>
      <c r="B426" s="82"/>
      <c r="C426" s="82"/>
      <c r="D426" s="82"/>
      <c r="E426" s="82"/>
      <c r="F426" s="82"/>
      <c r="G426" s="82"/>
      <c r="H426" s="82"/>
      <c r="I426" s="83"/>
      <c r="J426" s="86"/>
    </row>
    <row r="427">
      <c r="A427" s="82"/>
      <c r="B427" s="82"/>
      <c r="C427" s="82"/>
      <c r="D427" s="82"/>
      <c r="E427" s="82"/>
      <c r="F427" s="82"/>
      <c r="G427" s="82"/>
      <c r="H427" s="82"/>
      <c r="I427" s="83"/>
      <c r="J427" s="86"/>
    </row>
    <row r="428">
      <c r="A428" s="82"/>
      <c r="B428" s="82"/>
      <c r="C428" s="82"/>
      <c r="D428" s="82"/>
      <c r="E428" s="82"/>
      <c r="F428" s="82"/>
      <c r="G428" s="82"/>
      <c r="H428" s="82"/>
      <c r="I428" s="83"/>
      <c r="J428" s="86"/>
    </row>
    <row r="429">
      <c r="A429" s="82"/>
      <c r="B429" s="82"/>
      <c r="C429" s="82"/>
      <c r="D429" s="82"/>
      <c r="E429" s="82"/>
      <c r="F429" s="82"/>
      <c r="G429" s="82"/>
      <c r="H429" s="82"/>
      <c r="I429" s="83"/>
      <c r="J429" s="86"/>
    </row>
    <row r="430">
      <c r="A430" s="82"/>
      <c r="B430" s="82"/>
      <c r="C430" s="82"/>
      <c r="D430" s="82"/>
      <c r="E430" s="82"/>
      <c r="F430" s="82"/>
      <c r="G430" s="82"/>
      <c r="H430" s="82"/>
      <c r="I430" s="83"/>
      <c r="J430" s="86"/>
    </row>
    <row r="431">
      <c r="A431" s="82"/>
      <c r="B431" s="82"/>
      <c r="C431" s="82"/>
      <c r="D431" s="82"/>
      <c r="E431" s="82"/>
      <c r="F431" s="82"/>
      <c r="G431" s="82"/>
      <c r="H431" s="82"/>
      <c r="I431" s="83"/>
      <c r="J431" s="86"/>
    </row>
    <row r="432">
      <c r="A432" s="82"/>
      <c r="B432" s="82"/>
      <c r="C432" s="82"/>
      <c r="D432" s="82"/>
      <c r="E432" s="82"/>
      <c r="F432" s="82"/>
      <c r="G432" s="82"/>
      <c r="H432" s="82"/>
      <c r="I432" s="83"/>
      <c r="J432" s="86"/>
    </row>
    <row r="433">
      <c r="A433" s="82"/>
      <c r="B433" s="82"/>
      <c r="C433" s="82"/>
      <c r="D433" s="82"/>
      <c r="E433" s="82"/>
      <c r="F433" s="82"/>
      <c r="G433" s="82"/>
      <c r="H433" s="82"/>
      <c r="I433" s="83"/>
      <c r="J433" s="86"/>
    </row>
    <row r="434">
      <c r="A434" s="82"/>
      <c r="B434" s="82"/>
      <c r="C434" s="82"/>
      <c r="D434" s="82"/>
      <c r="E434" s="82"/>
      <c r="F434" s="82"/>
      <c r="G434" s="82"/>
      <c r="H434" s="82"/>
      <c r="I434" s="83"/>
      <c r="J434" s="86"/>
    </row>
    <row r="435">
      <c r="A435" s="82"/>
      <c r="B435" s="82"/>
      <c r="C435" s="82"/>
      <c r="D435" s="82"/>
      <c r="E435" s="82"/>
      <c r="F435" s="82"/>
      <c r="G435" s="82"/>
      <c r="H435" s="82"/>
      <c r="I435" s="83"/>
      <c r="J435" s="86"/>
    </row>
    <row r="436">
      <c r="A436" s="82"/>
      <c r="B436" s="82"/>
      <c r="C436" s="82"/>
      <c r="D436" s="82"/>
      <c r="E436" s="82"/>
      <c r="F436" s="82"/>
      <c r="G436" s="82"/>
      <c r="H436" s="82"/>
      <c r="I436" s="83"/>
      <c r="J436" s="86"/>
    </row>
    <row r="437">
      <c r="A437" s="82"/>
      <c r="B437" s="82"/>
      <c r="C437" s="82"/>
      <c r="D437" s="82"/>
      <c r="E437" s="82"/>
      <c r="F437" s="82"/>
      <c r="G437" s="82"/>
      <c r="H437" s="82"/>
      <c r="I437" s="83"/>
      <c r="J437" s="86"/>
    </row>
    <row r="438">
      <c r="A438" s="82"/>
      <c r="B438" s="82"/>
      <c r="C438" s="82"/>
      <c r="D438" s="82"/>
      <c r="E438" s="82"/>
      <c r="F438" s="82"/>
      <c r="G438" s="82"/>
      <c r="H438" s="82"/>
      <c r="I438" s="83"/>
      <c r="J438" s="86"/>
    </row>
    <row r="439">
      <c r="A439" s="82"/>
      <c r="B439" s="82"/>
      <c r="C439" s="82"/>
      <c r="D439" s="82"/>
      <c r="E439" s="82"/>
      <c r="F439" s="82"/>
      <c r="G439" s="82"/>
      <c r="H439" s="82"/>
      <c r="I439" s="83"/>
      <c r="J439" s="86"/>
    </row>
    <row r="440">
      <c r="A440" s="82"/>
      <c r="B440" s="82"/>
      <c r="C440" s="82"/>
      <c r="D440" s="82"/>
      <c r="E440" s="82"/>
      <c r="F440" s="82"/>
      <c r="G440" s="82"/>
      <c r="H440" s="82"/>
      <c r="I440" s="83"/>
      <c r="J440" s="86"/>
    </row>
    <row r="441">
      <c r="A441" s="82"/>
      <c r="B441" s="82"/>
      <c r="C441" s="82"/>
      <c r="D441" s="82"/>
      <c r="E441" s="82"/>
      <c r="F441" s="82"/>
      <c r="G441" s="82"/>
      <c r="H441" s="82"/>
      <c r="I441" s="83"/>
      <c r="J441" s="86"/>
    </row>
    <row r="442">
      <c r="A442" s="82"/>
      <c r="B442" s="82"/>
      <c r="C442" s="82"/>
      <c r="D442" s="82"/>
      <c r="E442" s="82"/>
      <c r="F442" s="82"/>
      <c r="G442" s="82"/>
      <c r="H442" s="82"/>
      <c r="I442" s="83"/>
      <c r="J442" s="86"/>
    </row>
    <row r="443">
      <c r="A443" s="82"/>
      <c r="B443" s="82"/>
      <c r="C443" s="82"/>
      <c r="D443" s="82"/>
      <c r="E443" s="82"/>
      <c r="F443" s="82"/>
      <c r="G443" s="82"/>
      <c r="H443" s="82"/>
      <c r="I443" s="83"/>
      <c r="J443" s="86"/>
    </row>
    <row r="444">
      <c r="A444" s="82"/>
      <c r="B444" s="82"/>
      <c r="C444" s="82"/>
      <c r="D444" s="82"/>
      <c r="E444" s="82"/>
      <c r="F444" s="82"/>
      <c r="G444" s="82"/>
      <c r="H444" s="82"/>
      <c r="I444" s="83"/>
      <c r="J444" s="86"/>
    </row>
    <row r="445">
      <c r="A445" s="82"/>
      <c r="B445" s="82"/>
      <c r="C445" s="82"/>
      <c r="D445" s="82"/>
      <c r="E445" s="82"/>
      <c r="F445" s="82"/>
      <c r="G445" s="82"/>
      <c r="H445" s="82"/>
      <c r="I445" s="83"/>
      <c r="J445" s="86"/>
    </row>
    <row r="446">
      <c r="A446" s="82"/>
      <c r="B446" s="82"/>
      <c r="C446" s="82"/>
      <c r="D446" s="82"/>
      <c r="E446" s="82"/>
      <c r="F446" s="82"/>
      <c r="G446" s="82"/>
      <c r="H446" s="82"/>
      <c r="I446" s="83"/>
      <c r="J446" s="86"/>
    </row>
    <row r="447">
      <c r="A447" s="82"/>
      <c r="B447" s="82"/>
      <c r="C447" s="82"/>
      <c r="D447" s="82"/>
      <c r="E447" s="82"/>
      <c r="F447" s="82"/>
      <c r="G447" s="82"/>
      <c r="H447" s="82"/>
      <c r="I447" s="83"/>
      <c r="J447" s="86"/>
    </row>
    <row r="448">
      <c r="A448" s="82"/>
      <c r="B448" s="82"/>
      <c r="C448" s="82"/>
      <c r="D448" s="82"/>
      <c r="E448" s="82"/>
      <c r="F448" s="82"/>
      <c r="G448" s="82"/>
      <c r="H448" s="82"/>
      <c r="I448" s="83"/>
      <c r="J448" s="86"/>
    </row>
    <row r="449">
      <c r="A449" s="82"/>
      <c r="B449" s="82"/>
      <c r="C449" s="82"/>
      <c r="D449" s="82"/>
      <c r="E449" s="82"/>
      <c r="F449" s="82"/>
      <c r="G449" s="82"/>
      <c r="H449" s="82"/>
      <c r="I449" s="83"/>
      <c r="J449" s="86"/>
    </row>
    <row r="450">
      <c r="A450" s="82"/>
      <c r="B450" s="82"/>
      <c r="C450" s="82"/>
      <c r="D450" s="82"/>
      <c r="E450" s="82"/>
      <c r="F450" s="82"/>
      <c r="G450" s="82"/>
      <c r="H450" s="82"/>
      <c r="I450" s="83"/>
      <c r="J450" s="86"/>
    </row>
    <row r="451">
      <c r="A451" s="82"/>
      <c r="B451" s="82"/>
      <c r="C451" s="82"/>
      <c r="D451" s="82"/>
      <c r="E451" s="82"/>
      <c r="F451" s="82"/>
      <c r="G451" s="82"/>
      <c r="H451" s="82"/>
      <c r="I451" s="83"/>
      <c r="J451" s="86"/>
    </row>
    <row r="452">
      <c r="A452" s="82"/>
      <c r="B452" s="82"/>
      <c r="C452" s="82"/>
      <c r="D452" s="82"/>
      <c r="E452" s="82"/>
      <c r="F452" s="82"/>
      <c r="G452" s="82"/>
      <c r="H452" s="82"/>
      <c r="I452" s="83"/>
      <c r="J452" s="86"/>
    </row>
    <row r="453">
      <c r="A453" s="82"/>
      <c r="B453" s="82"/>
      <c r="C453" s="82"/>
      <c r="D453" s="82"/>
      <c r="E453" s="82"/>
      <c r="F453" s="82"/>
      <c r="G453" s="82"/>
      <c r="H453" s="82"/>
      <c r="I453" s="83"/>
      <c r="J453" s="86"/>
    </row>
    <row r="454">
      <c r="A454" s="82"/>
      <c r="B454" s="82"/>
      <c r="C454" s="82"/>
      <c r="D454" s="82"/>
      <c r="E454" s="82"/>
      <c r="F454" s="82"/>
      <c r="G454" s="82"/>
      <c r="H454" s="82"/>
      <c r="I454" s="83"/>
      <c r="J454" s="86"/>
    </row>
    <row r="455">
      <c r="A455" s="82"/>
      <c r="B455" s="82"/>
      <c r="C455" s="82"/>
      <c r="D455" s="82"/>
      <c r="E455" s="82"/>
      <c r="F455" s="82"/>
      <c r="G455" s="82"/>
      <c r="H455" s="82"/>
      <c r="I455" s="83"/>
      <c r="J455" s="86"/>
    </row>
    <row r="456">
      <c r="A456" s="82"/>
      <c r="B456" s="82"/>
      <c r="C456" s="82"/>
      <c r="D456" s="82"/>
      <c r="E456" s="82"/>
      <c r="F456" s="82"/>
      <c r="G456" s="82"/>
      <c r="H456" s="82"/>
      <c r="I456" s="83"/>
      <c r="J456" s="86"/>
    </row>
    <row r="457">
      <c r="A457" s="82"/>
      <c r="B457" s="82"/>
      <c r="C457" s="82"/>
      <c r="D457" s="82"/>
      <c r="E457" s="82"/>
      <c r="F457" s="82"/>
      <c r="G457" s="82"/>
      <c r="H457" s="82"/>
      <c r="I457" s="83"/>
      <c r="J457" s="86"/>
    </row>
    <row r="458">
      <c r="A458" s="82"/>
      <c r="B458" s="82"/>
      <c r="C458" s="82"/>
      <c r="D458" s="82"/>
      <c r="E458" s="82"/>
      <c r="F458" s="82"/>
      <c r="G458" s="82"/>
      <c r="H458" s="82"/>
      <c r="I458" s="83"/>
      <c r="J458" s="86"/>
    </row>
    <row r="459">
      <c r="A459" s="82"/>
      <c r="B459" s="82"/>
      <c r="C459" s="82"/>
      <c r="D459" s="82"/>
      <c r="E459" s="82"/>
      <c r="F459" s="82"/>
      <c r="G459" s="82"/>
      <c r="H459" s="82"/>
      <c r="I459" s="83"/>
      <c r="J459" s="86"/>
    </row>
    <row r="460">
      <c r="A460" s="82"/>
      <c r="B460" s="82"/>
      <c r="C460" s="82"/>
      <c r="D460" s="82"/>
      <c r="E460" s="82"/>
      <c r="F460" s="82"/>
      <c r="G460" s="82"/>
      <c r="H460" s="82"/>
      <c r="I460" s="83"/>
      <c r="J460" s="86"/>
    </row>
    <row r="461">
      <c r="A461" s="82"/>
      <c r="B461" s="82"/>
      <c r="C461" s="82"/>
      <c r="D461" s="82"/>
      <c r="E461" s="82"/>
      <c r="F461" s="82"/>
      <c r="G461" s="82"/>
      <c r="H461" s="82"/>
      <c r="I461" s="83"/>
      <c r="J461" s="86"/>
    </row>
    <row r="462">
      <c r="A462" s="82"/>
      <c r="B462" s="82"/>
      <c r="C462" s="82"/>
      <c r="D462" s="82"/>
      <c r="E462" s="82"/>
      <c r="F462" s="82"/>
      <c r="G462" s="82"/>
      <c r="H462" s="82"/>
      <c r="I462" s="83"/>
      <c r="J462" s="86"/>
    </row>
    <row r="463">
      <c r="A463" s="82"/>
      <c r="B463" s="82"/>
      <c r="C463" s="82"/>
      <c r="D463" s="82"/>
      <c r="E463" s="82"/>
      <c r="F463" s="82"/>
      <c r="G463" s="82"/>
      <c r="H463" s="82"/>
      <c r="I463" s="83"/>
      <c r="J463" s="86"/>
    </row>
    <row r="464">
      <c r="A464" s="82"/>
      <c r="B464" s="82"/>
      <c r="C464" s="82"/>
      <c r="D464" s="82"/>
      <c r="E464" s="82"/>
      <c r="F464" s="82"/>
      <c r="G464" s="82"/>
      <c r="H464" s="82"/>
      <c r="I464" s="83"/>
      <c r="J464" s="86"/>
    </row>
    <row r="465">
      <c r="A465" s="82"/>
      <c r="B465" s="82"/>
      <c r="C465" s="82"/>
      <c r="D465" s="82"/>
      <c r="E465" s="82"/>
      <c r="F465" s="82"/>
      <c r="G465" s="82"/>
      <c r="H465" s="82"/>
      <c r="I465" s="83"/>
      <c r="J465" s="86"/>
    </row>
    <row r="466">
      <c r="A466" s="82"/>
      <c r="B466" s="82"/>
      <c r="C466" s="82"/>
      <c r="D466" s="82"/>
      <c r="E466" s="82"/>
      <c r="F466" s="82"/>
      <c r="G466" s="82"/>
      <c r="H466" s="82"/>
      <c r="I466" s="83"/>
      <c r="J466" s="86"/>
    </row>
    <row r="467">
      <c r="A467" s="82"/>
      <c r="B467" s="82"/>
      <c r="C467" s="82"/>
      <c r="D467" s="82"/>
      <c r="E467" s="82"/>
      <c r="F467" s="82"/>
      <c r="G467" s="82"/>
      <c r="H467" s="82"/>
      <c r="I467" s="83"/>
      <c r="J467" s="86"/>
    </row>
    <row r="468">
      <c r="A468" s="82"/>
      <c r="B468" s="82"/>
      <c r="C468" s="82"/>
      <c r="D468" s="82"/>
      <c r="E468" s="82"/>
      <c r="F468" s="82"/>
      <c r="G468" s="82"/>
      <c r="H468" s="82"/>
      <c r="I468" s="83"/>
      <c r="J468" s="86"/>
    </row>
    <row r="469">
      <c r="A469" s="82"/>
      <c r="B469" s="82"/>
      <c r="C469" s="82"/>
      <c r="D469" s="82"/>
      <c r="E469" s="82"/>
      <c r="F469" s="82"/>
      <c r="G469" s="82"/>
      <c r="H469" s="82"/>
      <c r="I469" s="83"/>
      <c r="J469" s="86"/>
    </row>
    <row r="470">
      <c r="A470" s="82"/>
      <c r="B470" s="82"/>
      <c r="C470" s="82"/>
      <c r="D470" s="82"/>
      <c r="E470" s="82"/>
      <c r="F470" s="82"/>
      <c r="G470" s="82"/>
      <c r="H470" s="82"/>
      <c r="I470" s="83"/>
      <c r="J470" s="86"/>
    </row>
    <row r="471">
      <c r="A471" s="82"/>
      <c r="B471" s="82"/>
      <c r="C471" s="82"/>
      <c r="D471" s="82"/>
      <c r="E471" s="82"/>
      <c r="F471" s="82"/>
      <c r="G471" s="82"/>
      <c r="H471" s="82"/>
      <c r="I471" s="83"/>
      <c r="J471" s="86"/>
    </row>
    <row r="472">
      <c r="A472" s="82"/>
      <c r="B472" s="82"/>
      <c r="C472" s="82"/>
      <c r="D472" s="82"/>
      <c r="E472" s="82"/>
      <c r="F472" s="82"/>
      <c r="G472" s="82"/>
      <c r="H472" s="82"/>
      <c r="I472" s="83"/>
      <c r="J472" s="86"/>
    </row>
    <row r="473">
      <c r="A473" s="82"/>
      <c r="B473" s="82"/>
      <c r="C473" s="82"/>
      <c r="D473" s="82"/>
      <c r="E473" s="82"/>
      <c r="F473" s="82"/>
      <c r="G473" s="82"/>
      <c r="H473" s="82"/>
      <c r="I473" s="83"/>
      <c r="J473" s="86"/>
    </row>
    <row r="474">
      <c r="A474" s="82"/>
      <c r="B474" s="82"/>
      <c r="C474" s="82"/>
      <c r="D474" s="82"/>
      <c r="E474" s="82"/>
      <c r="F474" s="82"/>
      <c r="G474" s="82"/>
      <c r="H474" s="82"/>
      <c r="I474" s="83"/>
      <c r="J474" s="86"/>
    </row>
    <row r="475">
      <c r="A475" s="82"/>
      <c r="B475" s="82"/>
      <c r="C475" s="82"/>
      <c r="D475" s="82"/>
      <c r="E475" s="82"/>
      <c r="F475" s="82"/>
      <c r="G475" s="82"/>
      <c r="H475" s="82"/>
      <c r="I475" s="83"/>
      <c r="J475" s="86"/>
    </row>
    <row r="476">
      <c r="A476" s="82"/>
      <c r="B476" s="82"/>
      <c r="C476" s="82"/>
      <c r="D476" s="82"/>
      <c r="E476" s="82"/>
      <c r="F476" s="82"/>
      <c r="G476" s="82"/>
      <c r="H476" s="82"/>
      <c r="I476" s="83"/>
      <c r="J476" s="86"/>
    </row>
    <row r="477">
      <c r="A477" s="82"/>
      <c r="B477" s="82"/>
      <c r="C477" s="82"/>
      <c r="D477" s="82"/>
      <c r="E477" s="82"/>
      <c r="F477" s="82"/>
      <c r="G477" s="82"/>
      <c r="H477" s="82"/>
      <c r="I477" s="83"/>
      <c r="J477" s="86"/>
    </row>
    <row r="478">
      <c r="A478" s="82"/>
      <c r="B478" s="82"/>
      <c r="C478" s="82"/>
      <c r="D478" s="82"/>
      <c r="E478" s="82"/>
      <c r="F478" s="82"/>
      <c r="G478" s="82"/>
      <c r="H478" s="82"/>
      <c r="I478" s="83"/>
      <c r="J478" s="86"/>
    </row>
    <row r="479">
      <c r="A479" s="82"/>
      <c r="B479" s="82"/>
      <c r="C479" s="82"/>
      <c r="D479" s="82"/>
      <c r="E479" s="82"/>
      <c r="F479" s="82"/>
      <c r="G479" s="82"/>
      <c r="H479" s="82"/>
      <c r="I479" s="83"/>
      <c r="J479" s="86"/>
    </row>
    <row r="480">
      <c r="A480" s="82"/>
      <c r="B480" s="82"/>
      <c r="C480" s="82"/>
      <c r="D480" s="82"/>
      <c r="E480" s="82"/>
      <c r="F480" s="82"/>
      <c r="G480" s="82"/>
      <c r="H480" s="82"/>
      <c r="I480" s="83"/>
      <c r="J480" s="86"/>
    </row>
    <row r="481">
      <c r="A481" s="82"/>
      <c r="B481" s="82"/>
      <c r="C481" s="82"/>
      <c r="D481" s="82"/>
      <c r="E481" s="82"/>
      <c r="F481" s="82"/>
      <c r="G481" s="82"/>
      <c r="H481" s="82"/>
      <c r="I481" s="83"/>
      <c r="J481" s="86"/>
    </row>
    <row r="482">
      <c r="A482" s="82"/>
      <c r="B482" s="82"/>
      <c r="C482" s="82"/>
      <c r="D482" s="82"/>
      <c r="E482" s="82"/>
      <c r="F482" s="82"/>
      <c r="G482" s="82"/>
      <c r="H482" s="82"/>
      <c r="I482" s="83"/>
      <c r="J482" s="86"/>
    </row>
    <row r="483">
      <c r="A483" s="82"/>
      <c r="B483" s="82"/>
      <c r="C483" s="82"/>
      <c r="D483" s="82"/>
      <c r="E483" s="82"/>
      <c r="F483" s="82"/>
      <c r="G483" s="82"/>
      <c r="H483" s="82"/>
      <c r="I483" s="83"/>
      <c r="J483" s="86"/>
    </row>
    <row r="484">
      <c r="A484" s="82"/>
      <c r="B484" s="82"/>
      <c r="C484" s="82"/>
      <c r="D484" s="82"/>
      <c r="E484" s="82"/>
      <c r="F484" s="82"/>
      <c r="G484" s="82"/>
      <c r="H484" s="82"/>
      <c r="I484" s="83"/>
      <c r="J484" s="86"/>
    </row>
    <row r="485">
      <c r="A485" s="82"/>
      <c r="B485" s="82"/>
      <c r="C485" s="82"/>
      <c r="D485" s="82"/>
      <c r="E485" s="82"/>
      <c r="F485" s="82"/>
      <c r="G485" s="82"/>
      <c r="H485" s="82"/>
      <c r="I485" s="83"/>
      <c r="J485" s="86"/>
    </row>
    <row r="486">
      <c r="A486" s="82"/>
      <c r="B486" s="82"/>
      <c r="C486" s="82"/>
      <c r="D486" s="82"/>
      <c r="E486" s="82"/>
      <c r="F486" s="82"/>
      <c r="G486" s="82"/>
      <c r="H486" s="82"/>
      <c r="I486" s="83"/>
      <c r="J486" s="86"/>
    </row>
    <row r="487">
      <c r="A487" s="82"/>
      <c r="B487" s="82"/>
      <c r="C487" s="82"/>
      <c r="D487" s="82"/>
      <c r="E487" s="82"/>
      <c r="F487" s="82"/>
      <c r="G487" s="82"/>
      <c r="H487" s="82"/>
      <c r="I487" s="83"/>
      <c r="J487" s="86"/>
    </row>
    <row r="488">
      <c r="A488" s="82"/>
      <c r="B488" s="82"/>
      <c r="C488" s="82"/>
      <c r="D488" s="82"/>
      <c r="E488" s="82"/>
      <c r="F488" s="82"/>
      <c r="G488" s="82"/>
      <c r="H488" s="82"/>
      <c r="I488" s="83"/>
      <c r="J488" s="86"/>
    </row>
    <row r="489">
      <c r="A489" s="82"/>
      <c r="B489" s="82"/>
      <c r="C489" s="82"/>
      <c r="D489" s="82"/>
      <c r="E489" s="82"/>
      <c r="F489" s="82"/>
      <c r="G489" s="82"/>
      <c r="H489" s="82"/>
      <c r="I489" s="83"/>
      <c r="J489" s="86"/>
    </row>
    <row r="490">
      <c r="A490" s="82"/>
      <c r="B490" s="82"/>
      <c r="C490" s="82"/>
      <c r="D490" s="82"/>
      <c r="E490" s="82"/>
      <c r="F490" s="82"/>
      <c r="G490" s="82"/>
      <c r="H490" s="82"/>
      <c r="I490" s="83"/>
      <c r="J490" s="86"/>
    </row>
    <row r="491">
      <c r="A491" s="82"/>
      <c r="B491" s="82"/>
      <c r="C491" s="82"/>
      <c r="D491" s="82"/>
      <c r="E491" s="82"/>
      <c r="F491" s="82"/>
      <c r="G491" s="82"/>
      <c r="H491" s="82"/>
      <c r="I491" s="83"/>
      <c r="J491" s="86"/>
    </row>
    <row r="492">
      <c r="A492" s="82"/>
      <c r="B492" s="82"/>
      <c r="C492" s="82"/>
      <c r="D492" s="82"/>
      <c r="E492" s="82"/>
      <c r="F492" s="82"/>
      <c r="G492" s="82"/>
      <c r="H492" s="82"/>
      <c r="I492" s="83"/>
      <c r="J492" s="86"/>
    </row>
    <row r="493">
      <c r="A493" s="82"/>
      <c r="B493" s="82"/>
      <c r="C493" s="82"/>
      <c r="D493" s="82"/>
      <c r="E493" s="82"/>
      <c r="F493" s="82"/>
      <c r="G493" s="82"/>
      <c r="H493" s="82"/>
      <c r="I493" s="83"/>
      <c r="J493" s="86"/>
    </row>
    <row r="494">
      <c r="A494" s="82"/>
      <c r="B494" s="82"/>
      <c r="C494" s="82"/>
      <c r="D494" s="82"/>
      <c r="E494" s="82"/>
      <c r="F494" s="82"/>
      <c r="G494" s="82"/>
      <c r="H494" s="82"/>
      <c r="I494" s="83"/>
      <c r="J494" s="86"/>
    </row>
    <row r="495">
      <c r="A495" s="82"/>
      <c r="B495" s="82"/>
      <c r="C495" s="82"/>
      <c r="D495" s="82"/>
      <c r="E495" s="82"/>
      <c r="F495" s="82"/>
      <c r="G495" s="82"/>
      <c r="H495" s="82"/>
      <c r="I495" s="83"/>
      <c r="J495" s="86"/>
    </row>
    <row r="496">
      <c r="A496" s="82"/>
      <c r="B496" s="82"/>
      <c r="C496" s="82"/>
      <c r="D496" s="82"/>
      <c r="E496" s="82"/>
      <c r="F496" s="82"/>
      <c r="G496" s="82"/>
      <c r="H496" s="82"/>
      <c r="I496" s="83"/>
      <c r="J496" s="86"/>
    </row>
    <row r="497">
      <c r="A497" s="82"/>
      <c r="B497" s="82"/>
      <c r="C497" s="82"/>
      <c r="D497" s="82"/>
      <c r="E497" s="82"/>
      <c r="F497" s="82"/>
      <c r="G497" s="82"/>
      <c r="H497" s="82"/>
      <c r="I497" s="83"/>
      <c r="J497" s="86"/>
    </row>
    <row r="498">
      <c r="A498" s="82"/>
      <c r="B498" s="82"/>
      <c r="C498" s="82"/>
      <c r="D498" s="82"/>
      <c r="E498" s="82"/>
      <c r="F498" s="82"/>
      <c r="G498" s="82"/>
      <c r="H498" s="82"/>
      <c r="I498" s="83"/>
      <c r="J498" s="86"/>
    </row>
    <row r="499">
      <c r="A499" s="82"/>
      <c r="B499" s="82"/>
      <c r="C499" s="82"/>
      <c r="D499" s="82"/>
      <c r="E499" s="82"/>
      <c r="F499" s="82"/>
      <c r="G499" s="82"/>
      <c r="H499" s="82"/>
      <c r="I499" s="83"/>
      <c r="J499" s="86"/>
    </row>
    <row r="500">
      <c r="A500" s="82"/>
      <c r="B500" s="82"/>
      <c r="C500" s="82"/>
      <c r="D500" s="82"/>
      <c r="E500" s="82"/>
      <c r="F500" s="82"/>
      <c r="G500" s="82"/>
      <c r="H500" s="82"/>
      <c r="I500" s="83"/>
      <c r="J500" s="86"/>
    </row>
    <row r="501">
      <c r="A501" s="82"/>
      <c r="B501" s="82"/>
      <c r="C501" s="82"/>
      <c r="D501" s="82"/>
      <c r="E501" s="82"/>
      <c r="F501" s="82"/>
      <c r="G501" s="82"/>
      <c r="H501" s="82"/>
      <c r="I501" s="83"/>
      <c r="J501" s="86"/>
    </row>
    <row r="502">
      <c r="A502" s="82"/>
      <c r="B502" s="82"/>
      <c r="C502" s="82"/>
      <c r="D502" s="82"/>
      <c r="E502" s="82"/>
      <c r="F502" s="82"/>
      <c r="G502" s="82"/>
      <c r="H502" s="82"/>
      <c r="I502" s="83"/>
      <c r="J502" s="86"/>
    </row>
    <row r="503">
      <c r="A503" s="82"/>
      <c r="B503" s="82"/>
      <c r="C503" s="82"/>
      <c r="D503" s="82"/>
      <c r="E503" s="82"/>
      <c r="F503" s="82"/>
      <c r="G503" s="82"/>
      <c r="H503" s="82"/>
      <c r="I503" s="83"/>
      <c r="J503" s="86"/>
    </row>
    <row r="504">
      <c r="A504" s="82"/>
      <c r="B504" s="82"/>
      <c r="C504" s="82"/>
      <c r="D504" s="82"/>
      <c r="E504" s="82"/>
      <c r="F504" s="82"/>
      <c r="G504" s="82"/>
      <c r="H504" s="82"/>
      <c r="I504" s="83"/>
      <c r="J504" s="86"/>
    </row>
    <row r="505">
      <c r="A505" s="82"/>
      <c r="B505" s="82"/>
      <c r="C505" s="82"/>
      <c r="D505" s="82"/>
      <c r="E505" s="82"/>
      <c r="F505" s="82"/>
      <c r="G505" s="82"/>
      <c r="H505" s="82"/>
      <c r="I505" s="83"/>
      <c r="J505" s="86"/>
    </row>
    <row r="506">
      <c r="A506" s="82"/>
      <c r="B506" s="82"/>
      <c r="C506" s="82"/>
      <c r="D506" s="82"/>
      <c r="E506" s="82"/>
      <c r="F506" s="82"/>
      <c r="G506" s="82"/>
      <c r="H506" s="82"/>
      <c r="I506" s="83"/>
      <c r="J506" s="86"/>
    </row>
    <row r="507">
      <c r="A507" s="82"/>
      <c r="B507" s="82"/>
      <c r="C507" s="82"/>
      <c r="D507" s="82"/>
      <c r="E507" s="82"/>
      <c r="F507" s="82"/>
      <c r="G507" s="82"/>
      <c r="H507" s="82"/>
      <c r="I507" s="83"/>
      <c r="J507" s="86"/>
    </row>
    <row r="508">
      <c r="A508" s="82"/>
      <c r="B508" s="82"/>
      <c r="C508" s="82"/>
      <c r="D508" s="82"/>
      <c r="E508" s="82"/>
      <c r="F508" s="82"/>
      <c r="G508" s="82"/>
      <c r="H508" s="82"/>
      <c r="I508" s="83"/>
      <c r="J508" s="86"/>
    </row>
    <row r="509">
      <c r="A509" s="82"/>
      <c r="B509" s="82"/>
      <c r="C509" s="82"/>
      <c r="D509" s="82"/>
      <c r="E509" s="82"/>
      <c r="F509" s="82"/>
      <c r="G509" s="82"/>
      <c r="H509" s="82"/>
      <c r="I509" s="83"/>
      <c r="J509" s="86"/>
    </row>
    <row r="510">
      <c r="A510" s="82"/>
      <c r="B510" s="82"/>
      <c r="C510" s="82"/>
      <c r="D510" s="82"/>
      <c r="E510" s="82"/>
      <c r="F510" s="82"/>
      <c r="G510" s="82"/>
      <c r="H510" s="82"/>
      <c r="I510" s="83"/>
      <c r="J510" s="86"/>
    </row>
    <row r="511">
      <c r="A511" s="82"/>
      <c r="B511" s="82"/>
      <c r="C511" s="82"/>
      <c r="D511" s="82"/>
      <c r="E511" s="82"/>
      <c r="F511" s="82"/>
      <c r="G511" s="82"/>
      <c r="H511" s="82"/>
      <c r="I511" s="83"/>
      <c r="J511" s="86"/>
    </row>
    <row r="512">
      <c r="A512" s="82"/>
      <c r="B512" s="82"/>
      <c r="C512" s="82"/>
      <c r="D512" s="82"/>
      <c r="E512" s="82"/>
      <c r="F512" s="82"/>
      <c r="G512" s="82"/>
      <c r="H512" s="82"/>
      <c r="I512" s="83"/>
      <c r="J512" s="86"/>
    </row>
    <row r="513">
      <c r="A513" s="82"/>
      <c r="B513" s="82"/>
      <c r="C513" s="82"/>
      <c r="D513" s="82"/>
      <c r="E513" s="82"/>
      <c r="F513" s="82"/>
      <c r="G513" s="82"/>
      <c r="H513" s="82"/>
      <c r="I513" s="83"/>
      <c r="J513" s="86"/>
    </row>
    <row r="514">
      <c r="A514" s="82"/>
      <c r="B514" s="82"/>
      <c r="C514" s="82"/>
      <c r="D514" s="82"/>
      <c r="E514" s="82"/>
      <c r="F514" s="82"/>
      <c r="G514" s="82"/>
      <c r="H514" s="82"/>
      <c r="I514" s="83"/>
      <c r="J514" s="86"/>
    </row>
    <row r="515">
      <c r="A515" s="82"/>
      <c r="B515" s="82"/>
      <c r="C515" s="82"/>
      <c r="D515" s="82"/>
      <c r="E515" s="82"/>
      <c r="F515" s="82"/>
      <c r="G515" s="82"/>
      <c r="H515" s="82"/>
      <c r="I515" s="83"/>
      <c r="J515" s="86"/>
    </row>
    <row r="516">
      <c r="A516" s="82"/>
      <c r="B516" s="82"/>
      <c r="C516" s="82"/>
      <c r="D516" s="82"/>
      <c r="E516" s="82"/>
      <c r="F516" s="82"/>
      <c r="G516" s="82"/>
      <c r="H516" s="82"/>
      <c r="I516" s="83"/>
      <c r="J516" s="86"/>
    </row>
    <row r="517">
      <c r="A517" s="82"/>
      <c r="B517" s="82"/>
      <c r="C517" s="82"/>
      <c r="D517" s="82"/>
      <c r="E517" s="82"/>
      <c r="F517" s="82"/>
      <c r="G517" s="82"/>
      <c r="H517" s="82"/>
      <c r="I517" s="83"/>
      <c r="J517" s="86"/>
    </row>
    <row r="518">
      <c r="A518" s="82"/>
      <c r="B518" s="82"/>
      <c r="C518" s="82"/>
      <c r="D518" s="82"/>
      <c r="E518" s="82"/>
      <c r="F518" s="82"/>
      <c r="G518" s="82"/>
      <c r="H518" s="82"/>
      <c r="I518" s="83"/>
      <c r="J518" s="86"/>
    </row>
    <row r="519">
      <c r="A519" s="82"/>
      <c r="B519" s="82"/>
      <c r="C519" s="82"/>
      <c r="D519" s="82"/>
      <c r="E519" s="82"/>
      <c r="F519" s="82"/>
      <c r="G519" s="82"/>
      <c r="H519" s="82"/>
      <c r="I519" s="83"/>
      <c r="J519" s="86"/>
    </row>
    <row r="520">
      <c r="A520" s="82"/>
      <c r="B520" s="82"/>
      <c r="C520" s="82"/>
      <c r="D520" s="82"/>
      <c r="E520" s="82"/>
      <c r="F520" s="82"/>
      <c r="G520" s="82"/>
      <c r="H520" s="82"/>
      <c r="I520" s="83"/>
      <c r="J520" s="86"/>
    </row>
    <row r="521">
      <c r="A521" s="82"/>
      <c r="B521" s="82"/>
      <c r="C521" s="82"/>
      <c r="D521" s="82"/>
      <c r="E521" s="82"/>
      <c r="F521" s="82"/>
      <c r="G521" s="82"/>
      <c r="H521" s="82"/>
      <c r="I521" s="83"/>
      <c r="J521" s="86"/>
    </row>
    <row r="522">
      <c r="A522" s="82"/>
      <c r="B522" s="82"/>
      <c r="C522" s="82"/>
      <c r="D522" s="82"/>
      <c r="E522" s="82"/>
      <c r="F522" s="82"/>
      <c r="G522" s="82"/>
      <c r="H522" s="82"/>
      <c r="I522" s="83"/>
      <c r="J522" s="86"/>
    </row>
    <row r="523">
      <c r="A523" s="82"/>
      <c r="B523" s="82"/>
      <c r="C523" s="82"/>
      <c r="D523" s="82"/>
      <c r="E523" s="82"/>
      <c r="F523" s="82"/>
      <c r="G523" s="82"/>
      <c r="H523" s="82"/>
      <c r="I523" s="83"/>
      <c r="J523" s="86"/>
    </row>
    <row r="524">
      <c r="A524" s="82"/>
      <c r="B524" s="82"/>
      <c r="C524" s="82"/>
      <c r="D524" s="82"/>
      <c r="E524" s="82"/>
      <c r="F524" s="82"/>
      <c r="G524" s="82"/>
      <c r="H524" s="82"/>
      <c r="I524" s="83"/>
      <c r="J524" s="86"/>
    </row>
    <row r="525">
      <c r="A525" s="82"/>
      <c r="B525" s="82"/>
      <c r="C525" s="82"/>
      <c r="D525" s="82"/>
      <c r="E525" s="82"/>
      <c r="F525" s="82"/>
      <c r="G525" s="82"/>
      <c r="H525" s="82"/>
      <c r="I525" s="83"/>
      <c r="J525" s="86"/>
    </row>
    <row r="526">
      <c r="A526" s="82"/>
      <c r="B526" s="82"/>
      <c r="C526" s="82"/>
      <c r="D526" s="82"/>
      <c r="E526" s="82"/>
      <c r="F526" s="82"/>
      <c r="G526" s="82"/>
      <c r="H526" s="82"/>
      <c r="I526" s="83"/>
      <c r="J526" s="86"/>
    </row>
    <row r="527">
      <c r="A527" s="82"/>
      <c r="B527" s="82"/>
      <c r="C527" s="82"/>
      <c r="D527" s="82"/>
      <c r="E527" s="82"/>
      <c r="F527" s="82"/>
      <c r="G527" s="82"/>
      <c r="H527" s="82"/>
      <c r="I527" s="83"/>
      <c r="J527" s="86"/>
    </row>
    <row r="528">
      <c r="A528" s="82"/>
      <c r="B528" s="82"/>
      <c r="C528" s="82"/>
      <c r="D528" s="82"/>
      <c r="E528" s="82"/>
      <c r="F528" s="82"/>
      <c r="G528" s="82"/>
      <c r="H528" s="82"/>
      <c r="I528" s="83"/>
      <c r="J528" s="86"/>
    </row>
    <row r="529">
      <c r="A529" s="82"/>
      <c r="B529" s="82"/>
      <c r="C529" s="82"/>
      <c r="D529" s="82"/>
      <c r="E529" s="82"/>
      <c r="F529" s="82"/>
      <c r="G529" s="82"/>
      <c r="H529" s="82"/>
      <c r="I529" s="83"/>
      <c r="J529" s="86"/>
    </row>
    <row r="530">
      <c r="A530" s="82"/>
      <c r="B530" s="82"/>
      <c r="C530" s="82"/>
      <c r="D530" s="82"/>
      <c r="E530" s="82"/>
      <c r="F530" s="82"/>
      <c r="G530" s="82"/>
      <c r="H530" s="82"/>
      <c r="I530" s="83"/>
      <c r="J530" s="86"/>
    </row>
    <row r="531">
      <c r="A531" s="82"/>
      <c r="B531" s="82"/>
      <c r="C531" s="82"/>
      <c r="D531" s="82"/>
      <c r="E531" s="82"/>
      <c r="F531" s="82"/>
      <c r="G531" s="82"/>
      <c r="H531" s="82"/>
      <c r="I531" s="83"/>
      <c r="J531" s="86"/>
    </row>
    <row r="532">
      <c r="A532" s="82"/>
      <c r="B532" s="82"/>
      <c r="C532" s="82"/>
      <c r="D532" s="82"/>
      <c r="E532" s="82"/>
      <c r="F532" s="82"/>
      <c r="G532" s="82"/>
      <c r="H532" s="82"/>
      <c r="I532" s="83"/>
      <c r="J532" s="86"/>
    </row>
    <row r="533">
      <c r="A533" s="82"/>
      <c r="B533" s="82"/>
      <c r="C533" s="82"/>
      <c r="D533" s="82"/>
      <c r="E533" s="82"/>
      <c r="F533" s="82"/>
      <c r="G533" s="82"/>
      <c r="H533" s="82"/>
      <c r="I533" s="83"/>
      <c r="J533" s="86"/>
    </row>
    <row r="534">
      <c r="A534" s="82"/>
      <c r="B534" s="82"/>
      <c r="C534" s="82"/>
      <c r="D534" s="82"/>
      <c r="E534" s="82"/>
      <c r="F534" s="82"/>
      <c r="G534" s="82"/>
      <c r="H534" s="82"/>
      <c r="I534" s="83"/>
      <c r="J534" s="86"/>
    </row>
    <row r="535">
      <c r="A535" s="82"/>
      <c r="B535" s="82"/>
      <c r="C535" s="82"/>
      <c r="D535" s="82"/>
      <c r="E535" s="82"/>
      <c r="F535" s="82"/>
      <c r="G535" s="82"/>
      <c r="H535" s="82"/>
      <c r="I535" s="83"/>
      <c r="J535" s="86"/>
    </row>
    <row r="536">
      <c r="A536" s="82"/>
      <c r="B536" s="82"/>
      <c r="C536" s="82"/>
      <c r="D536" s="82"/>
      <c r="E536" s="82"/>
      <c r="F536" s="82"/>
      <c r="G536" s="82"/>
      <c r="H536" s="82"/>
      <c r="I536" s="83"/>
      <c r="J536" s="86"/>
    </row>
    <row r="537">
      <c r="A537" s="82"/>
      <c r="B537" s="82"/>
      <c r="C537" s="82"/>
      <c r="D537" s="82"/>
      <c r="E537" s="82"/>
      <c r="F537" s="82"/>
      <c r="G537" s="82"/>
      <c r="H537" s="82"/>
      <c r="I537" s="83"/>
      <c r="J537" s="86"/>
    </row>
    <row r="538">
      <c r="A538" s="82"/>
      <c r="B538" s="82"/>
      <c r="C538" s="82"/>
      <c r="D538" s="82"/>
      <c r="E538" s="82"/>
      <c r="F538" s="82"/>
      <c r="G538" s="82"/>
      <c r="H538" s="82"/>
      <c r="I538" s="83"/>
      <c r="J538" s="86"/>
    </row>
    <row r="539">
      <c r="A539" s="82"/>
      <c r="B539" s="82"/>
      <c r="C539" s="82"/>
      <c r="D539" s="82"/>
      <c r="E539" s="82"/>
      <c r="F539" s="82"/>
      <c r="G539" s="82"/>
      <c r="H539" s="82"/>
      <c r="I539" s="83"/>
      <c r="J539" s="86"/>
    </row>
    <row r="540">
      <c r="A540" s="82"/>
      <c r="B540" s="82"/>
      <c r="C540" s="82"/>
      <c r="D540" s="82"/>
      <c r="E540" s="82"/>
      <c r="F540" s="82"/>
      <c r="G540" s="82"/>
      <c r="H540" s="82"/>
      <c r="I540" s="83"/>
      <c r="J540" s="86"/>
    </row>
    <row r="541">
      <c r="A541" s="82"/>
      <c r="B541" s="82"/>
      <c r="C541" s="82"/>
      <c r="D541" s="82"/>
      <c r="E541" s="82"/>
      <c r="F541" s="82"/>
      <c r="G541" s="82"/>
      <c r="H541" s="82"/>
      <c r="I541" s="83"/>
      <c r="J541" s="86"/>
    </row>
    <row r="542">
      <c r="A542" s="82"/>
      <c r="B542" s="82"/>
      <c r="C542" s="82"/>
      <c r="D542" s="82"/>
      <c r="E542" s="82"/>
      <c r="F542" s="82"/>
      <c r="G542" s="82"/>
      <c r="H542" s="82"/>
      <c r="I542" s="83"/>
      <c r="J542" s="86"/>
    </row>
    <row r="543">
      <c r="A543" s="82"/>
      <c r="B543" s="82"/>
      <c r="C543" s="82"/>
      <c r="D543" s="82"/>
      <c r="E543" s="82"/>
      <c r="F543" s="82"/>
      <c r="G543" s="82"/>
      <c r="H543" s="82"/>
      <c r="I543" s="83"/>
      <c r="J543" s="86"/>
    </row>
    <row r="544">
      <c r="A544" s="82"/>
      <c r="B544" s="82"/>
      <c r="C544" s="82"/>
      <c r="D544" s="82"/>
      <c r="E544" s="82"/>
      <c r="F544" s="82"/>
      <c r="G544" s="82"/>
      <c r="H544" s="82"/>
      <c r="I544" s="83"/>
      <c r="J544" s="86"/>
    </row>
    <row r="545">
      <c r="A545" s="82"/>
      <c r="B545" s="82"/>
      <c r="C545" s="82"/>
      <c r="D545" s="82"/>
      <c r="E545" s="82"/>
      <c r="F545" s="82"/>
      <c r="G545" s="82"/>
      <c r="H545" s="82"/>
      <c r="I545" s="83"/>
      <c r="J545" s="86"/>
    </row>
    <row r="546">
      <c r="A546" s="82"/>
      <c r="B546" s="82"/>
      <c r="C546" s="82"/>
      <c r="D546" s="82"/>
      <c r="E546" s="82"/>
      <c r="F546" s="82"/>
      <c r="G546" s="82"/>
      <c r="H546" s="82"/>
      <c r="I546" s="83"/>
      <c r="J546" s="86"/>
    </row>
    <row r="547">
      <c r="A547" s="82"/>
      <c r="B547" s="82"/>
      <c r="C547" s="82"/>
      <c r="D547" s="82"/>
      <c r="E547" s="82"/>
      <c r="F547" s="82"/>
      <c r="G547" s="82"/>
      <c r="H547" s="82"/>
      <c r="I547" s="83"/>
      <c r="J547" s="86"/>
    </row>
    <row r="548">
      <c r="A548" s="82"/>
      <c r="B548" s="82"/>
      <c r="C548" s="82"/>
      <c r="D548" s="82"/>
      <c r="E548" s="82"/>
      <c r="F548" s="82"/>
      <c r="G548" s="82"/>
      <c r="H548" s="82"/>
      <c r="I548" s="83"/>
      <c r="J548" s="86"/>
    </row>
    <row r="549">
      <c r="A549" s="82"/>
      <c r="B549" s="82"/>
      <c r="C549" s="82"/>
      <c r="D549" s="82"/>
      <c r="E549" s="82"/>
      <c r="F549" s="82"/>
      <c r="G549" s="82"/>
      <c r="H549" s="82"/>
      <c r="I549" s="83"/>
      <c r="J549" s="86"/>
    </row>
    <row r="550">
      <c r="A550" s="82"/>
      <c r="B550" s="82"/>
      <c r="C550" s="82"/>
      <c r="D550" s="82"/>
      <c r="E550" s="82"/>
      <c r="F550" s="82"/>
      <c r="G550" s="82"/>
      <c r="H550" s="82"/>
      <c r="I550" s="83"/>
      <c r="J550" s="86"/>
    </row>
    <row r="551">
      <c r="A551" s="82"/>
      <c r="B551" s="82"/>
      <c r="C551" s="82"/>
      <c r="D551" s="82"/>
      <c r="E551" s="82"/>
      <c r="F551" s="82"/>
      <c r="G551" s="82"/>
      <c r="H551" s="82"/>
      <c r="I551" s="83"/>
      <c r="J551" s="86"/>
    </row>
    <row r="552">
      <c r="A552" s="82"/>
      <c r="B552" s="82"/>
      <c r="C552" s="82"/>
      <c r="D552" s="82"/>
      <c r="E552" s="82"/>
      <c r="F552" s="82"/>
      <c r="G552" s="82"/>
      <c r="H552" s="82"/>
      <c r="I552" s="83"/>
      <c r="J552" s="86"/>
    </row>
    <row r="553">
      <c r="A553" s="82"/>
      <c r="B553" s="82"/>
      <c r="C553" s="82"/>
      <c r="D553" s="82"/>
      <c r="E553" s="82"/>
      <c r="F553" s="82"/>
      <c r="G553" s="82"/>
      <c r="H553" s="82"/>
      <c r="I553" s="83"/>
      <c r="J553" s="86"/>
    </row>
    <row r="554">
      <c r="A554" s="82"/>
      <c r="B554" s="82"/>
      <c r="C554" s="82"/>
      <c r="D554" s="82"/>
      <c r="E554" s="82"/>
      <c r="F554" s="82"/>
      <c r="G554" s="82"/>
      <c r="H554" s="82"/>
      <c r="I554" s="83"/>
      <c r="J554" s="86"/>
    </row>
    <row r="555">
      <c r="A555" s="82"/>
      <c r="B555" s="82"/>
      <c r="C555" s="82"/>
      <c r="D555" s="82"/>
      <c r="E555" s="82"/>
      <c r="F555" s="82"/>
      <c r="G555" s="82"/>
      <c r="H555" s="82"/>
      <c r="I555" s="83"/>
      <c r="J555" s="86"/>
    </row>
    <row r="556">
      <c r="A556" s="82"/>
      <c r="B556" s="82"/>
      <c r="C556" s="82"/>
      <c r="D556" s="82"/>
      <c r="E556" s="82"/>
      <c r="F556" s="82"/>
      <c r="G556" s="82"/>
      <c r="H556" s="82"/>
      <c r="I556" s="83"/>
      <c r="J556" s="86"/>
    </row>
    <row r="557">
      <c r="A557" s="82"/>
      <c r="B557" s="82"/>
      <c r="C557" s="82"/>
      <c r="D557" s="82"/>
      <c r="E557" s="82"/>
      <c r="F557" s="82"/>
      <c r="G557" s="82"/>
      <c r="H557" s="82"/>
      <c r="I557" s="83"/>
      <c r="J557" s="86"/>
    </row>
    <row r="558">
      <c r="A558" s="82"/>
      <c r="B558" s="82"/>
      <c r="C558" s="82"/>
      <c r="D558" s="82"/>
      <c r="E558" s="82"/>
      <c r="F558" s="82"/>
      <c r="G558" s="82"/>
      <c r="H558" s="82"/>
      <c r="I558" s="83"/>
      <c r="J558" s="86"/>
    </row>
    <row r="559">
      <c r="A559" s="82"/>
      <c r="B559" s="82"/>
      <c r="C559" s="82"/>
      <c r="D559" s="82"/>
      <c r="E559" s="82"/>
      <c r="F559" s="82"/>
      <c r="G559" s="82"/>
      <c r="H559" s="82"/>
      <c r="I559" s="83"/>
      <c r="J559" s="86"/>
    </row>
    <row r="560">
      <c r="A560" s="82"/>
      <c r="B560" s="82"/>
      <c r="C560" s="82"/>
      <c r="D560" s="82"/>
      <c r="E560" s="82"/>
      <c r="F560" s="82"/>
      <c r="G560" s="82"/>
      <c r="H560" s="82"/>
      <c r="I560" s="83"/>
      <c r="J560" s="86"/>
    </row>
    <row r="561">
      <c r="A561" s="82"/>
      <c r="B561" s="82"/>
      <c r="C561" s="82"/>
      <c r="D561" s="82"/>
      <c r="E561" s="82"/>
      <c r="F561" s="82"/>
      <c r="G561" s="82"/>
      <c r="H561" s="82"/>
      <c r="I561" s="83"/>
      <c r="J561" s="86"/>
    </row>
    <row r="562">
      <c r="A562" s="82"/>
      <c r="B562" s="82"/>
      <c r="C562" s="82"/>
      <c r="D562" s="82"/>
      <c r="E562" s="82"/>
      <c r="F562" s="82"/>
      <c r="G562" s="82"/>
      <c r="H562" s="82"/>
      <c r="I562" s="83"/>
      <c r="J562" s="86"/>
    </row>
    <row r="563">
      <c r="A563" s="82"/>
      <c r="B563" s="82"/>
      <c r="C563" s="82"/>
      <c r="D563" s="82"/>
      <c r="E563" s="82"/>
      <c r="F563" s="82"/>
      <c r="G563" s="82"/>
      <c r="H563" s="82"/>
      <c r="I563" s="83"/>
      <c r="J563" s="86"/>
    </row>
    <row r="564">
      <c r="A564" s="82"/>
      <c r="B564" s="82"/>
      <c r="C564" s="82"/>
      <c r="D564" s="82"/>
      <c r="E564" s="82"/>
      <c r="F564" s="82"/>
      <c r="G564" s="82"/>
      <c r="H564" s="82"/>
      <c r="I564" s="83"/>
      <c r="J564" s="86"/>
    </row>
    <row r="565">
      <c r="A565" s="82"/>
      <c r="B565" s="82"/>
      <c r="C565" s="82"/>
      <c r="D565" s="82"/>
      <c r="E565" s="82"/>
      <c r="F565" s="82"/>
      <c r="G565" s="82"/>
      <c r="H565" s="82"/>
      <c r="I565" s="83"/>
      <c r="J565" s="86"/>
    </row>
    <row r="566">
      <c r="A566" s="82"/>
      <c r="B566" s="82"/>
      <c r="C566" s="82"/>
      <c r="D566" s="82"/>
      <c r="E566" s="82"/>
      <c r="F566" s="82"/>
      <c r="G566" s="82"/>
      <c r="H566" s="82"/>
      <c r="I566" s="83"/>
      <c r="J566" s="86"/>
    </row>
    <row r="567">
      <c r="A567" s="82"/>
      <c r="B567" s="82"/>
      <c r="C567" s="82"/>
      <c r="D567" s="82"/>
      <c r="E567" s="82"/>
      <c r="F567" s="82"/>
      <c r="G567" s="82"/>
      <c r="H567" s="82"/>
      <c r="I567" s="83"/>
      <c r="J567" s="86"/>
    </row>
    <row r="568">
      <c r="A568" s="82"/>
      <c r="B568" s="82"/>
      <c r="C568" s="82"/>
      <c r="D568" s="82"/>
      <c r="E568" s="82"/>
      <c r="F568" s="82"/>
      <c r="G568" s="82"/>
      <c r="H568" s="82"/>
      <c r="I568" s="83"/>
      <c r="J568" s="86"/>
    </row>
    <row r="569">
      <c r="A569" s="82"/>
      <c r="B569" s="82"/>
      <c r="C569" s="82"/>
      <c r="D569" s="82"/>
      <c r="E569" s="82"/>
      <c r="F569" s="82"/>
      <c r="G569" s="82"/>
      <c r="H569" s="82"/>
      <c r="I569" s="83"/>
      <c r="J569" s="86"/>
    </row>
    <row r="570">
      <c r="A570" s="82"/>
      <c r="B570" s="82"/>
      <c r="C570" s="82"/>
      <c r="D570" s="82"/>
      <c r="E570" s="82"/>
      <c r="F570" s="82"/>
      <c r="G570" s="82"/>
      <c r="H570" s="82"/>
      <c r="I570" s="83"/>
      <c r="J570" s="86"/>
    </row>
    <row r="571">
      <c r="A571" s="82"/>
      <c r="B571" s="82"/>
      <c r="C571" s="82"/>
      <c r="D571" s="82"/>
      <c r="E571" s="82"/>
      <c r="F571" s="82"/>
      <c r="G571" s="82"/>
      <c r="H571" s="82"/>
      <c r="I571" s="83"/>
      <c r="J571" s="86"/>
    </row>
    <row r="572">
      <c r="A572" s="82"/>
      <c r="B572" s="82"/>
      <c r="C572" s="82"/>
      <c r="D572" s="82"/>
      <c r="E572" s="82"/>
      <c r="F572" s="82"/>
      <c r="G572" s="82"/>
      <c r="H572" s="82"/>
      <c r="I572" s="83"/>
      <c r="J572" s="86"/>
    </row>
    <row r="573">
      <c r="A573" s="82"/>
      <c r="B573" s="82"/>
      <c r="C573" s="82"/>
      <c r="D573" s="82"/>
      <c r="E573" s="82"/>
      <c r="F573" s="82"/>
      <c r="G573" s="82"/>
      <c r="H573" s="82"/>
      <c r="I573" s="83"/>
      <c r="J573" s="86"/>
    </row>
    <row r="574">
      <c r="A574" s="82"/>
      <c r="B574" s="82"/>
      <c r="C574" s="82"/>
      <c r="D574" s="82"/>
      <c r="E574" s="82"/>
      <c r="F574" s="82"/>
      <c r="G574" s="82"/>
      <c r="H574" s="82"/>
      <c r="I574" s="83"/>
      <c r="J574" s="86"/>
    </row>
    <row r="575">
      <c r="A575" s="82"/>
      <c r="B575" s="82"/>
      <c r="C575" s="82"/>
      <c r="D575" s="82"/>
      <c r="E575" s="82"/>
      <c r="F575" s="82"/>
      <c r="G575" s="82"/>
      <c r="H575" s="82"/>
      <c r="I575" s="83"/>
      <c r="J575" s="86"/>
    </row>
    <row r="576">
      <c r="A576" s="82"/>
      <c r="B576" s="82"/>
      <c r="C576" s="82"/>
      <c r="D576" s="82"/>
      <c r="E576" s="82"/>
      <c r="F576" s="82"/>
      <c r="G576" s="82"/>
      <c r="H576" s="82"/>
      <c r="I576" s="83"/>
      <c r="J576" s="86"/>
    </row>
    <row r="577">
      <c r="A577" s="82"/>
      <c r="B577" s="82"/>
      <c r="C577" s="82"/>
      <c r="D577" s="82"/>
      <c r="E577" s="82"/>
      <c r="F577" s="82"/>
      <c r="G577" s="82"/>
      <c r="H577" s="82"/>
      <c r="I577" s="83"/>
      <c r="J577" s="86"/>
    </row>
    <row r="578">
      <c r="A578" s="82"/>
      <c r="B578" s="82"/>
      <c r="C578" s="82"/>
      <c r="D578" s="82"/>
      <c r="E578" s="82"/>
      <c r="F578" s="82"/>
      <c r="G578" s="82"/>
      <c r="H578" s="82"/>
      <c r="I578" s="83"/>
      <c r="J578" s="86"/>
    </row>
    <row r="579">
      <c r="A579" s="82"/>
      <c r="B579" s="82"/>
      <c r="C579" s="82"/>
      <c r="D579" s="82"/>
      <c r="E579" s="82"/>
      <c r="F579" s="82"/>
      <c r="G579" s="82"/>
      <c r="H579" s="82"/>
      <c r="I579" s="83"/>
      <c r="J579" s="86"/>
    </row>
    <row r="580">
      <c r="A580" s="82"/>
      <c r="B580" s="82"/>
      <c r="C580" s="82"/>
      <c r="D580" s="82"/>
      <c r="E580" s="82"/>
      <c r="F580" s="82"/>
      <c r="G580" s="82"/>
      <c r="H580" s="82"/>
      <c r="I580" s="83"/>
      <c r="J580" s="86"/>
    </row>
    <row r="581">
      <c r="A581" s="82"/>
      <c r="B581" s="82"/>
      <c r="C581" s="82"/>
      <c r="D581" s="82"/>
      <c r="E581" s="82"/>
      <c r="F581" s="82"/>
      <c r="G581" s="82"/>
      <c r="H581" s="82"/>
      <c r="I581" s="83"/>
      <c r="J581" s="86"/>
    </row>
    <row r="582">
      <c r="A582" s="82"/>
      <c r="B582" s="82"/>
      <c r="C582" s="82"/>
      <c r="D582" s="82"/>
      <c r="E582" s="82"/>
      <c r="F582" s="82"/>
      <c r="G582" s="82"/>
      <c r="H582" s="82"/>
      <c r="I582" s="83"/>
      <c r="J582" s="86"/>
    </row>
    <row r="583">
      <c r="A583" s="82"/>
      <c r="B583" s="82"/>
      <c r="C583" s="82"/>
      <c r="D583" s="82"/>
      <c r="E583" s="82"/>
      <c r="F583" s="82"/>
      <c r="G583" s="82"/>
      <c r="H583" s="82"/>
      <c r="I583" s="83"/>
      <c r="J583" s="86"/>
    </row>
    <row r="584">
      <c r="A584" s="82"/>
      <c r="B584" s="82"/>
      <c r="C584" s="82"/>
      <c r="D584" s="82"/>
      <c r="E584" s="82"/>
      <c r="F584" s="82"/>
      <c r="G584" s="82"/>
      <c r="H584" s="82"/>
      <c r="I584" s="83"/>
      <c r="J584" s="86"/>
    </row>
    <row r="585">
      <c r="A585" s="82"/>
      <c r="B585" s="82"/>
      <c r="C585" s="82"/>
      <c r="D585" s="82"/>
      <c r="E585" s="82"/>
      <c r="F585" s="82"/>
      <c r="G585" s="82"/>
      <c r="H585" s="82"/>
      <c r="I585" s="83"/>
      <c r="J585" s="86"/>
    </row>
    <row r="586">
      <c r="A586" s="82"/>
      <c r="B586" s="82"/>
      <c r="C586" s="82"/>
      <c r="D586" s="82"/>
      <c r="E586" s="82"/>
      <c r="F586" s="82"/>
      <c r="G586" s="82"/>
      <c r="H586" s="82"/>
      <c r="I586" s="83"/>
      <c r="J586" s="86"/>
    </row>
    <row r="587">
      <c r="A587" s="82"/>
      <c r="B587" s="82"/>
      <c r="C587" s="82"/>
      <c r="D587" s="82"/>
      <c r="E587" s="82"/>
      <c r="F587" s="82"/>
      <c r="G587" s="82"/>
      <c r="H587" s="82"/>
      <c r="I587" s="83"/>
      <c r="J587" s="86"/>
    </row>
    <row r="588">
      <c r="A588" s="82"/>
      <c r="B588" s="82"/>
      <c r="C588" s="82"/>
      <c r="D588" s="82"/>
      <c r="E588" s="82"/>
      <c r="F588" s="82"/>
      <c r="G588" s="82"/>
      <c r="H588" s="82"/>
      <c r="I588" s="83"/>
      <c r="J588" s="86"/>
    </row>
    <row r="589">
      <c r="A589" s="82"/>
      <c r="B589" s="82"/>
      <c r="C589" s="82"/>
      <c r="D589" s="82"/>
      <c r="E589" s="82"/>
      <c r="F589" s="82"/>
      <c r="G589" s="82"/>
      <c r="H589" s="82"/>
      <c r="I589" s="83"/>
      <c r="J589" s="86"/>
    </row>
    <row r="590">
      <c r="A590" s="82"/>
      <c r="B590" s="82"/>
      <c r="C590" s="82"/>
      <c r="D590" s="82"/>
      <c r="E590" s="82"/>
      <c r="F590" s="82"/>
      <c r="G590" s="82"/>
      <c r="H590" s="82"/>
      <c r="I590" s="83"/>
      <c r="J590" s="86"/>
    </row>
    <row r="591">
      <c r="A591" s="82"/>
      <c r="B591" s="82"/>
      <c r="C591" s="82"/>
      <c r="D591" s="82"/>
      <c r="E591" s="82"/>
      <c r="F591" s="82"/>
      <c r="G591" s="82"/>
      <c r="H591" s="82"/>
      <c r="I591" s="83"/>
      <c r="J591" s="86"/>
    </row>
    <row r="592">
      <c r="A592" s="82"/>
      <c r="B592" s="82"/>
      <c r="C592" s="82"/>
      <c r="D592" s="82"/>
      <c r="E592" s="82"/>
      <c r="F592" s="82"/>
      <c r="G592" s="82"/>
      <c r="H592" s="82"/>
      <c r="I592" s="83"/>
      <c r="J592" s="86"/>
    </row>
    <row r="593">
      <c r="A593" s="82"/>
      <c r="B593" s="82"/>
      <c r="C593" s="82"/>
      <c r="D593" s="82"/>
      <c r="E593" s="82"/>
      <c r="F593" s="82"/>
      <c r="G593" s="82"/>
      <c r="H593" s="82"/>
      <c r="I593" s="83"/>
      <c r="J593" s="86"/>
    </row>
    <row r="594">
      <c r="A594" s="82"/>
      <c r="B594" s="82"/>
      <c r="C594" s="82"/>
      <c r="D594" s="82"/>
      <c r="E594" s="82"/>
      <c r="F594" s="82"/>
      <c r="G594" s="82"/>
      <c r="H594" s="82"/>
      <c r="I594" s="83"/>
      <c r="J594" s="86"/>
    </row>
    <row r="595">
      <c r="A595" s="82"/>
      <c r="B595" s="82"/>
      <c r="C595" s="82"/>
      <c r="D595" s="82"/>
      <c r="E595" s="82"/>
      <c r="F595" s="82"/>
      <c r="G595" s="82"/>
      <c r="H595" s="82"/>
      <c r="I595" s="83"/>
      <c r="J595" s="86"/>
    </row>
    <row r="596">
      <c r="A596" s="82"/>
      <c r="B596" s="82"/>
      <c r="C596" s="82"/>
      <c r="D596" s="82"/>
      <c r="E596" s="82"/>
      <c r="F596" s="82"/>
      <c r="G596" s="82"/>
      <c r="H596" s="82"/>
      <c r="I596" s="83"/>
      <c r="J596" s="86"/>
    </row>
    <row r="597">
      <c r="A597" s="82"/>
      <c r="B597" s="82"/>
      <c r="C597" s="82"/>
      <c r="D597" s="82"/>
      <c r="E597" s="82"/>
      <c r="F597" s="82"/>
      <c r="G597" s="82"/>
      <c r="H597" s="82"/>
      <c r="I597" s="83"/>
      <c r="J597" s="86"/>
    </row>
    <row r="598">
      <c r="A598" s="82"/>
      <c r="B598" s="82"/>
      <c r="C598" s="82"/>
      <c r="D598" s="82"/>
      <c r="E598" s="82"/>
      <c r="F598" s="82"/>
      <c r="G598" s="82"/>
      <c r="H598" s="82"/>
      <c r="I598" s="83"/>
      <c r="J598" s="86"/>
    </row>
    <row r="599">
      <c r="A599" s="82"/>
      <c r="B599" s="82"/>
      <c r="C599" s="82"/>
      <c r="D599" s="82"/>
      <c r="E599" s="82"/>
      <c r="F599" s="82"/>
      <c r="G599" s="82"/>
      <c r="H599" s="82"/>
      <c r="I599" s="83"/>
      <c r="J599" s="86"/>
    </row>
    <row r="600">
      <c r="A600" s="82"/>
      <c r="B600" s="82"/>
      <c r="C600" s="82"/>
      <c r="D600" s="82"/>
      <c r="E600" s="82"/>
      <c r="F600" s="82"/>
      <c r="G600" s="82"/>
      <c r="H600" s="82"/>
      <c r="I600" s="83"/>
      <c r="J600" s="86"/>
    </row>
    <row r="601">
      <c r="A601" s="82"/>
      <c r="B601" s="82"/>
      <c r="C601" s="82"/>
      <c r="D601" s="82"/>
      <c r="E601" s="82"/>
      <c r="F601" s="82"/>
      <c r="G601" s="82"/>
      <c r="H601" s="82"/>
      <c r="I601" s="83"/>
      <c r="J601" s="86"/>
    </row>
    <row r="602">
      <c r="A602" s="82"/>
      <c r="B602" s="82"/>
      <c r="C602" s="82"/>
      <c r="D602" s="82"/>
      <c r="E602" s="82"/>
      <c r="F602" s="82"/>
      <c r="G602" s="82"/>
      <c r="H602" s="82"/>
      <c r="I602" s="83"/>
      <c r="J602" s="86"/>
    </row>
    <row r="603">
      <c r="A603" s="82"/>
      <c r="B603" s="82"/>
      <c r="C603" s="82"/>
      <c r="D603" s="82"/>
      <c r="E603" s="82"/>
      <c r="F603" s="82"/>
      <c r="G603" s="82"/>
      <c r="H603" s="82"/>
      <c r="I603" s="83"/>
      <c r="J603" s="86"/>
    </row>
    <row r="604">
      <c r="A604" s="82"/>
      <c r="B604" s="82"/>
      <c r="C604" s="82"/>
      <c r="D604" s="82"/>
      <c r="E604" s="82"/>
      <c r="F604" s="82"/>
      <c r="G604" s="82"/>
      <c r="H604" s="82"/>
      <c r="I604" s="83"/>
      <c r="J604" s="86"/>
    </row>
    <row r="605">
      <c r="A605" s="82"/>
      <c r="B605" s="82"/>
      <c r="C605" s="82"/>
      <c r="D605" s="82"/>
      <c r="E605" s="82"/>
      <c r="F605" s="82"/>
      <c r="G605" s="82"/>
      <c r="H605" s="82"/>
      <c r="I605" s="83"/>
      <c r="J605" s="86"/>
    </row>
    <row r="606">
      <c r="A606" s="82"/>
      <c r="B606" s="82"/>
      <c r="C606" s="82"/>
      <c r="D606" s="82"/>
      <c r="E606" s="82"/>
      <c r="F606" s="82"/>
      <c r="G606" s="82"/>
      <c r="H606" s="82"/>
      <c r="I606" s="83"/>
      <c r="J606" s="86"/>
    </row>
    <row r="607">
      <c r="A607" s="82"/>
      <c r="B607" s="82"/>
      <c r="C607" s="82"/>
      <c r="D607" s="82"/>
      <c r="E607" s="82"/>
      <c r="F607" s="82"/>
      <c r="G607" s="82"/>
      <c r="H607" s="82"/>
      <c r="I607" s="83"/>
      <c r="J607" s="86"/>
    </row>
    <row r="608">
      <c r="A608" s="82"/>
      <c r="B608" s="82"/>
      <c r="C608" s="82"/>
      <c r="D608" s="82"/>
      <c r="E608" s="82"/>
      <c r="F608" s="82"/>
      <c r="G608" s="82"/>
      <c r="H608" s="82"/>
      <c r="I608" s="83"/>
      <c r="J608" s="86"/>
    </row>
    <row r="609">
      <c r="A609" s="82"/>
      <c r="B609" s="82"/>
      <c r="C609" s="82"/>
      <c r="D609" s="82"/>
      <c r="E609" s="82"/>
      <c r="F609" s="82"/>
      <c r="G609" s="82"/>
      <c r="H609" s="82"/>
      <c r="I609" s="83"/>
      <c r="J609" s="86"/>
    </row>
    <row r="610">
      <c r="A610" s="82"/>
      <c r="B610" s="82"/>
      <c r="C610" s="82"/>
      <c r="D610" s="82"/>
      <c r="E610" s="82"/>
      <c r="F610" s="82"/>
      <c r="G610" s="82"/>
      <c r="H610" s="82"/>
      <c r="I610" s="83"/>
      <c r="J610" s="86"/>
    </row>
    <row r="611">
      <c r="A611" s="82"/>
      <c r="B611" s="82"/>
      <c r="C611" s="82"/>
      <c r="D611" s="82"/>
      <c r="E611" s="82"/>
      <c r="F611" s="82"/>
      <c r="G611" s="82"/>
      <c r="H611" s="82"/>
      <c r="I611" s="83"/>
      <c r="J611" s="86"/>
    </row>
    <row r="612">
      <c r="A612" s="82"/>
      <c r="B612" s="82"/>
      <c r="C612" s="82"/>
      <c r="D612" s="82"/>
      <c r="E612" s="82"/>
      <c r="F612" s="82"/>
      <c r="G612" s="82"/>
      <c r="H612" s="82"/>
      <c r="I612" s="83"/>
      <c r="J612" s="86"/>
    </row>
    <row r="613">
      <c r="A613" s="82"/>
      <c r="B613" s="82"/>
      <c r="C613" s="82"/>
      <c r="D613" s="82"/>
      <c r="E613" s="82"/>
      <c r="F613" s="82"/>
      <c r="G613" s="82"/>
      <c r="H613" s="82"/>
      <c r="I613" s="83"/>
      <c r="J613" s="86"/>
    </row>
    <row r="614">
      <c r="A614" s="82"/>
      <c r="B614" s="82"/>
      <c r="C614" s="82"/>
      <c r="D614" s="82"/>
      <c r="E614" s="82"/>
      <c r="F614" s="82"/>
      <c r="G614" s="82"/>
      <c r="H614" s="82"/>
      <c r="I614" s="83"/>
      <c r="J614" s="86"/>
    </row>
    <row r="615">
      <c r="A615" s="82"/>
      <c r="B615" s="82"/>
      <c r="C615" s="82"/>
      <c r="D615" s="82"/>
      <c r="E615" s="82"/>
      <c r="F615" s="82"/>
      <c r="G615" s="82"/>
      <c r="H615" s="82"/>
      <c r="I615" s="83"/>
      <c r="J615" s="86"/>
    </row>
    <row r="616">
      <c r="A616" s="82"/>
      <c r="B616" s="82"/>
      <c r="C616" s="82"/>
      <c r="D616" s="82"/>
      <c r="E616" s="82"/>
      <c r="F616" s="82"/>
      <c r="G616" s="82"/>
      <c r="H616" s="82"/>
      <c r="I616" s="83"/>
      <c r="J616" s="86"/>
    </row>
    <row r="617">
      <c r="A617" s="82"/>
      <c r="B617" s="82"/>
      <c r="C617" s="82"/>
      <c r="D617" s="82"/>
      <c r="E617" s="82"/>
      <c r="F617" s="82"/>
      <c r="G617" s="82"/>
      <c r="H617" s="82"/>
      <c r="I617" s="83"/>
      <c r="J617" s="86"/>
    </row>
    <row r="618">
      <c r="A618" s="82"/>
      <c r="B618" s="82"/>
      <c r="C618" s="82"/>
      <c r="D618" s="82"/>
      <c r="E618" s="82"/>
      <c r="F618" s="82"/>
      <c r="G618" s="82"/>
      <c r="H618" s="82"/>
      <c r="I618" s="83"/>
      <c r="J618" s="86"/>
    </row>
    <row r="619">
      <c r="A619" s="82"/>
      <c r="B619" s="82"/>
      <c r="C619" s="82"/>
      <c r="D619" s="82"/>
      <c r="E619" s="82"/>
      <c r="F619" s="82"/>
      <c r="G619" s="82"/>
      <c r="H619" s="82"/>
      <c r="I619" s="83"/>
      <c r="J619" s="86"/>
    </row>
    <row r="620">
      <c r="A620" s="82"/>
      <c r="B620" s="82"/>
      <c r="C620" s="82"/>
      <c r="D620" s="82"/>
      <c r="E620" s="82"/>
      <c r="F620" s="82"/>
      <c r="G620" s="82"/>
      <c r="H620" s="82"/>
      <c r="I620" s="83"/>
      <c r="J620" s="86"/>
    </row>
    <row r="621">
      <c r="A621" s="82"/>
      <c r="B621" s="82"/>
      <c r="C621" s="82"/>
      <c r="D621" s="82"/>
      <c r="E621" s="82"/>
      <c r="F621" s="82"/>
      <c r="G621" s="82"/>
      <c r="H621" s="82"/>
      <c r="I621" s="83"/>
      <c r="J621" s="86"/>
    </row>
    <row r="622">
      <c r="A622" s="82"/>
      <c r="B622" s="82"/>
      <c r="C622" s="82"/>
      <c r="D622" s="82"/>
      <c r="E622" s="82"/>
      <c r="F622" s="82"/>
      <c r="G622" s="82"/>
      <c r="H622" s="82"/>
      <c r="I622" s="83"/>
      <c r="J622" s="86"/>
    </row>
    <row r="623">
      <c r="A623" s="82"/>
      <c r="B623" s="82"/>
      <c r="C623" s="82"/>
      <c r="D623" s="82"/>
      <c r="E623" s="82"/>
      <c r="F623" s="82"/>
      <c r="G623" s="82"/>
      <c r="H623" s="82"/>
      <c r="I623" s="83"/>
      <c r="J623" s="86"/>
    </row>
    <row r="624">
      <c r="A624" s="82"/>
      <c r="B624" s="82"/>
      <c r="C624" s="82"/>
      <c r="D624" s="82"/>
      <c r="E624" s="82"/>
      <c r="F624" s="82"/>
      <c r="G624" s="82"/>
      <c r="H624" s="82"/>
      <c r="I624" s="83"/>
      <c r="J624" s="86"/>
    </row>
    <row r="625">
      <c r="A625" s="82"/>
      <c r="B625" s="82"/>
      <c r="C625" s="82"/>
      <c r="D625" s="82"/>
      <c r="E625" s="82"/>
      <c r="F625" s="82"/>
      <c r="G625" s="82"/>
      <c r="H625" s="82"/>
      <c r="I625" s="83"/>
      <c r="J625" s="86"/>
    </row>
    <row r="626">
      <c r="A626" s="82"/>
      <c r="B626" s="82"/>
      <c r="C626" s="82"/>
      <c r="D626" s="82"/>
      <c r="E626" s="82"/>
      <c r="F626" s="82"/>
      <c r="G626" s="82"/>
      <c r="H626" s="82"/>
      <c r="I626" s="83"/>
      <c r="J626" s="86"/>
    </row>
    <row r="627">
      <c r="A627" s="82"/>
      <c r="B627" s="82"/>
      <c r="C627" s="82"/>
      <c r="D627" s="82"/>
      <c r="E627" s="82"/>
      <c r="F627" s="82"/>
      <c r="G627" s="82"/>
      <c r="H627" s="82"/>
      <c r="I627" s="83"/>
      <c r="J627" s="86"/>
    </row>
    <row r="628">
      <c r="A628" s="82"/>
      <c r="B628" s="82"/>
      <c r="C628" s="82"/>
      <c r="D628" s="82"/>
      <c r="E628" s="82"/>
      <c r="F628" s="82"/>
      <c r="G628" s="82"/>
      <c r="H628" s="82"/>
      <c r="I628" s="83"/>
      <c r="J628" s="86"/>
    </row>
    <row r="629">
      <c r="A629" s="82"/>
      <c r="B629" s="82"/>
      <c r="C629" s="82"/>
      <c r="D629" s="82"/>
      <c r="E629" s="82"/>
      <c r="F629" s="82"/>
      <c r="G629" s="82"/>
      <c r="H629" s="82"/>
      <c r="I629" s="83"/>
      <c r="J629" s="86"/>
    </row>
    <row r="630">
      <c r="A630" s="82"/>
      <c r="B630" s="82"/>
      <c r="C630" s="82"/>
      <c r="D630" s="82"/>
      <c r="E630" s="82"/>
      <c r="F630" s="82"/>
      <c r="G630" s="82"/>
      <c r="H630" s="82"/>
      <c r="I630" s="83"/>
      <c r="J630" s="86"/>
    </row>
    <row r="631">
      <c r="A631" s="82"/>
      <c r="B631" s="82"/>
      <c r="C631" s="82"/>
      <c r="D631" s="82"/>
      <c r="E631" s="82"/>
      <c r="F631" s="82"/>
      <c r="G631" s="82"/>
      <c r="H631" s="82"/>
      <c r="I631" s="83"/>
      <c r="J631" s="86"/>
    </row>
    <row r="632">
      <c r="A632" s="82"/>
      <c r="B632" s="82"/>
      <c r="C632" s="82"/>
      <c r="D632" s="82"/>
      <c r="E632" s="82"/>
      <c r="F632" s="82"/>
      <c r="G632" s="82"/>
      <c r="H632" s="82"/>
      <c r="I632" s="83"/>
      <c r="J632" s="86"/>
    </row>
    <row r="633">
      <c r="A633" s="82"/>
      <c r="B633" s="82"/>
      <c r="C633" s="82"/>
      <c r="D633" s="82"/>
      <c r="E633" s="82"/>
      <c r="F633" s="82"/>
      <c r="G633" s="82"/>
      <c r="H633" s="82"/>
      <c r="I633" s="83"/>
      <c r="J633" s="86"/>
    </row>
    <row r="634">
      <c r="A634" s="82"/>
      <c r="B634" s="82"/>
      <c r="C634" s="82"/>
      <c r="D634" s="82"/>
      <c r="E634" s="82"/>
      <c r="F634" s="82"/>
      <c r="G634" s="82"/>
      <c r="H634" s="82"/>
      <c r="I634" s="83"/>
      <c r="J634" s="86"/>
    </row>
    <row r="635">
      <c r="A635" s="82"/>
      <c r="B635" s="82"/>
      <c r="C635" s="82"/>
      <c r="D635" s="82"/>
      <c r="E635" s="82"/>
      <c r="F635" s="82"/>
      <c r="G635" s="82"/>
      <c r="H635" s="82"/>
      <c r="I635" s="83"/>
      <c r="J635" s="86"/>
    </row>
    <row r="636">
      <c r="A636" s="82"/>
      <c r="B636" s="82"/>
      <c r="C636" s="82"/>
      <c r="D636" s="82"/>
      <c r="E636" s="82"/>
      <c r="F636" s="82"/>
      <c r="G636" s="82"/>
      <c r="H636" s="82"/>
      <c r="I636" s="83"/>
      <c r="J636" s="86"/>
    </row>
    <row r="637">
      <c r="A637" s="82"/>
      <c r="B637" s="82"/>
      <c r="C637" s="82"/>
      <c r="D637" s="82"/>
      <c r="E637" s="82"/>
      <c r="F637" s="82"/>
      <c r="G637" s="82"/>
      <c r="H637" s="82"/>
      <c r="I637" s="83"/>
      <c r="J637" s="86"/>
    </row>
    <row r="638">
      <c r="A638" s="82"/>
      <c r="B638" s="82"/>
      <c r="C638" s="82"/>
      <c r="D638" s="82"/>
      <c r="E638" s="82"/>
      <c r="F638" s="82"/>
      <c r="G638" s="82"/>
      <c r="H638" s="82"/>
      <c r="I638" s="83"/>
      <c r="J638" s="86"/>
    </row>
    <row r="639">
      <c r="A639" s="82"/>
      <c r="B639" s="82"/>
      <c r="C639" s="82"/>
      <c r="D639" s="82"/>
      <c r="E639" s="82"/>
      <c r="F639" s="82"/>
      <c r="G639" s="82"/>
      <c r="H639" s="82"/>
      <c r="I639" s="83"/>
      <c r="J639" s="86"/>
    </row>
    <row r="640">
      <c r="A640" s="82"/>
      <c r="B640" s="82"/>
      <c r="C640" s="82"/>
      <c r="D640" s="82"/>
      <c r="E640" s="82"/>
      <c r="F640" s="82"/>
      <c r="G640" s="82"/>
      <c r="H640" s="82"/>
      <c r="I640" s="83"/>
      <c r="J640" s="86"/>
    </row>
    <row r="641">
      <c r="A641" s="82"/>
      <c r="B641" s="82"/>
      <c r="C641" s="82"/>
      <c r="D641" s="82"/>
      <c r="E641" s="82"/>
      <c r="F641" s="82"/>
      <c r="G641" s="82"/>
      <c r="H641" s="82"/>
      <c r="I641" s="83"/>
      <c r="J641" s="86"/>
    </row>
    <row r="642">
      <c r="A642" s="82"/>
      <c r="B642" s="82"/>
      <c r="C642" s="82"/>
      <c r="D642" s="82"/>
      <c r="E642" s="82"/>
      <c r="F642" s="82"/>
      <c r="G642" s="82"/>
      <c r="H642" s="82"/>
      <c r="I642" s="83"/>
      <c r="J642" s="86"/>
    </row>
    <row r="643">
      <c r="A643" s="82"/>
      <c r="B643" s="82"/>
      <c r="C643" s="82"/>
      <c r="D643" s="82"/>
      <c r="E643" s="82"/>
      <c r="F643" s="82"/>
      <c r="G643" s="82"/>
      <c r="H643" s="82"/>
      <c r="I643" s="83"/>
      <c r="J643" s="86"/>
    </row>
    <row r="644">
      <c r="A644" s="82"/>
      <c r="B644" s="82"/>
      <c r="C644" s="82"/>
      <c r="D644" s="82"/>
      <c r="E644" s="82"/>
      <c r="F644" s="82"/>
      <c r="G644" s="82"/>
      <c r="H644" s="82"/>
      <c r="I644" s="83"/>
      <c r="J644" s="86"/>
    </row>
    <row r="645">
      <c r="A645" s="82"/>
      <c r="B645" s="82"/>
      <c r="C645" s="82"/>
      <c r="D645" s="82"/>
      <c r="E645" s="82"/>
      <c r="F645" s="82"/>
      <c r="G645" s="82"/>
      <c r="H645" s="82"/>
      <c r="I645" s="83"/>
      <c r="J645" s="86"/>
    </row>
    <row r="646">
      <c r="A646" s="82"/>
      <c r="B646" s="82"/>
      <c r="C646" s="82"/>
      <c r="D646" s="82"/>
      <c r="E646" s="82"/>
      <c r="F646" s="82"/>
      <c r="G646" s="82"/>
      <c r="H646" s="82"/>
      <c r="I646" s="83"/>
      <c r="J646" s="86"/>
    </row>
    <row r="647">
      <c r="A647" s="82"/>
      <c r="B647" s="82"/>
      <c r="C647" s="82"/>
      <c r="D647" s="82"/>
      <c r="E647" s="82"/>
      <c r="F647" s="82"/>
      <c r="G647" s="82"/>
      <c r="H647" s="82"/>
      <c r="I647" s="83"/>
      <c r="J647" s="86"/>
    </row>
    <row r="648">
      <c r="A648" s="82"/>
      <c r="B648" s="82"/>
      <c r="C648" s="82"/>
      <c r="D648" s="82"/>
      <c r="E648" s="82"/>
      <c r="F648" s="82"/>
      <c r="G648" s="82"/>
      <c r="H648" s="82"/>
      <c r="I648" s="83"/>
      <c r="J648" s="86"/>
    </row>
    <row r="649">
      <c r="A649" s="82"/>
      <c r="B649" s="82"/>
      <c r="C649" s="82"/>
      <c r="D649" s="82"/>
      <c r="E649" s="82"/>
      <c r="F649" s="82"/>
      <c r="G649" s="82"/>
      <c r="H649" s="82"/>
      <c r="I649" s="83"/>
      <c r="J649" s="86"/>
    </row>
    <row r="650">
      <c r="A650" s="82"/>
      <c r="B650" s="82"/>
      <c r="C650" s="82"/>
      <c r="D650" s="82"/>
      <c r="E650" s="82"/>
      <c r="F650" s="82"/>
      <c r="G650" s="82"/>
      <c r="H650" s="82"/>
      <c r="I650" s="83"/>
      <c r="J650" s="86"/>
    </row>
    <row r="651">
      <c r="A651" s="82"/>
      <c r="B651" s="82"/>
      <c r="C651" s="82"/>
      <c r="D651" s="82"/>
      <c r="E651" s="82"/>
      <c r="F651" s="82"/>
      <c r="G651" s="82"/>
      <c r="H651" s="82"/>
      <c r="I651" s="83"/>
      <c r="J651" s="86"/>
    </row>
    <row r="652">
      <c r="A652" s="82"/>
      <c r="B652" s="82"/>
      <c r="C652" s="82"/>
      <c r="D652" s="82"/>
      <c r="E652" s="82"/>
      <c r="F652" s="82"/>
      <c r="G652" s="82"/>
      <c r="H652" s="82"/>
      <c r="I652" s="83"/>
      <c r="J652" s="86"/>
    </row>
    <row r="653">
      <c r="A653" s="82"/>
      <c r="B653" s="82"/>
      <c r="C653" s="82"/>
      <c r="D653" s="82"/>
      <c r="E653" s="82"/>
      <c r="F653" s="82"/>
      <c r="G653" s="82"/>
      <c r="H653" s="82"/>
      <c r="I653" s="83"/>
      <c r="J653" s="86"/>
    </row>
    <row r="654">
      <c r="A654" s="82"/>
      <c r="B654" s="82"/>
      <c r="C654" s="82"/>
      <c r="D654" s="82"/>
      <c r="E654" s="82"/>
      <c r="F654" s="82"/>
      <c r="G654" s="82"/>
      <c r="H654" s="82"/>
      <c r="I654" s="83"/>
      <c r="J654" s="86"/>
    </row>
    <row r="655">
      <c r="A655" s="82"/>
      <c r="B655" s="82"/>
      <c r="C655" s="82"/>
      <c r="D655" s="82"/>
      <c r="E655" s="82"/>
      <c r="F655" s="82"/>
      <c r="G655" s="82"/>
      <c r="H655" s="82"/>
      <c r="I655" s="83"/>
      <c r="J655" s="86"/>
    </row>
    <row r="656">
      <c r="A656" s="82"/>
      <c r="B656" s="82"/>
      <c r="C656" s="82"/>
      <c r="D656" s="82"/>
      <c r="E656" s="82"/>
      <c r="F656" s="82"/>
      <c r="G656" s="82"/>
      <c r="H656" s="82"/>
      <c r="I656" s="83"/>
      <c r="J656" s="86"/>
    </row>
    <row r="657">
      <c r="A657" s="82"/>
      <c r="B657" s="82"/>
      <c r="C657" s="82"/>
      <c r="D657" s="82"/>
      <c r="E657" s="82"/>
      <c r="F657" s="82"/>
      <c r="G657" s="82"/>
      <c r="H657" s="82"/>
      <c r="I657" s="83"/>
      <c r="J657" s="86"/>
    </row>
    <row r="658">
      <c r="A658" s="82"/>
      <c r="B658" s="82"/>
      <c r="C658" s="82"/>
      <c r="D658" s="82"/>
      <c r="E658" s="82"/>
      <c r="F658" s="82"/>
      <c r="G658" s="82"/>
      <c r="H658" s="82"/>
      <c r="I658" s="83"/>
      <c r="J658" s="86"/>
    </row>
    <row r="659">
      <c r="A659" s="82"/>
      <c r="B659" s="82"/>
      <c r="C659" s="82"/>
      <c r="D659" s="82"/>
      <c r="E659" s="82"/>
      <c r="F659" s="82"/>
      <c r="G659" s="82"/>
      <c r="H659" s="82"/>
      <c r="I659" s="83"/>
      <c r="J659" s="86"/>
    </row>
    <row r="660">
      <c r="A660" s="82"/>
      <c r="B660" s="82"/>
      <c r="C660" s="82"/>
      <c r="D660" s="82"/>
      <c r="E660" s="82"/>
      <c r="F660" s="82"/>
      <c r="G660" s="82"/>
      <c r="H660" s="82"/>
      <c r="I660" s="83"/>
      <c r="J660" s="86"/>
    </row>
    <row r="661">
      <c r="A661" s="82"/>
      <c r="B661" s="82"/>
      <c r="C661" s="82"/>
      <c r="D661" s="82"/>
      <c r="E661" s="82"/>
      <c r="F661" s="82"/>
      <c r="G661" s="82"/>
      <c r="H661" s="82"/>
      <c r="I661" s="83"/>
      <c r="J661" s="86"/>
    </row>
    <row r="662">
      <c r="A662" s="82"/>
      <c r="B662" s="82"/>
      <c r="C662" s="82"/>
      <c r="D662" s="82"/>
      <c r="E662" s="82"/>
      <c r="F662" s="82"/>
      <c r="G662" s="82"/>
      <c r="H662" s="82"/>
      <c r="I662" s="83"/>
      <c r="J662" s="86"/>
    </row>
    <row r="663">
      <c r="A663" s="82"/>
      <c r="B663" s="82"/>
      <c r="C663" s="82"/>
      <c r="D663" s="82"/>
      <c r="E663" s="82"/>
      <c r="F663" s="82"/>
      <c r="G663" s="82"/>
      <c r="H663" s="82"/>
      <c r="I663" s="83"/>
      <c r="J663" s="86"/>
    </row>
    <row r="664">
      <c r="A664" s="82"/>
      <c r="B664" s="82"/>
      <c r="C664" s="82"/>
      <c r="D664" s="82"/>
      <c r="E664" s="82"/>
      <c r="F664" s="82"/>
      <c r="G664" s="82"/>
      <c r="H664" s="82"/>
      <c r="I664" s="83"/>
      <c r="J664" s="86"/>
    </row>
    <row r="665">
      <c r="A665" s="82"/>
      <c r="B665" s="82"/>
      <c r="C665" s="82"/>
      <c r="D665" s="82"/>
      <c r="E665" s="82"/>
      <c r="F665" s="82"/>
      <c r="G665" s="82"/>
      <c r="H665" s="82"/>
      <c r="I665" s="83"/>
      <c r="J665" s="86"/>
    </row>
    <row r="666">
      <c r="A666" s="82"/>
      <c r="B666" s="82"/>
      <c r="C666" s="82"/>
      <c r="D666" s="82"/>
      <c r="E666" s="82"/>
      <c r="F666" s="82"/>
      <c r="G666" s="82"/>
      <c r="H666" s="82"/>
      <c r="I666" s="83"/>
      <c r="J666" s="86"/>
    </row>
    <row r="667">
      <c r="A667" s="82"/>
      <c r="B667" s="82"/>
      <c r="C667" s="82"/>
      <c r="D667" s="82"/>
      <c r="E667" s="82"/>
      <c r="F667" s="82"/>
      <c r="G667" s="82"/>
      <c r="H667" s="82"/>
      <c r="I667" s="83"/>
      <c r="J667" s="86"/>
    </row>
    <row r="668">
      <c r="A668" s="82"/>
      <c r="B668" s="82"/>
      <c r="C668" s="82"/>
      <c r="D668" s="82"/>
      <c r="E668" s="82"/>
      <c r="F668" s="82"/>
      <c r="G668" s="82"/>
      <c r="H668" s="82"/>
      <c r="I668" s="83"/>
      <c r="J668" s="86"/>
    </row>
    <row r="669">
      <c r="A669" s="82"/>
      <c r="B669" s="82"/>
      <c r="C669" s="82"/>
      <c r="D669" s="82"/>
      <c r="E669" s="82"/>
      <c r="F669" s="82"/>
      <c r="G669" s="82"/>
      <c r="H669" s="82"/>
      <c r="I669" s="83"/>
      <c r="J669" s="86"/>
    </row>
    <row r="670">
      <c r="A670" s="82"/>
      <c r="B670" s="82"/>
      <c r="C670" s="82"/>
      <c r="D670" s="82"/>
      <c r="E670" s="82"/>
      <c r="F670" s="82"/>
      <c r="G670" s="82"/>
      <c r="H670" s="82"/>
      <c r="I670" s="83"/>
      <c r="J670" s="86"/>
    </row>
    <row r="671">
      <c r="A671" s="82"/>
      <c r="B671" s="82"/>
      <c r="C671" s="82"/>
      <c r="D671" s="82"/>
      <c r="E671" s="82"/>
      <c r="F671" s="82"/>
      <c r="G671" s="82"/>
      <c r="H671" s="82"/>
      <c r="I671" s="83"/>
      <c r="J671" s="86"/>
    </row>
    <row r="672">
      <c r="A672" s="82"/>
      <c r="B672" s="82"/>
      <c r="C672" s="82"/>
      <c r="D672" s="82"/>
      <c r="E672" s="82"/>
      <c r="F672" s="82"/>
      <c r="G672" s="82"/>
      <c r="H672" s="82"/>
      <c r="I672" s="83"/>
      <c r="J672" s="86"/>
    </row>
    <row r="673">
      <c r="A673" s="82"/>
      <c r="B673" s="82"/>
      <c r="C673" s="82"/>
      <c r="D673" s="82"/>
      <c r="E673" s="82"/>
      <c r="F673" s="82"/>
      <c r="G673" s="82"/>
      <c r="H673" s="82"/>
      <c r="I673" s="83"/>
      <c r="J673" s="86"/>
    </row>
    <row r="674">
      <c r="A674" s="82"/>
      <c r="B674" s="82"/>
      <c r="C674" s="82"/>
      <c r="D674" s="82"/>
      <c r="E674" s="82"/>
      <c r="F674" s="82"/>
      <c r="G674" s="82"/>
      <c r="H674" s="82"/>
      <c r="I674" s="83"/>
      <c r="J674" s="86"/>
    </row>
    <row r="675">
      <c r="A675" s="82"/>
      <c r="B675" s="82"/>
      <c r="C675" s="82"/>
      <c r="D675" s="82"/>
      <c r="E675" s="82"/>
      <c r="F675" s="82"/>
      <c r="G675" s="82"/>
      <c r="H675" s="82"/>
      <c r="I675" s="83"/>
      <c r="J675" s="86"/>
    </row>
    <row r="676">
      <c r="A676" s="82"/>
      <c r="B676" s="82"/>
      <c r="C676" s="82"/>
      <c r="D676" s="82"/>
      <c r="E676" s="82"/>
      <c r="F676" s="82"/>
      <c r="G676" s="82"/>
      <c r="H676" s="82"/>
      <c r="I676" s="83"/>
      <c r="J676" s="86"/>
    </row>
    <row r="677">
      <c r="A677" s="82"/>
      <c r="B677" s="82"/>
      <c r="C677" s="82"/>
      <c r="D677" s="82"/>
      <c r="E677" s="82"/>
      <c r="F677" s="82"/>
      <c r="G677" s="82"/>
      <c r="H677" s="82"/>
      <c r="I677" s="83"/>
      <c r="J677" s="86"/>
    </row>
    <row r="678">
      <c r="A678" s="82"/>
      <c r="B678" s="82"/>
      <c r="C678" s="82"/>
      <c r="D678" s="82"/>
      <c r="E678" s="82"/>
      <c r="F678" s="82"/>
      <c r="G678" s="82"/>
      <c r="H678" s="82"/>
      <c r="I678" s="83"/>
      <c r="J678" s="86"/>
    </row>
    <row r="679">
      <c r="A679" s="82"/>
      <c r="B679" s="82"/>
      <c r="C679" s="82"/>
      <c r="D679" s="82"/>
      <c r="E679" s="82"/>
      <c r="F679" s="82"/>
      <c r="G679" s="82"/>
      <c r="H679" s="82"/>
      <c r="I679" s="83"/>
      <c r="J679" s="86"/>
    </row>
    <row r="680">
      <c r="A680" s="82"/>
      <c r="B680" s="82"/>
      <c r="C680" s="82"/>
      <c r="D680" s="82"/>
      <c r="E680" s="82"/>
      <c r="F680" s="82"/>
      <c r="G680" s="82"/>
      <c r="H680" s="82"/>
      <c r="I680" s="83"/>
      <c r="J680" s="86"/>
    </row>
    <row r="681">
      <c r="A681" s="82"/>
      <c r="B681" s="82"/>
      <c r="C681" s="82"/>
      <c r="D681" s="82"/>
      <c r="E681" s="82"/>
      <c r="F681" s="82"/>
      <c r="G681" s="82"/>
      <c r="H681" s="82"/>
      <c r="I681" s="83"/>
      <c r="J681" s="86"/>
    </row>
    <row r="682">
      <c r="A682" s="82"/>
      <c r="B682" s="82"/>
      <c r="C682" s="82"/>
      <c r="D682" s="82"/>
      <c r="E682" s="82"/>
      <c r="F682" s="82"/>
      <c r="G682" s="82"/>
      <c r="H682" s="82"/>
      <c r="I682" s="83"/>
      <c r="J682" s="86"/>
    </row>
    <row r="683">
      <c r="A683" s="82"/>
      <c r="B683" s="82"/>
      <c r="C683" s="82"/>
      <c r="D683" s="82"/>
      <c r="E683" s="82"/>
      <c r="F683" s="82"/>
      <c r="G683" s="82"/>
      <c r="H683" s="82"/>
      <c r="I683" s="83"/>
      <c r="J683" s="86"/>
    </row>
    <row r="684">
      <c r="A684" s="82"/>
      <c r="B684" s="82"/>
      <c r="C684" s="82"/>
      <c r="D684" s="82"/>
      <c r="E684" s="82"/>
      <c r="F684" s="82"/>
      <c r="G684" s="82"/>
      <c r="H684" s="82"/>
      <c r="I684" s="83"/>
      <c r="J684" s="86"/>
    </row>
    <row r="685">
      <c r="A685" s="82"/>
      <c r="B685" s="82"/>
      <c r="C685" s="82"/>
      <c r="D685" s="82"/>
      <c r="E685" s="82"/>
      <c r="F685" s="82"/>
      <c r="G685" s="82"/>
      <c r="H685" s="82"/>
      <c r="I685" s="83"/>
      <c r="J685" s="86"/>
    </row>
    <row r="686">
      <c r="A686" s="82"/>
      <c r="B686" s="82"/>
      <c r="C686" s="82"/>
      <c r="D686" s="82"/>
      <c r="E686" s="82"/>
      <c r="F686" s="82"/>
      <c r="G686" s="82"/>
      <c r="H686" s="82"/>
      <c r="I686" s="83"/>
      <c r="J686" s="86"/>
    </row>
    <row r="687">
      <c r="A687" s="82"/>
      <c r="B687" s="82"/>
      <c r="C687" s="82"/>
      <c r="D687" s="82"/>
      <c r="E687" s="82"/>
      <c r="F687" s="82"/>
      <c r="G687" s="82"/>
      <c r="H687" s="82"/>
      <c r="I687" s="83"/>
      <c r="J687" s="86"/>
    </row>
    <row r="688">
      <c r="A688" s="82"/>
      <c r="B688" s="82"/>
      <c r="C688" s="82"/>
      <c r="D688" s="82"/>
      <c r="E688" s="82"/>
      <c r="F688" s="82"/>
      <c r="G688" s="82"/>
      <c r="H688" s="82"/>
      <c r="I688" s="83"/>
      <c r="J688" s="86"/>
    </row>
    <row r="689">
      <c r="A689" s="82"/>
      <c r="B689" s="82"/>
      <c r="C689" s="82"/>
      <c r="D689" s="82"/>
      <c r="E689" s="82"/>
      <c r="F689" s="82"/>
      <c r="G689" s="82"/>
      <c r="H689" s="82"/>
      <c r="I689" s="83"/>
      <c r="J689" s="86"/>
    </row>
    <row r="690">
      <c r="A690" s="82"/>
      <c r="B690" s="82"/>
      <c r="C690" s="82"/>
      <c r="D690" s="82"/>
      <c r="E690" s="82"/>
      <c r="F690" s="82"/>
      <c r="G690" s="82"/>
      <c r="H690" s="82"/>
      <c r="I690" s="83"/>
      <c r="J690" s="86"/>
    </row>
    <row r="691">
      <c r="A691" s="82"/>
      <c r="B691" s="82"/>
      <c r="C691" s="82"/>
      <c r="D691" s="82"/>
      <c r="E691" s="82"/>
      <c r="F691" s="82"/>
      <c r="G691" s="82"/>
      <c r="H691" s="82"/>
      <c r="I691" s="83"/>
      <c r="J691" s="86"/>
    </row>
    <row r="692">
      <c r="A692" s="82"/>
      <c r="B692" s="82"/>
      <c r="C692" s="82"/>
      <c r="D692" s="82"/>
      <c r="E692" s="82"/>
      <c r="F692" s="82"/>
      <c r="G692" s="82"/>
      <c r="H692" s="82"/>
      <c r="I692" s="83"/>
      <c r="J692" s="86"/>
    </row>
    <row r="693">
      <c r="A693" s="82"/>
      <c r="B693" s="82"/>
      <c r="C693" s="82"/>
      <c r="D693" s="82"/>
      <c r="E693" s="82"/>
      <c r="F693" s="82"/>
      <c r="G693" s="82"/>
      <c r="H693" s="82"/>
      <c r="I693" s="83"/>
      <c r="J693" s="86"/>
    </row>
    <row r="694">
      <c r="A694" s="82"/>
      <c r="B694" s="82"/>
      <c r="C694" s="82"/>
      <c r="D694" s="82"/>
      <c r="E694" s="82"/>
      <c r="F694" s="82"/>
      <c r="G694" s="82"/>
      <c r="H694" s="82"/>
      <c r="I694" s="83"/>
      <c r="J694" s="86"/>
    </row>
    <row r="695">
      <c r="A695" s="82"/>
      <c r="B695" s="82"/>
      <c r="C695" s="82"/>
      <c r="D695" s="82"/>
      <c r="E695" s="82"/>
      <c r="F695" s="82"/>
      <c r="G695" s="82"/>
      <c r="H695" s="82"/>
      <c r="I695" s="83"/>
      <c r="J695" s="86"/>
    </row>
    <row r="696">
      <c r="A696" s="82"/>
      <c r="B696" s="82"/>
      <c r="C696" s="82"/>
      <c r="D696" s="82"/>
      <c r="E696" s="82"/>
      <c r="F696" s="82"/>
      <c r="G696" s="82"/>
      <c r="H696" s="82"/>
      <c r="I696" s="83"/>
      <c r="J696" s="86"/>
    </row>
    <row r="697">
      <c r="A697" s="82"/>
      <c r="B697" s="82"/>
      <c r="C697" s="82"/>
      <c r="D697" s="82"/>
      <c r="E697" s="82"/>
      <c r="F697" s="82"/>
      <c r="G697" s="82"/>
      <c r="H697" s="82"/>
      <c r="I697" s="83"/>
      <c r="J697" s="86"/>
    </row>
    <row r="698">
      <c r="A698" s="82"/>
      <c r="B698" s="82"/>
      <c r="C698" s="82"/>
      <c r="D698" s="82"/>
      <c r="E698" s="82"/>
      <c r="F698" s="82"/>
      <c r="G698" s="82"/>
      <c r="H698" s="82"/>
      <c r="I698" s="83"/>
      <c r="J698" s="86"/>
    </row>
    <row r="699">
      <c r="A699" s="82"/>
      <c r="B699" s="82"/>
      <c r="C699" s="82"/>
      <c r="D699" s="82"/>
      <c r="E699" s="82"/>
      <c r="F699" s="82"/>
      <c r="G699" s="82"/>
      <c r="H699" s="82"/>
      <c r="I699" s="83"/>
      <c r="J699" s="86"/>
    </row>
    <row r="700">
      <c r="A700" s="82"/>
      <c r="B700" s="82"/>
      <c r="C700" s="82"/>
      <c r="D700" s="82"/>
      <c r="E700" s="82"/>
      <c r="F700" s="82"/>
      <c r="G700" s="82"/>
      <c r="H700" s="82"/>
      <c r="I700" s="83"/>
      <c r="J700" s="86"/>
    </row>
    <row r="701">
      <c r="A701" s="82"/>
      <c r="B701" s="82"/>
      <c r="C701" s="82"/>
      <c r="D701" s="82"/>
      <c r="E701" s="82"/>
      <c r="F701" s="82"/>
      <c r="G701" s="82"/>
      <c r="H701" s="82"/>
      <c r="I701" s="83"/>
      <c r="J701" s="86"/>
    </row>
    <row r="702">
      <c r="A702" s="82"/>
      <c r="B702" s="82"/>
      <c r="C702" s="82"/>
      <c r="D702" s="82"/>
      <c r="E702" s="82"/>
      <c r="F702" s="82"/>
      <c r="G702" s="82"/>
      <c r="H702" s="82"/>
      <c r="I702" s="83"/>
      <c r="J702" s="86"/>
    </row>
    <row r="703">
      <c r="A703" s="82"/>
      <c r="B703" s="82"/>
      <c r="C703" s="82"/>
      <c r="D703" s="82"/>
      <c r="E703" s="82"/>
      <c r="F703" s="82"/>
      <c r="G703" s="82"/>
      <c r="H703" s="82"/>
      <c r="I703" s="83"/>
      <c r="J703" s="86"/>
    </row>
    <row r="704">
      <c r="A704" s="82"/>
      <c r="B704" s="82"/>
      <c r="C704" s="82"/>
      <c r="D704" s="82"/>
      <c r="E704" s="82"/>
      <c r="F704" s="82"/>
      <c r="G704" s="82"/>
      <c r="H704" s="82"/>
      <c r="I704" s="83"/>
      <c r="J704" s="86"/>
    </row>
    <row r="705">
      <c r="A705" s="82"/>
      <c r="B705" s="82"/>
      <c r="C705" s="82"/>
      <c r="D705" s="82"/>
      <c r="E705" s="82"/>
      <c r="F705" s="82"/>
      <c r="G705" s="82"/>
      <c r="H705" s="82"/>
      <c r="I705" s="83"/>
      <c r="J705" s="86"/>
    </row>
    <row r="706">
      <c r="A706" s="82"/>
      <c r="B706" s="82"/>
      <c r="C706" s="82"/>
      <c r="D706" s="82"/>
      <c r="E706" s="82"/>
      <c r="F706" s="82"/>
      <c r="G706" s="82"/>
      <c r="H706" s="82"/>
      <c r="I706" s="83"/>
      <c r="J706" s="86"/>
    </row>
    <row r="707">
      <c r="A707" s="82"/>
      <c r="B707" s="82"/>
      <c r="C707" s="82"/>
      <c r="D707" s="82"/>
      <c r="E707" s="82"/>
      <c r="F707" s="82"/>
      <c r="G707" s="82"/>
      <c r="H707" s="82"/>
      <c r="I707" s="83"/>
      <c r="J707" s="86"/>
    </row>
    <row r="708">
      <c r="A708" s="82"/>
      <c r="B708" s="82"/>
      <c r="C708" s="82"/>
      <c r="D708" s="82"/>
      <c r="E708" s="82"/>
      <c r="F708" s="82"/>
      <c r="G708" s="82"/>
      <c r="H708" s="82"/>
      <c r="I708" s="83"/>
      <c r="J708" s="86"/>
    </row>
    <row r="709">
      <c r="A709" s="82"/>
      <c r="B709" s="82"/>
      <c r="C709" s="82"/>
      <c r="D709" s="82"/>
      <c r="E709" s="82"/>
      <c r="F709" s="82"/>
      <c r="G709" s="82"/>
      <c r="H709" s="82"/>
      <c r="I709" s="83"/>
      <c r="J709" s="86"/>
    </row>
    <row r="710">
      <c r="A710" s="82"/>
      <c r="B710" s="82"/>
      <c r="C710" s="82"/>
      <c r="D710" s="82"/>
      <c r="E710" s="82"/>
      <c r="F710" s="82"/>
      <c r="G710" s="82"/>
      <c r="H710" s="82"/>
      <c r="I710" s="83"/>
      <c r="J710" s="86"/>
    </row>
    <row r="711">
      <c r="A711" s="82"/>
      <c r="B711" s="82"/>
      <c r="C711" s="82"/>
      <c r="D711" s="82"/>
      <c r="E711" s="82"/>
      <c r="F711" s="82"/>
      <c r="G711" s="82"/>
      <c r="H711" s="82"/>
      <c r="I711" s="83"/>
      <c r="J711" s="86"/>
    </row>
    <row r="712">
      <c r="A712" s="82"/>
      <c r="B712" s="82"/>
      <c r="C712" s="82"/>
      <c r="D712" s="82"/>
      <c r="E712" s="82"/>
      <c r="F712" s="82"/>
      <c r="G712" s="82"/>
      <c r="H712" s="82"/>
      <c r="I712" s="83"/>
      <c r="J712" s="86"/>
    </row>
    <row r="713">
      <c r="A713" s="82"/>
      <c r="B713" s="82"/>
      <c r="C713" s="82"/>
      <c r="D713" s="82"/>
      <c r="E713" s="82"/>
      <c r="F713" s="82"/>
      <c r="G713" s="82"/>
      <c r="H713" s="82"/>
      <c r="I713" s="83"/>
      <c r="J713" s="86"/>
    </row>
    <row r="714">
      <c r="A714" s="82"/>
      <c r="B714" s="82"/>
      <c r="C714" s="82"/>
      <c r="D714" s="82"/>
      <c r="E714" s="82"/>
      <c r="F714" s="82"/>
      <c r="G714" s="82"/>
      <c r="H714" s="82"/>
      <c r="I714" s="83"/>
      <c r="J714" s="86"/>
    </row>
    <row r="715">
      <c r="A715" s="82"/>
      <c r="B715" s="82"/>
      <c r="C715" s="82"/>
      <c r="D715" s="82"/>
      <c r="E715" s="82"/>
      <c r="F715" s="82"/>
      <c r="G715" s="82"/>
      <c r="H715" s="82"/>
      <c r="I715" s="83"/>
      <c r="J715" s="86"/>
    </row>
    <row r="716">
      <c r="A716" s="82"/>
      <c r="B716" s="82"/>
      <c r="C716" s="82"/>
      <c r="D716" s="82"/>
      <c r="E716" s="82"/>
      <c r="F716" s="82"/>
      <c r="G716" s="82"/>
      <c r="H716" s="82"/>
      <c r="I716" s="83"/>
      <c r="J716" s="86"/>
    </row>
    <row r="717">
      <c r="A717" s="82"/>
      <c r="B717" s="82"/>
      <c r="C717" s="82"/>
      <c r="D717" s="82"/>
      <c r="E717" s="82"/>
      <c r="F717" s="82"/>
      <c r="G717" s="82"/>
      <c r="H717" s="82"/>
      <c r="I717" s="83"/>
      <c r="J717" s="86"/>
    </row>
    <row r="718">
      <c r="A718" s="82"/>
      <c r="B718" s="82"/>
      <c r="C718" s="82"/>
      <c r="D718" s="82"/>
      <c r="E718" s="82"/>
      <c r="F718" s="82"/>
      <c r="G718" s="82"/>
      <c r="H718" s="82"/>
      <c r="I718" s="83"/>
      <c r="J718" s="86"/>
    </row>
    <row r="719">
      <c r="A719" s="82"/>
      <c r="B719" s="82"/>
      <c r="C719" s="82"/>
      <c r="D719" s="82"/>
      <c r="E719" s="82"/>
      <c r="F719" s="82"/>
      <c r="G719" s="82"/>
      <c r="H719" s="82"/>
      <c r="I719" s="83"/>
      <c r="J719" s="86"/>
    </row>
    <row r="720">
      <c r="A720" s="82"/>
      <c r="B720" s="82"/>
      <c r="C720" s="82"/>
      <c r="D720" s="82"/>
      <c r="E720" s="82"/>
      <c r="F720" s="82"/>
      <c r="G720" s="82"/>
      <c r="H720" s="82"/>
      <c r="I720" s="83"/>
      <c r="J720" s="86"/>
    </row>
    <row r="721">
      <c r="A721" s="82"/>
      <c r="B721" s="82"/>
      <c r="C721" s="82"/>
      <c r="D721" s="82"/>
      <c r="E721" s="82"/>
      <c r="F721" s="82"/>
      <c r="G721" s="82"/>
      <c r="H721" s="82"/>
      <c r="I721" s="83"/>
      <c r="J721" s="86"/>
    </row>
    <row r="722">
      <c r="A722" s="82"/>
      <c r="B722" s="82"/>
      <c r="C722" s="82"/>
      <c r="D722" s="82"/>
      <c r="E722" s="82"/>
      <c r="F722" s="82"/>
      <c r="G722" s="82"/>
      <c r="H722" s="82"/>
      <c r="I722" s="83"/>
      <c r="J722" s="86"/>
    </row>
    <row r="723">
      <c r="A723" s="82"/>
      <c r="B723" s="82"/>
      <c r="C723" s="82"/>
      <c r="D723" s="82"/>
      <c r="E723" s="82"/>
      <c r="F723" s="82"/>
      <c r="G723" s="82"/>
      <c r="H723" s="82"/>
      <c r="I723" s="83"/>
      <c r="J723" s="86"/>
    </row>
    <row r="724">
      <c r="A724" s="82"/>
      <c r="B724" s="82"/>
      <c r="C724" s="82"/>
      <c r="D724" s="82"/>
      <c r="E724" s="82"/>
      <c r="F724" s="82"/>
      <c r="G724" s="82"/>
      <c r="H724" s="82"/>
      <c r="I724" s="83"/>
      <c r="J724" s="86"/>
    </row>
    <row r="725">
      <c r="A725" s="82"/>
      <c r="B725" s="82"/>
      <c r="C725" s="82"/>
      <c r="D725" s="82"/>
      <c r="E725" s="82"/>
      <c r="F725" s="82"/>
      <c r="G725" s="82"/>
      <c r="H725" s="82"/>
      <c r="I725" s="83"/>
      <c r="J725" s="86"/>
    </row>
    <row r="726">
      <c r="A726" s="82"/>
      <c r="B726" s="82"/>
      <c r="C726" s="82"/>
      <c r="D726" s="82"/>
      <c r="E726" s="82"/>
      <c r="F726" s="82"/>
      <c r="G726" s="82"/>
      <c r="H726" s="82"/>
      <c r="I726" s="83"/>
      <c r="J726" s="86"/>
    </row>
    <row r="727">
      <c r="A727" s="82"/>
      <c r="B727" s="82"/>
      <c r="C727" s="82"/>
      <c r="D727" s="82"/>
      <c r="E727" s="82"/>
      <c r="F727" s="82"/>
      <c r="G727" s="82"/>
      <c r="H727" s="82"/>
      <c r="I727" s="83"/>
      <c r="J727" s="86"/>
    </row>
    <row r="728">
      <c r="A728" s="82"/>
      <c r="B728" s="82"/>
      <c r="C728" s="82"/>
      <c r="D728" s="82"/>
      <c r="E728" s="82"/>
      <c r="F728" s="82"/>
      <c r="G728" s="82"/>
      <c r="H728" s="82"/>
      <c r="I728" s="83"/>
      <c r="J728" s="86"/>
    </row>
    <row r="729">
      <c r="A729" s="82"/>
      <c r="B729" s="82"/>
      <c r="C729" s="82"/>
      <c r="D729" s="82"/>
      <c r="E729" s="82"/>
      <c r="F729" s="82"/>
      <c r="G729" s="82"/>
      <c r="H729" s="82"/>
      <c r="I729" s="83"/>
      <c r="J729" s="86"/>
    </row>
    <row r="730">
      <c r="A730" s="82"/>
      <c r="B730" s="82"/>
      <c r="C730" s="82"/>
      <c r="D730" s="82"/>
      <c r="E730" s="82"/>
      <c r="F730" s="82"/>
      <c r="G730" s="82"/>
      <c r="H730" s="82"/>
      <c r="I730" s="83"/>
      <c r="J730" s="86"/>
    </row>
    <row r="731">
      <c r="A731" s="82"/>
      <c r="B731" s="82"/>
      <c r="C731" s="82"/>
      <c r="D731" s="82"/>
      <c r="E731" s="82"/>
      <c r="F731" s="82"/>
      <c r="G731" s="82"/>
      <c r="H731" s="82"/>
      <c r="I731" s="83"/>
      <c r="J731" s="86"/>
    </row>
    <row r="732">
      <c r="A732" s="82"/>
      <c r="B732" s="82"/>
      <c r="C732" s="82"/>
      <c r="D732" s="82"/>
      <c r="E732" s="82"/>
      <c r="F732" s="82"/>
      <c r="G732" s="82"/>
      <c r="H732" s="82"/>
      <c r="I732" s="83"/>
      <c r="J732" s="86"/>
    </row>
    <row r="733">
      <c r="A733" s="82"/>
      <c r="B733" s="82"/>
      <c r="C733" s="82"/>
      <c r="D733" s="82"/>
      <c r="E733" s="82"/>
      <c r="F733" s="82"/>
      <c r="G733" s="82"/>
      <c r="H733" s="82"/>
      <c r="I733" s="83"/>
      <c r="J733" s="86"/>
    </row>
    <row r="734">
      <c r="A734" s="82"/>
      <c r="B734" s="82"/>
      <c r="C734" s="82"/>
      <c r="D734" s="82"/>
      <c r="E734" s="82"/>
      <c r="F734" s="82"/>
      <c r="G734" s="82"/>
      <c r="H734" s="82"/>
      <c r="I734" s="83"/>
      <c r="J734" s="86"/>
    </row>
    <row r="735">
      <c r="A735" s="82"/>
      <c r="B735" s="82"/>
      <c r="C735" s="82"/>
      <c r="D735" s="82"/>
      <c r="E735" s="82"/>
      <c r="F735" s="82"/>
      <c r="G735" s="82"/>
      <c r="H735" s="82"/>
      <c r="I735" s="83"/>
      <c r="J735" s="86"/>
    </row>
    <row r="736">
      <c r="A736" s="82"/>
      <c r="B736" s="82"/>
      <c r="C736" s="82"/>
      <c r="D736" s="82"/>
      <c r="E736" s="82"/>
      <c r="F736" s="82"/>
      <c r="G736" s="82"/>
      <c r="H736" s="82"/>
      <c r="I736" s="83"/>
      <c r="J736" s="86"/>
    </row>
    <row r="737">
      <c r="A737" s="82"/>
      <c r="B737" s="82"/>
      <c r="C737" s="82"/>
      <c r="D737" s="82"/>
      <c r="E737" s="82"/>
      <c r="F737" s="82"/>
      <c r="G737" s="82"/>
      <c r="H737" s="82"/>
      <c r="I737" s="83"/>
      <c r="J737" s="86"/>
    </row>
    <row r="738">
      <c r="A738" s="82"/>
      <c r="B738" s="82"/>
      <c r="C738" s="82"/>
      <c r="D738" s="82"/>
      <c r="E738" s="82"/>
      <c r="F738" s="82"/>
      <c r="G738" s="82"/>
      <c r="H738" s="82"/>
      <c r="I738" s="83"/>
      <c r="J738" s="86"/>
    </row>
    <row r="739">
      <c r="A739" s="82"/>
      <c r="B739" s="82"/>
      <c r="C739" s="82"/>
      <c r="D739" s="82"/>
      <c r="E739" s="82"/>
      <c r="F739" s="82"/>
      <c r="G739" s="82"/>
      <c r="H739" s="82"/>
      <c r="I739" s="83"/>
      <c r="J739" s="86"/>
    </row>
    <row r="740">
      <c r="A740" s="82"/>
      <c r="B740" s="82"/>
      <c r="C740" s="82"/>
      <c r="D740" s="82"/>
      <c r="E740" s="82"/>
      <c r="F740" s="82"/>
      <c r="G740" s="82"/>
      <c r="H740" s="82"/>
      <c r="I740" s="83"/>
      <c r="J740" s="86"/>
    </row>
    <row r="741">
      <c r="A741" s="82"/>
      <c r="B741" s="82"/>
      <c r="C741" s="82"/>
      <c r="D741" s="82"/>
      <c r="E741" s="82"/>
      <c r="F741" s="82"/>
      <c r="G741" s="82"/>
      <c r="H741" s="82"/>
      <c r="I741" s="83"/>
      <c r="J741" s="86"/>
    </row>
    <row r="742">
      <c r="A742" s="82"/>
      <c r="B742" s="82"/>
      <c r="C742" s="82"/>
      <c r="D742" s="82"/>
      <c r="E742" s="82"/>
      <c r="F742" s="82"/>
      <c r="G742" s="82"/>
      <c r="H742" s="82"/>
      <c r="I742" s="83"/>
      <c r="J742" s="86"/>
    </row>
    <row r="743">
      <c r="A743" s="82"/>
      <c r="B743" s="82"/>
      <c r="C743" s="82"/>
      <c r="D743" s="82"/>
      <c r="E743" s="82"/>
      <c r="F743" s="82"/>
      <c r="G743" s="82"/>
      <c r="H743" s="82"/>
      <c r="I743" s="83"/>
      <c r="J743" s="86"/>
    </row>
    <row r="744">
      <c r="A744" s="82"/>
      <c r="B744" s="82"/>
      <c r="C744" s="82"/>
      <c r="D744" s="82"/>
      <c r="E744" s="82"/>
      <c r="F744" s="82"/>
      <c r="G744" s="82"/>
      <c r="H744" s="82"/>
      <c r="I744" s="83"/>
      <c r="J744" s="86"/>
    </row>
    <row r="745">
      <c r="A745" s="82"/>
      <c r="B745" s="82"/>
      <c r="C745" s="82"/>
      <c r="D745" s="82"/>
      <c r="E745" s="82"/>
      <c r="F745" s="82"/>
      <c r="G745" s="82"/>
      <c r="H745" s="82"/>
      <c r="I745" s="83"/>
      <c r="J745" s="86"/>
    </row>
    <row r="746">
      <c r="A746" s="82"/>
      <c r="B746" s="82"/>
      <c r="C746" s="82"/>
      <c r="D746" s="82"/>
      <c r="E746" s="82"/>
      <c r="F746" s="82"/>
      <c r="G746" s="82"/>
      <c r="H746" s="82"/>
      <c r="I746" s="83"/>
      <c r="J746" s="86"/>
    </row>
    <row r="747">
      <c r="A747" s="82"/>
      <c r="B747" s="82"/>
      <c r="C747" s="82"/>
      <c r="D747" s="82"/>
      <c r="E747" s="82"/>
      <c r="F747" s="82"/>
      <c r="G747" s="82"/>
      <c r="H747" s="82"/>
      <c r="I747" s="83"/>
      <c r="J747" s="86"/>
    </row>
    <row r="748">
      <c r="A748" s="82"/>
      <c r="B748" s="82"/>
      <c r="C748" s="82"/>
      <c r="D748" s="82"/>
      <c r="E748" s="82"/>
      <c r="F748" s="82"/>
      <c r="G748" s="82"/>
      <c r="H748" s="82"/>
      <c r="I748" s="83"/>
      <c r="J748" s="86"/>
    </row>
    <row r="749">
      <c r="A749" s="82"/>
      <c r="B749" s="82"/>
      <c r="C749" s="82"/>
      <c r="D749" s="82"/>
      <c r="E749" s="82"/>
      <c r="F749" s="82"/>
      <c r="G749" s="82"/>
      <c r="H749" s="82"/>
      <c r="I749" s="83"/>
      <c r="J749" s="86"/>
    </row>
    <row r="750">
      <c r="A750" s="82"/>
      <c r="B750" s="82"/>
      <c r="C750" s="82"/>
      <c r="D750" s="82"/>
      <c r="E750" s="82"/>
      <c r="F750" s="82"/>
      <c r="G750" s="82"/>
      <c r="H750" s="82"/>
      <c r="I750" s="83"/>
      <c r="J750" s="86"/>
    </row>
    <row r="751">
      <c r="A751" s="82"/>
      <c r="B751" s="82"/>
      <c r="C751" s="82"/>
      <c r="D751" s="82"/>
      <c r="E751" s="82"/>
      <c r="F751" s="82"/>
      <c r="G751" s="82"/>
      <c r="H751" s="82"/>
      <c r="I751" s="83"/>
      <c r="J751" s="86"/>
    </row>
    <row r="752">
      <c r="A752" s="82"/>
      <c r="B752" s="82"/>
      <c r="C752" s="82"/>
      <c r="D752" s="82"/>
      <c r="E752" s="82"/>
      <c r="F752" s="82"/>
      <c r="G752" s="82"/>
      <c r="H752" s="82"/>
      <c r="I752" s="83"/>
      <c r="J752" s="86"/>
    </row>
    <row r="753">
      <c r="A753" s="82"/>
      <c r="B753" s="82"/>
      <c r="C753" s="82"/>
      <c r="D753" s="82"/>
      <c r="E753" s="82"/>
      <c r="F753" s="82"/>
      <c r="G753" s="82"/>
      <c r="H753" s="82"/>
      <c r="I753" s="83"/>
      <c r="J753" s="86"/>
    </row>
    <row r="754">
      <c r="A754" s="82"/>
      <c r="B754" s="82"/>
      <c r="C754" s="82"/>
      <c r="D754" s="82"/>
      <c r="E754" s="82"/>
      <c r="F754" s="82"/>
      <c r="G754" s="82"/>
      <c r="H754" s="82"/>
      <c r="I754" s="83"/>
      <c r="J754" s="86"/>
    </row>
    <row r="755">
      <c r="A755" s="82"/>
      <c r="B755" s="82"/>
      <c r="C755" s="82"/>
      <c r="D755" s="82"/>
      <c r="E755" s="82"/>
      <c r="F755" s="82"/>
      <c r="G755" s="82"/>
      <c r="H755" s="82"/>
      <c r="I755" s="83"/>
      <c r="J755" s="86"/>
    </row>
    <row r="756">
      <c r="A756" s="82"/>
      <c r="B756" s="82"/>
      <c r="C756" s="82"/>
      <c r="D756" s="82"/>
      <c r="E756" s="82"/>
      <c r="F756" s="82"/>
      <c r="G756" s="82"/>
      <c r="H756" s="82"/>
      <c r="I756" s="83"/>
      <c r="J756" s="86"/>
    </row>
    <row r="757">
      <c r="A757" s="82"/>
      <c r="B757" s="82"/>
      <c r="C757" s="82"/>
      <c r="D757" s="82"/>
      <c r="E757" s="82"/>
      <c r="F757" s="82"/>
      <c r="G757" s="82"/>
      <c r="H757" s="82"/>
      <c r="I757" s="83"/>
      <c r="J757" s="86"/>
    </row>
    <row r="758">
      <c r="A758" s="82"/>
      <c r="B758" s="82"/>
      <c r="C758" s="82"/>
      <c r="D758" s="82"/>
      <c r="E758" s="82"/>
      <c r="F758" s="82"/>
      <c r="G758" s="82"/>
      <c r="H758" s="82"/>
      <c r="I758" s="83"/>
      <c r="J758" s="86"/>
    </row>
    <row r="759">
      <c r="A759" s="82"/>
      <c r="B759" s="82"/>
      <c r="C759" s="82"/>
      <c r="D759" s="82"/>
      <c r="E759" s="82"/>
      <c r="F759" s="82"/>
      <c r="G759" s="82"/>
      <c r="H759" s="82"/>
      <c r="I759" s="83"/>
      <c r="J759" s="86"/>
    </row>
    <row r="760">
      <c r="A760" s="82"/>
      <c r="B760" s="82"/>
      <c r="C760" s="82"/>
      <c r="D760" s="82"/>
      <c r="E760" s="82"/>
      <c r="F760" s="82"/>
      <c r="G760" s="82"/>
      <c r="H760" s="82"/>
      <c r="I760" s="83"/>
      <c r="J760" s="86"/>
    </row>
    <row r="761">
      <c r="A761" s="82"/>
      <c r="B761" s="82"/>
      <c r="C761" s="82"/>
      <c r="D761" s="82"/>
      <c r="E761" s="82"/>
      <c r="F761" s="82"/>
      <c r="G761" s="82"/>
      <c r="H761" s="82"/>
      <c r="I761" s="83"/>
      <c r="J761" s="86"/>
    </row>
    <row r="762">
      <c r="A762" s="82"/>
      <c r="B762" s="82"/>
      <c r="C762" s="82"/>
      <c r="D762" s="82"/>
      <c r="E762" s="82"/>
      <c r="F762" s="82"/>
      <c r="G762" s="82"/>
      <c r="H762" s="82"/>
      <c r="I762" s="83"/>
      <c r="J762" s="86"/>
    </row>
    <row r="763">
      <c r="A763" s="82"/>
      <c r="B763" s="82"/>
      <c r="C763" s="82"/>
      <c r="D763" s="82"/>
      <c r="E763" s="82"/>
      <c r="F763" s="82"/>
      <c r="G763" s="82"/>
      <c r="H763" s="82"/>
      <c r="I763" s="83"/>
      <c r="J763" s="86"/>
    </row>
    <row r="764">
      <c r="A764" s="82"/>
      <c r="B764" s="82"/>
      <c r="C764" s="82"/>
      <c r="D764" s="82"/>
      <c r="E764" s="82"/>
      <c r="F764" s="82"/>
      <c r="G764" s="82"/>
      <c r="H764" s="82"/>
      <c r="I764" s="83"/>
      <c r="J764" s="86"/>
    </row>
    <row r="765">
      <c r="A765" s="82"/>
      <c r="B765" s="82"/>
      <c r="C765" s="82"/>
      <c r="D765" s="82"/>
      <c r="E765" s="82"/>
      <c r="F765" s="82"/>
      <c r="G765" s="82"/>
      <c r="H765" s="82"/>
      <c r="I765" s="83"/>
      <c r="J765" s="86"/>
    </row>
    <row r="766">
      <c r="A766" s="82"/>
      <c r="B766" s="82"/>
      <c r="C766" s="82"/>
      <c r="D766" s="82"/>
      <c r="E766" s="82"/>
      <c r="F766" s="82"/>
      <c r="G766" s="82"/>
      <c r="H766" s="82"/>
      <c r="I766" s="83"/>
      <c r="J766" s="86"/>
    </row>
    <row r="767">
      <c r="A767" s="82"/>
      <c r="B767" s="82"/>
      <c r="C767" s="82"/>
      <c r="D767" s="82"/>
      <c r="E767" s="82"/>
      <c r="F767" s="82"/>
      <c r="G767" s="82"/>
      <c r="H767" s="82"/>
      <c r="I767" s="83"/>
      <c r="J767" s="86"/>
    </row>
    <row r="768">
      <c r="A768" s="82"/>
      <c r="B768" s="82"/>
      <c r="C768" s="82"/>
      <c r="D768" s="82"/>
      <c r="E768" s="82"/>
      <c r="F768" s="82"/>
      <c r="G768" s="82"/>
      <c r="H768" s="82"/>
      <c r="I768" s="83"/>
      <c r="J768" s="86"/>
    </row>
    <row r="769">
      <c r="A769" s="82"/>
      <c r="B769" s="82"/>
      <c r="C769" s="82"/>
      <c r="D769" s="82"/>
      <c r="E769" s="82"/>
      <c r="F769" s="82"/>
      <c r="G769" s="82"/>
      <c r="H769" s="82"/>
      <c r="I769" s="83"/>
      <c r="J769" s="86"/>
    </row>
    <row r="770">
      <c r="A770" s="82"/>
      <c r="B770" s="82"/>
      <c r="C770" s="82"/>
      <c r="D770" s="82"/>
      <c r="E770" s="82"/>
      <c r="F770" s="82"/>
      <c r="G770" s="82"/>
      <c r="H770" s="82"/>
      <c r="I770" s="83"/>
      <c r="J770" s="86"/>
    </row>
    <row r="771">
      <c r="A771" s="82"/>
      <c r="B771" s="82"/>
      <c r="C771" s="82"/>
      <c r="D771" s="82"/>
      <c r="E771" s="82"/>
      <c r="F771" s="82"/>
      <c r="G771" s="82"/>
      <c r="H771" s="82"/>
      <c r="I771" s="83"/>
      <c r="J771" s="86"/>
    </row>
    <row r="772">
      <c r="A772" s="82"/>
      <c r="B772" s="82"/>
      <c r="C772" s="82"/>
      <c r="D772" s="82"/>
      <c r="E772" s="82"/>
      <c r="F772" s="82"/>
      <c r="G772" s="82"/>
      <c r="H772" s="82"/>
      <c r="I772" s="83"/>
      <c r="J772" s="86"/>
    </row>
    <row r="773">
      <c r="A773" s="82"/>
      <c r="B773" s="82"/>
      <c r="C773" s="82"/>
      <c r="D773" s="82"/>
      <c r="E773" s="82"/>
      <c r="F773" s="82"/>
      <c r="G773" s="82"/>
      <c r="H773" s="82"/>
      <c r="I773" s="83"/>
      <c r="J773" s="86"/>
    </row>
    <row r="774">
      <c r="A774" s="82"/>
      <c r="B774" s="82"/>
      <c r="C774" s="82"/>
      <c r="D774" s="82"/>
      <c r="E774" s="82"/>
      <c r="F774" s="82"/>
      <c r="G774" s="82"/>
      <c r="H774" s="82"/>
      <c r="I774" s="83"/>
      <c r="J774" s="86"/>
    </row>
    <row r="775">
      <c r="A775" s="82"/>
      <c r="B775" s="82"/>
      <c r="C775" s="82"/>
      <c r="D775" s="82"/>
      <c r="E775" s="82"/>
      <c r="F775" s="82"/>
      <c r="G775" s="82"/>
      <c r="H775" s="82"/>
      <c r="I775" s="83"/>
      <c r="J775" s="86"/>
    </row>
    <row r="776">
      <c r="A776" s="82"/>
      <c r="B776" s="82"/>
      <c r="C776" s="82"/>
      <c r="D776" s="82"/>
      <c r="E776" s="82"/>
      <c r="F776" s="82"/>
      <c r="G776" s="82"/>
      <c r="H776" s="82"/>
      <c r="I776" s="83"/>
      <c r="J776" s="86"/>
    </row>
    <row r="777">
      <c r="A777" s="82"/>
      <c r="B777" s="82"/>
      <c r="C777" s="82"/>
      <c r="D777" s="82"/>
      <c r="E777" s="82"/>
      <c r="F777" s="82"/>
      <c r="G777" s="82"/>
      <c r="H777" s="82"/>
      <c r="I777" s="83"/>
      <c r="J777" s="86"/>
    </row>
    <row r="778">
      <c r="A778" s="82"/>
      <c r="B778" s="82"/>
      <c r="C778" s="82"/>
      <c r="D778" s="82"/>
      <c r="E778" s="82"/>
      <c r="F778" s="82"/>
      <c r="G778" s="82"/>
      <c r="H778" s="82"/>
      <c r="I778" s="83"/>
      <c r="J778" s="86"/>
    </row>
    <row r="779">
      <c r="A779" s="82"/>
      <c r="B779" s="82"/>
      <c r="C779" s="82"/>
      <c r="D779" s="82"/>
      <c r="E779" s="82"/>
      <c r="F779" s="82"/>
      <c r="G779" s="82"/>
      <c r="H779" s="82"/>
      <c r="I779" s="83"/>
      <c r="J779" s="86"/>
    </row>
    <row r="780">
      <c r="A780" s="82"/>
      <c r="B780" s="82"/>
      <c r="C780" s="82"/>
      <c r="D780" s="82"/>
      <c r="E780" s="82"/>
      <c r="F780" s="82"/>
      <c r="G780" s="82"/>
      <c r="H780" s="82"/>
      <c r="I780" s="83"/>
      <c r="J780" s="86"/>
    </row>
    <row r="781">
      <c r="A781" s="82"/>
      <c r="B781" s="82"/>
      <c r="C781" s="82"/>
      <c r="D781" s="82"/>
      <c r="E781" s="82"/>
      <c r="F781" s="82"/>
      <c r="G781" s="82"/>
      <c r="H781" s="82"/>
      <c r="I781" s="83"/>
      <c r="J781" s="86"/>
    </row>
    <row r="782">
      <c r="A782" s="82"/>
      <c r="B782" s="82"/>
      <c r="C782" s="82"/>
      <c r="D782" s="82"/>
      <c r="E782" s="82"/>
      <c r="F782" s="82"/>
      <c r="G782" s="82"/>
      <c r="H782" s="82"/>
      <c r="I782" s="83"/>
      <c r="J782" s="86"/>
    </row>
    <row r="783">
      <c r="A783" s="82"/>
      <c r="B783" s="82"/>
      <c r="C783" s="82"/>
      <c r="D783" s="82"/>
      <c r="E783" s="82"/>
      <c r="F783" s="82"/>
      <c r="G783" s="82"/>
      <c r="H783" s="82"/>
      <c r="I783" s="83"/>
      <c r="J783" s="86"/>
    </row>
    <row r="784">
      <c r="A784" s="82"/>
      <c r="B784" s="82"/>
      <c r="C784" s="82"/>
      <c r="D784" s="82"/>
      <c r="E784" s="82"/>
      <c r="F784" s="82"/>
      <c r="G784" s="82"/>
      <c r="H784" s="82"/>
      <c r="I784" s="83"/>
      <c r="J784" s="86"/>
    </row>
    <row r="785">
      <c r="A785" s="82"/>
      <c r="B785" s="82"/>
      <c r="C785" s="82"/>
      <c r="D785" s="82"/>
      <c r="E785" s="82"/>
      <c r="F785" s="82"/>
      <c r="G785" s="82"/>
      <c r="H785" s="82"/>
      <c r="I785" s="83"/>
      <c r="J785" s="86"/>
    </row>
    <row r="786">
      <c r="A786" s="82"/>
      <c r="B786" s="82"/>
      <c r="C786" s="82"/>
      <c r="D786" s="82"/>
      <c r="E786" s="82"/>
      <c r="F786" s="82"/>
      <c r="G786" s="82"/>
      <c r="H786" s="82"/>
      <c r="I786" s="83"/>
      <c r="J786" s="86"/>
    </row>
    <row r="787">
      <c r="A787" s="82"/>
      <c r="B787" s="82"/>
      <c r="C787" s="82"/>
      <c r="D787" s="82"/>
      <c r="E787" s="82"/>
      <c r="F787" s="82"/>
      <c r="G787" s="82"/>
      <c r="H787" s="82"/>
      <c r="I787" s="83"/>
      <c r="J787" s="86"/>
    </row>
    <row r="788">
      <c r="A788" s="82"/>
      <c r="B788" s="82"/>
      <c r="C788" s="82"/>
      <c r="D788" s="82"/>
      <c r="E788" s="82"/>
      <c r="F788" s="82"/>
      <c r="G788" s="82"/>
      <c r="H788" s="82"/>
      <c r="I788" s="83"/>
      <c r="J788" s="86"/>
    </row>
    <row r="789">
      <c r="A789" s="82"/>
      <c r="B789" s="82"/>
      <c r="C789" s="82"/>
      <c r="D789" s="82"/>
      <c r="E789" s="82"/>
      <c r="F789" s="82"/>
      <c r="G789" s="82"/>
      <c r="H789" s="82"/>
      <c r="I789" s="83"/>
      <c r="J789" s="86"/>
    </row>
    <row r="790">
      <c r="A790" s="82"/>
      <c r="B790" s="82"/>
      <c r="C790" s="82"/>
      <c r="D790" s="82"/>
      <c r="E790" s="82"/>
      <c r="F790" s="82"/>
      <c r="G790" s="82"/>
      <c r="H790" s="82"/>
      <c r="I790" s="83"/>
      <c r="J790" s="86"/>
    </row>
    <row r="791">
      <c r="A791" s="82"/>
      <c r="B791" s="82"/>
      <c r="C791" s="82"/>
      <c r="D791" s="82"/>
      <c r="E791" s="82"/>
      <c r="F791" s="82"/>
      <c r="G791" s="82"/>
      <c r="H791" s="82"/>
      <c r="I791" s="83"/>
      <c r="J791" s="86"/>
    </row>
    <row r="792">
      <c r="A792" s="82"/>
      <c r="B792" s="82"/>
      <c r="C792" s="82"/>
      <c r="D792" s="82"/>
      <c r="E792" s="82"/>
      <c r="F792" s="82"/>
      <c r="G792" s="82"/>
      <c r="H792" s="82"/>
      <c r="I792" s="83"/>
      <c r="J792" s="86"/>
    </row>
    <row r="793">
      <c r="A793" s="82"/>
      <c r="B793" s="82"/>
      <c r="C793" s="82"/>
      <c r="D793" s="82"/>
      <c r="E793" s="82"/>
      <c r="F793" s="82"/>
      <c r="G793" s="82"/>
      <c r="H793" s="82"/>
      <c r="I793" s="83"/>
      <c r="J793" s="86"/>
    </row>
    <row r="794">
      <c r="A794" s="82"/>
      <c r="B794" s="82"/>
      <c r="C794" s="82"/>
      <c r="D794" s="82"/>
      <c r="E794" s="82"/>
      <c r="F794" s="82"/>
      <c r="G794" s="82"/>
      <c r="H794" s="82"/>
      <c r="I794" s="83"/>
      <c r="J794" s="86"/>
    </row>
    <row r="795">
      <c r="A795" s="82"/>
      <c r="B795" s="82"/>
      <c r="C795" s="82"/>
      <c r="D795" s="82"/>
      <c r="E795" s="82"/>
      <c r="F795" s="82"/>
      <c r="G795" s="82"/>
      <c r="H795" s="82"/>
      <c r="I795" s="83"/>
      <c r="J795" s="86"/>
    </row>
    <row r="796">
      <c r="A796" s="82"/>
      <c r="B796" s="82"/>
      <c r="C796" s="82"/>
      <c r="D796" s="82"/>
      <c r="E796" s="82"/>
      <c r="F796" s="82"/>
      <c r="G796" s="82"/>
      <c r="H796" s="82"/>
      <c r="I796" s="83"/>
      <c r="J796" s="86"/>
    </row>
    <row r="797">
      <c r="A797" s="82"/>
      <c r="B797" s="82"/>
      <c r="C797" s="82"/>
      <c r="D797" s="82"/>
      <c r="E797" s="82"/>
      <c r="F797" s="82"/>
      <c r="G797" s="82"/>
      <c r="H797" s="82"/>
      <c r="I797" s="83"/>
      <c r="J797" s="86"/>
    </row>
    <row r="798">
      <c r="A798" s="82"/>
      <c r="B798" s="82"/>
      <c r="C798" s="82"/>
      <c r="D798" s="82"/>
      <c r="E798" s="82"/>
      <c r="F798" s="82"/>
      <c r="G798" s="82"/>
      <c r="H798" s="82"/>
      <c r="I798" s="83"/>
      <c r="J798" s="86"/>
    </row>
    <row r="799">
      <c r="A799" s="82"/>
      <c r="B799" s="82"/>
      <c r="C799" s="82"/>
      <c r="D799" s="82"/>
      <c r="E799" s="82"/>
      <c r="F799" s="82"/>
      <c r="G799" s="82"/>
      <c r="H799" s="82"/>
      <c r="I799" s="83"/>
      <c r="J799" s="86"/>
    </row>
    <row r="800">
      <c r="A800" s="82"/>
      <c r="B800" s="82"/>
      <c r="C800" s="82"/>
      <c r="D800" s="82"/>
      <c r="E800" s="82"/>
      <c r="F800" s="82"/>
      <c r="G800" s="82"/>
      <c r="H800" s="82"/>
      <c r="I800" s="83"/>
      <c r="J800" s="86"/>
    </row>
    <row r="801">
      <c r="A801" s="82"/>
      <c r="B801" s="82"/>
      <c r="C801" s="82"/>
      <c r="D801" s="82"/>
      <c r="E801" s="82"/>
      <c r="F801" s="82"/>
      <c r="G801" s="82"/>
      <c r="H801" s="82"/>
      <c r="I801" s="83"/>
      <c r="J801" s="86"/>
    </row>
    <row r="802">
      <c r="A802" s="82"/>
      <c r="B802" s="82"/>
      <c r="C802" s="82"/>
      <c r="D802" s="82"/>
      <c r="E802" s="82"/>
      <c r="F802" s="82"/>
      <c r="G802" s="82"/>
      <c r="H802" s="82"/>
      <c r="I802" s="83"/>
      <c r="J802" s="86"/>
    </row>
    <row r="803">
      <c r="A803" s="82"/>
      <c r="B803" s="82"/>
      <c r="C803" s="82"/>
      <c r="D803" s="82"/>
      <c r="E803" s="82"/>
      <c r="F803" s="82"/>
      <c r="G803" s="82"/>
      <c r="H803" s="82"/>
      <c r="I803" s="83"/>
      <c r="J803" s="86"/>
    </row>
    <row r="804">
      <c r="A804" s="82"/>
      <c r="B804" s="82"/>
      <c r="C804" s="82"/>
      <c r="D804" s="82"/>
      <c r="E804" s="82"/>
      <c r="F804" s="82"/>
      <c r="G804" s="82"/>
      <c r="H804" s="82"/>
      <c r="I804" s="83"/>
      <c r="J804" s="86"/>
    </row>
    <row r="805">
      <c r="A805" s="82"/>
      <c r="B805" s="82"/>
      <c r="C805" s="82"/>
      <c r="D805" s="82"/>
      <c r="E805" s="82"/>
      <c r="F805" s="82"/>
      <c r="G805" s="82"/>
      <c r="H805" s="82"/>
      <c r="I805" s="83"/>
      <c r="J805" s="86"/>
    </row>
    <row r="806">
      <c r="A806" s="82"/>
      <c r="B806" s="82"/>
      <c r="C806" s="82"/>
      <c r="D806" s="82"/>
      <c r="E806" s="82"/>
      <c r="F806" s="82"/>
      <c r="G806" s="82"/>
      <c r="H806" s="82"/>
      <c r="I806" s="83"/>
      <c r="J806" s="86"/>
    </row>
    <row r="807">
      <c r="A807" s="82"/>
      <c r="B807" s="82"/>
      <c r="C807" s="82"/>
      <c r="D807" s="82"/>
      <c r="E807" s="82"/>
      <c r="F807" s="82"/>
      <c r="G807" s="82"/>
      <c r="H807" s="82"/>
      <c r="I807" s="83"/>
      <c r="J807" s="86"/>
    </row>
    <row r="808">
      <c r="A808" s="82"/>
      <c r="B808" s="82"/>
      <c r="C808" s="82"/>
      <c r="D808" s="82"/>
      <c r="E808" s="82"/>
      <c r="F808" s="82"/>
      <c r="G808" s="82"/>
      <c r="H808" s="82"/>
      <c r="I808" s="83"/>
      <c r="J808" s="86"/>
    </row>
    <row r="809">
      <c r="A809" s="82"/>
      <c r="B809" s="82"/>
      <c r="C809" s="82"/>
      <c r="D809" s="82"/>
      <c r="E809" s="82"/>
      <c r="F809" s="82"/>
      <c r="G809" s="82"/>
      <c r="H809" s="82"/>
      <c r="I809" s="83"/>
      <c r="J809" s="86"/>
    </row>
    <row r="810">
      <c r="A810" s="82"/>
      <c r="B810" s="82"/>
      <c r="C810" s="82"/>
      <c r="D810" s="82"/>
      <c r="E810" s="82"/>
      <c r="F810" s="82"/>
      <c r="G810" s="82"/>
      <c r="H810" s="82"/>
      <c r="I810" s="83"/>
      <c r="J810" s="86"/>
    </row>
    <row r="811">
      <c r="A811" s="82"/>
      <c r="B811" s="82"/>
      <c r="C811" s="82"/>
      <c r="D811" s="82"/>
      <c r="E811" s="82"/>
      <c r="F811" s="82"/>
      <c r="G811" s="82"/>
      <c r="H811" s="82"/>
      <c r="I811" s="83"/>
      <c r="J811" s="86"/>
    </row>
    <row r="812">
      <c r="A812" s="82"/>
      <c r="B812" s="82"/>
      <c r="C812" s="82"/>
      <c r="D812" s="82"/>
      <c r="E812" s="82"/>
      <c r="F812" s="82"/>
      <c r="G812" s="82"/>
      <c r="H812" s="82"/>
      <c r="I812" s="83"/>
      <c r="J812" s="86"/>
    </row>
    <row r="813">
      <c r="A813" s="82"/>
      <c r="B813" s="82"/>
      <c r="C813" s="82"/>
      <c r="D813" s="82"/>
      <c r="E813" s="82"/>
      <c r="F813" s="82"/>
      <c r="G813" s="82"/>
      <c r="H813" s="82"/>
      <c r="I813" s="83"/>
      <c r="J813" s="86"/>
    </row>
    <row r="814">
      <c r="A814" s="82"/>
      <c r="B814" s="82"/>
      <c r="C814" s="82"/>
      <c r="D814" s="82"/>
      <c r="E814" s="82"/>
      <c r="F814" s="82"/>
      <c r="G814" s="82"/>
      <c r="H814" s="82"/>
      <c r="I814" s="83"/>
      <c r="J814" s="86"/>
    </row>
    <row r="815">
      <c r="A815" s="82"/>
      <c r="B815" s="82"/>
      <c r="C815" s="82"/>
      <c r="D815" s="82"/>
      <c r="E815" s="82"/>
      <c r="F815" s="82"/>
      <c r="G815" s="82"/>
      <c r="H815" s="82"/>
      <c r="I815" s="83"/>
      <c r="J815" s="86"/>
    </row>
    <row r="816">
      <c r="A816" s="82"/>
      <c r="B816" s="82"/>
      <c r="C816" s="82"/>
      <c r="D816" s="82"/>
      <c r="E816" s="82"/>
      <c r="F816" s="82"/>
      <c r="G816" s="82"/>
      <c r="H816" s="82"/>
      <c r="I816" s="83"/>
      <c r="J816" s="86"/>
    </row>
    <row r="817">
      <c r="A817" s="82"/>
      <c r="B817" s="82"/>
      <c r="C817" s="82"/>
      <c r="D817" s="82"/>
      <c r="E817" s="82"/>
      <c r="F817" s="82"/>
      <c r="G817" s="82"/>
      <c r="H817" s="82"/>
      <c r="I817" s="83"/>
      <c r="J817" s="86"/>
    </row>
    <row r="818">
      <c r="A818" s="82"/>
      <c r="B818" s="82"/>
      <c r="C818" s="82"/>
      <c r="D818" s="82"/>
      <c r="E818" s="82"/>
      <c r="F818" s="82"/>
      <c r="G818" s="82"/>
      <c r="H818" s="82"/>
      <c r="I818" s="83"/>
      <c r="J818" s="86"/>
    </row>
    <row r="819">
      <c r="A819" s="82"/>
      <c r="B819" s="82"/>
      <c r="C819" s="82"/>
      <c r="D819" s="82"/>
      <c r="E819" s="82"/>
      <c r="F819" s="82"/>
      <c r="G819" s="82"/>
      <c r="H819" s="82"/>
      <c r="I819" s="83"/>
      <c r="J819" s="86"/>
    </row>
    <row r="820">
      <c r="A820" s="82"/>
      <c r="B820" s="82"/>
      <c r="C820" s="82"/>
      <c r="D820" s="82"/>
      <c r="E820" s="82"/>
      <c r="F820" s="82"/>
      <c r="G820" s="82"/>
      <c r="H820" s="82"/>
      <c r="I820" s="83"/>
      <c r="J820" s="86"/>
    </row>
    <row r="821">
      <c r="A821" s="82"/>
      <c r="B821" s="82"/>
      <c r="C821" s="82"/>
      <c r="D821" s="82"/>
      <c r="E821" s="82"/>
      <c r="F821" s="82"/>
      <c r="G821" s="82"/>
      <c r="H821" s="82"/>
      <c r="I821" s="83"/>
      <c r="J821" s="86"/>
    </row>
    <row r="822">
      <c r="A822" s="82"/>
      <c r="B822" s="82"/>
      <c r="C822" s="82"/>
      <c r="D822" s="82"/>
      <c r="E822" s="82"/>
      <c r="F822" s="82"/>
      <c r="G822" s="82"/>
      <c r="H822" s="82"/>
      <c r="I822" s="83"/>
      <c r="J822" s="86"/>
    </row>
    <row r="823">
      <c r="A823" s="82"/>
      <c r="B823" s="82"/>
      <c r="C823" s="82"/>
      <c r="D823" s="82"/>
      <c r="E823" s="82"/>
      <c r="F823" s="82"/>
      <c r="G823" s="82"/>
      <c r="H823" s="82"/>
      <c r="I823" s="83"/>
      <c r="J823" s="86"/>
    </row>
    <row r="824">
      <c r="A824" s="82"/>
      <c r="B824" s="82"/>
      <c r="C824" s="82"/>
      <c r="D824" s="82"/>
      <c r="E824" s="82"/>
      <c r="F824" s="82"/>
      <c r="G824" s="82"/>
      <c r="H824" s="82"/>
      <c r="I824" s="83"/>
      <c r="J824" s="86"/>
    </row>
    <row r="825">
      <c r="A825" s="82"/>
      <c r="B825" s="82"/>
      <c r="C825" s="82"/>
      <c r="D825" s="82"/>
      <c r="E825" s="82"/>
      <c r="F825" s="82"/>
      <c r="G825" s="82"/>
      <c r="H825" s="82"/>
      <c r="I825" s="83"/>
      <c r="J825" s="86"/>
    </row>
    <row r="826">
      <c r="A826" s="82"/>
      <c r="B826" s="82"/>
      <c r="C826" s="82"/>
      <c r="D826" s="82"/>
      <c r="E826" s="82"/>
      <c r="F826" s="82"/>
      <c r="G826" s="82"/>
      <c r="H826" s="82"/>
      <c r="I826" s="83"/>
      <c r="J826" s="86"/>
    </row>
    <row r="827">
      <c r="A827" s="82"/>
      <c r="B827" s="82"/>
      <c r="C827" s="82"/>
      <c r="D827" s="82"/>
      <c r="E827" s="82"/>
      <c r="F827" s="82"/>
      <c r="G827" s="82"/>
      <c r="H827" s="82"/>
      <c r="I827" s="83"/>
      <c r="J827" s="86"/>
    </row>
    <row r="828">
      <c r="A828" s="82"/>
      <c r="B828" s="82"/>
      <c r="C828" s="82"/>
      <c r="D828" s="82"/>
      <c r="E828" s="82"/>
      <c r="F828" s="82"/>
      <c r="G828" s="82"/>
      <c r="H828" s="82"/>
      <c r="I828" s="83"/>
      <c r="J828" s="86"/>
    </row>
    <row r="829">
      <c r="A829" s="82"/>
      <c r="B829" s="82"/>
      <c r="C829" s="82"/>
      <c r="D829" s="82"/>
      <c r="E829" s="82"/>
      <c r="F829" s="82"/>
      <c r="G829" s="82"/>
      <c r="H829" s="82"/>
      <c r="I829" s="83"/>
      <c r="J829" s="86"/>
    </row>
    <row r="830">
      <c r="A830" s="82"/>
      <c r="B830" s="82"/>
      <c r="C830" s="82"/>
      <c r="D830" s="82"/>
      <c r="E830" s="82"/>
      <c r="F830" s="82"/>
      <c r="G830" s="82"/>
      <c r="H830" s="82"/>
      <c r="I830" s="83"/>
      <c r="J830" s="86"/>
    </row>
    <row r="831">
      <c r="A831" s="82"/>
      <c r="B831" s="82"/>
      <c r="C831" s="82"/>
      <c r="D831" s="82"/>
      <c r="E831" s="82"/>
      <c r="F831" s="82"/>
      <c r="G831" s="82"/>
      <c r="H831" s="82"/>
      <c r="I831" s="83"/>
      <c r="J831" s="86"/>
    </row>
    <row r="832">
      <c r="A832" s="82"/>
      <c r="B832" s="82"/>
      <c r="C832" s="82"/>
      <c r="D832" s="82"/>
      <c r="E832" s="82"/>
      <c r="F832" s="82"/>
      <c r="G832" s="82"/>
      <c r="H832" s="82"/>
      <c r="I832" s="83"/>
      <c r="J832" s="86"/>
    </row>
    <row r="833">
      <c r="A833" s="82"/>
      <c r="B833" s="82"/>
      <c r="C833" s="82"/>
      <c r="D833" s="82"/>
      <c r="E833" s="82"/>
      <c r="F833" s="82"/>
      <c r="G833" s="82"/>
      <c r="H833" s="82"/>
      <c r="I833" s="83"/>
      <c r="J833" s="86"/>
    </row>
    <row r="834">
      <c r="A834" s="82"/>
      <c r="B834" s="82"/>
      <c r="C834" s="82"/>
      <c r="D834" s="82"/>
      <c r="E834" s="82"/>
      <c r="F834" s="82"/>
      <c r="G834" s="82"/>
      <c r="H834" s="82"/>
      <c r="I834" s="83"/>
      <c r="J834" s="86"/>
    </row>
    <row r="835">
      <c r="A835" s="82"/>
      <c r="B835" s="82"/>
      <c r="C835" s="82"/>
      <c r="D835" s="82"/>
      <c r="E835" s="82"/>
      <c r="F835" s="82"/>
      <c r="G835" s="82"/>
      <c r="H835" s="82"/>
      <c r="I835" s="83"/>
      <c r="J835" s="86"/>
    </row>
    <row r="836">
      <c r="A836" s="82"/>
      <c r="B836" s="82"/>
      <c r="C836" s="82"/>
      <c r="D836" s="82"/>
      <c r="E836" s="82"/>
      <c r="F836" s="82"/>
      <c r="G836" s="82"/>
      <c r="H836" s="82"/>
      <c r="I836" s="83"/>
      <c r="J836" s="86"/>
    </row>
    <row r="837">
      <c r="A837" s="82"/>
      <c r="B837" s="82"/>
      <c r="C837" s="82"/>
      <c r="D837" s="82"/>
      <c r="E837" s="82"/>
      <c r="F837" s="82"/>
      <c r="G837" s="82"/>
      <c r="H837" s="82"/>
      <c r="I837" s="83"/>
      <c r="J837" s="86"/>
    </row>
    <row r="838">
      <c r="A838" s="82"/>
      <c r="B838" s="82"/>
      <c r="C838" s="82"/>
      <c r="D838" s="82"/>
      <c r="E838" s="82"/>
      <c r="F838" s="82"/>
      <c r="G838" s="82"/>
      <c r="H838" s="82"/>
      <c r="I838" s="83"/>
      <c r="J838" s="86"/>
    </row>
    <row r="839">
      <c r="A839" s="82"/>
      <c r="B839" s="82"/>
      <c r="C839" s="82"/>
      <c r="D839" s="82"/>
      <c r="E839" s="82"/>
      <c r="F839" s="82"/>
      <c r="G839" s="82"/>
      <c r="H839" s="82"/>
      <c r="I839" s="83"/>
      <c r="J839" s="86"/>
    </row>
    <row r="840">
      <c r="A840" s="82"/>
      <c r="B840" s="82"/>
      <c r="C840" s="82"/>
      <c r="D840" s="82"/>
      <c r="E840" s="82"/>
      <c r="F840" s="82"/>
      <c r="G840" s="82"/>
      <c r="H840" s="82"/>
      <c r="I840" s="83"/>
      <c r="J840" s="86"/>
    </row>
    <row r="841">
      <c r="A841" s="82"/>
      <c r="B841" s="82"/>
      <c r="C841" s="82"/>
      <c r="D841" s="82"/>
      <c r="E841" s="82"/>
      <c r="F841" s="82"/>
      <c r="G841" s="82"/>
      <c r="H841" s="82"/>
      <c r="I841" s="83"/>
      <c r="J841" s="86"/>
    </row>
    <row r="842">
      <c r="A842" s="82"/>
      <c r="B842" s="82"/>
      <c r="C842" s="82"/>
      <c r="D842" s="82"/>
      <c r="E842" s="82"/>
      <c r="F842" s="82"/>
      <c r="G842" s="82"/>
      <c r="H842" s="82"/>
      <c r="I842" s="83"/>
      <c r="J842" s="86"/>
    </row>
    <row r="843">
      <c r="A843" s="82"/>
      <c r="B843" s="82"/>
      <c r="C843" s="82"/>
      <c r="D843" s="82"/>
      <c r="E843" s="82"/>
      <c r="F843" s="82"/>
      <c r="G843" s="82"/>
      <c r="H843" s="82"/>
      <c r="I843" s="83"/>
      <c r="J843" s="86"/>
    </row>
    <row r="844">
      <c r="A844" s="82"/>
      <c r="B844" s="82"/>
      <c r="C844" s="82"/>
      <c r="D844" s="82"/>
      <c r="E844" s="82"/>
      <c r="F844" s="82"/>
      <c r="G844" s="82"/>
      <c r="H844" s="82"/>
      <c r="I844" s="83"/>
      <c r="J844" s="86"/>
    </row>
    <row r="845">
      <c r="A845" s="82"/>
      <c r="B845" s="82"/>
      <c r="C845" s="82"/>
      <c r="D845" s="82"/>
      <c r="E845" s="82"/>
      <c r="F845" s="82"/>
      <c r="G845" s="82"/>
      <c r="H845" s="82"/>
      <c r="I845" s="83"/>
      <c r="J845" s="86"/>
    </row>
    <row r="846">
      <c r="A846" s="82"/>
      <c r="B846" s="82"/>
      <c r="C846" s="82"/>
      <c r="D846" s="82"/>
      <c r="E846" s="82"/>
      <c r="F846" s="82"/>
      <c r="G846" s="82"/>
      <c r="H846" s="82"/>
      <c r="I846" s="83"/>
      <c r="J846" s="86"/>
    </row>
    <row r="847">
      <c r="A847" s="82"/>
      <c r="B847" s="82"/>
      <c r="C847" s="82"/>
      <c r="D847" s="82"/>
      <c r="E847" s="82"/>
      <c r="F847" s="82"/>
      <c r="G847" s="82"/>
      <c r="H847" s="82"/>
      <c r="I847" s="83"/>
      <c r="J847" s="86"/>
    </row>
    <row r="848">
      <c r="A848" s="82"/>
      <c r="B848" s="82"/>
      <c r="C848" s="82"/>
      <c r="D848" s="82"/>
      <c r="E848" s="82"/>
      <c r="F848" s="82"/>
      <c r="G848" s="82"/>
      <c r="H848" s="82"/>
      <c r="I848" s="83"/>
      <c r="J848" s="86"/>
    </row>
    <row r="849">
      <c r="A849" s="82"/>
      <c r="B849" s="82"/>
      <c r="C849" s="82"/>
      <c r="D849" s="82"/>
      <c r="E849" s="82"/>
      <c r="F849" s="82"/>
      <c r="G849" s="82"/>
      <c r="H849" s="82"/>
      <c r="I849" s="83"/>
      <c r="J849" s="86"/>
    </row>
    <row r="850">
      <c r="A850" s="82"/>
      <c r="B850" s="82"/>
      <c r="C850" s="82"/>
      <c r="D850" s="82"/>
      <c r="E850" s="82"/>
      <c r="F850" s="82"/>
      <c r="G850" s="82"/>
      <c r="H850" s="82"/>
      <c r="I850" s="83"/>
      <c r="J850" s="86"/>
    </row>
    <row r="851">
      <c r="A851" s="82"/>
      <c r="B851" s="82"/>
      <c r="C851" s="82"/>
      <c r="D851" s="82"/>
      <c r="E851" s="82"/>
      <c r="F851" s="82"/>
      <c r="G851" s="82"/>
      <c r="H851" s="82"/>
      <c r="I851" s="83"/>
      <c r="J851" s="86"/>
    </row>
    <row r="852">
      <c r="A852" s="82"/>
      <c r="B852" s="82"/>
      <c r="C852" s="82"/>
      <c r="D852" s="82"/>
      <c r="E852" s="82"/>
      <c r="F852" s="82"/>
      <c r="G852" s="82"/>
      <c r="H852" s="82"/>
      <c r="I852" s="83"/>
      <c r="J852" s="86"/>
    </row>
    <row r="853">
      <c r="A853" s="82"/>
      <c r="B853" s="82"/>
      <c r="C853" s="82"/>
      <c r="D853" s="82"/>
      <c r="E853" s="82"/>
      <c r="F853" s="82"/>
      <c r="G853" s="82"/>
      <c r="H853" s="82"/>
      <c r="I853" s="83"/>
      <c r="J853" s="86"/>
    </row>
    <row r="854">
      <c r="A854" s="82"/>
      <c r="B854" s="82"/>
      <c r="C854" s="82"/>
      <c r="D854" s="82"/>
      <c r="E854" s="82"/>
      <c r="F854" s="82"/>
      <c r="G854" s="82"/>
      <c r="H854" s="82"/>
      <c r="I854" s="83"/>
      <c r="J854" s="86"/>
    </row>
    <row r="855">
      <c r="A855" s="82"/>
      <c r="B855" s="82"/>
      <c r="C855" s="82"/>
      <c r="D855" s="82"/>
      <c r="E855" s="82"/>
      <c r="F855" s="82"/>
      <c r="G855" s="82"/>
      <c r="H855" s="82"/>
      <c r="I855" s="83"/>
      <c r="J855" s="86"/>
    </row>
    <row r="856">
      <c r="A856" s="82"/>
      <c r="B856" s="82"/>
      <c r="C856" s="82"/>
      <c r="D856" s="82"/>
      <c r="E856" s="82"/>
      <c r="F856" s="82"/>
      <c r="G856" s="82"/>
      <c r="H856" s="82"/>
      <c r="I856" s="83"/>
      <c r="J856" s="86"/>
    </row>
    <row r="857">
      <c r="A857" s="82"/>
      <c r="B857" s="82"/>
      <c r="C857" s="82"/>
      <c r="D857" s="82"/>
      <c r="E857" s="82"/>
      <c r="F857" s="82"/>
      <c r="G857" s="82"/>
      <c r="H857" s="82"/>
      <c r="I857" s="83"/>
      <c r="J857" s="86"/>
    </row>
    <row r="858">
      <c r="A858" s="82"/>
      <c r="B858" s="82"/>
      <c r="C858" s="82"/>
      <c r="D858" s="82"/>
      <c r="E858" s="82"/>
      <c r="F858" s="82"/>
      <c r="G858" s="82"/>
      <c r="H858" s="82"/>
      <c r="I858" s="83"/>
      <c r="J858" s="86"/>
    </row>
    <row r="859">
      <c r="A859" s="82"/>
      <c r="B859" s="82"/>
      <c r="C859" s="82"/>
      <c r="D859" s="82"/>
      <c r="E859" s="82"/>
      <c r="F859" s="82"/>
      <c r="G859" s="82"/>
      <c r="H859" s="82"/>
      <c r="I859" s="83"/>
      <c r="J859" s="86"/>
    </row>
    <row r="860">
      <c r="A860" s="82"/>
      <c r="B860" s="82"/>
      <c r="C860" s="82"/>
      <c r="D860" s="82"/>
      <c r="E860" s="82"/>
      <c r="F860" s="82"/>
      <c r="G860" s="82"/>
      <c r="H860" s="82"/>
      <c r="I860" s="83"/>
      <c r="J860" s="86"/>
    </row>
    <row r="861">
      <c r="A861" s="82"/>
      <c r="B861" s="82"/>
      <c r="C861" s="82"/>
      <c r="D861" s="82"/>
      <c r="E861" s="82"/>
      <c r="F861" s="82"/>
      <c r="G861" s="82"/>
      <c r="H861" s="82"/>
      <c r="I861" s="83"/>
      <c r="J861" s="86"/>
    </row>
    <row r="862">
      <c r="A862" s="82"/>
      <c r="B862" s="82"/>
      <c r="C862" s="82"/>
      <c r="D862" s="82"/>
      <c r="E862" s="82"/>
      <c r="F862" s="82"/>
      <c r="G862" s="82"/>
      <c r="H862" s="82"/>
      <c r="I862" s="83"/>
      <c r="J862" s="86"/>
    </row>
    <row r="863">
      <c r="A863" s="82"/>
      <c r="B863" s="82"/>
      <c r="C863" s="82"/>
      <c r="D863" s="82"/>
      <c r="E863" s="82"/>
      <c r="F863" s="82"/>
      <c r="G863" s="82"/>
      <c r="H863" s="82"/>
      <c r="I863" s="83"/>
      <c r="J863" s="86"/>
    </row>
    <row r="864">
      <c r="A864" s="82"/>
      <c r="B864" s="82"/>
      <c r="C864" s="82"/>
      <c r="D864" s="82"/>
      <c r="E864" s="82"/>
      <c r="F864" s="82"/>
      <c r="G864" s="82"/>
      <c r="H864" s="82"/>
      <c r="I864" s="83"/>
      <c r="J864" s="86"/>
    </row>
    <row r="865">
      <c r="A865" s="82"/>
      <c r="B865" s="82"/>
      <c r="C865" s="82"/>
      <c r="D865" s="82"/>
      <c r="E865" s="82"/>
      <c r="F865" s="82"/>
      <c r="G865" s="82"/>
      <c r="H865" s="82"/>
      <c r="I865" s="83"/>
      <c r="J865" s="86"/>
    </row>
    <row r="866">
      <c r="A866" s="82"/>
      <c r="B866" s="82"/>
      <c r="C866" s="82"/>
      <c r="D866" s="82"/>
      <c r="E866" s="82"/>
      <c r="F866" s="82"/>
      <c r="G866" s="82"/>
      <c r="H866" s="82"/>
      <c r="I866" s="83"/>
      <c r="J866" s="86"/>
    </row>
    <row r="867">
      <c r="A867" s="82"/>
      <c r="B867" s="82"/>
      <c r="C867" s="82"/>
      <c r="D867" s="82"/>
      <c r="E867" s="82"/>
      <c r="F867" s="82"/>
      <c r="G867" s="82"/>
      <c r="H867" s="82"/>
      <c r="I867" s="83"/>
      <c r="J867" s="86"/>
    </row>
    <row r="868">
      <c r="A868" s="82"/>
      <c r="B868" s="82"/>
      <c r="C868" s="82"/>
      <c r="D868" s="82"/>
      <c r="E868" s="82"/>
      <c r="F868" s="82"/>
      <c r="G868" s="82"/>
      <c r="H868" s="82"/>
      <c r="I868" s="83"/>
      <c r="J868" s="86"/>
    </row>
    <row r="869">
      <c r="A869" s="82"/>
      <c r="B869" s="82"/>
      <c r="C869" s="82"/>
      <c r="D869" s="82"/>
      <c r="E869" s="82"/>
      <c r="F869" s="82"/>
      <c r="G869" s="82"/>
      <c r="H869" s="82"/>
      <c r="I869" s="83"/>
      <c r="J869" s="86"/>
    </row>
    <row r="870">
      <c r="A870" s="82"/>
      <c r="B870" s="82"/>
      <c r="C870" s="82"/>
      <c r="D870" s="82"/>
      <c r="E870" s="82"/>
      <c r="F870" s="82"/>
      <c r="G870" s="82"/>
      <c r="H870" s="82"/>
      <c r="I870" s="83"/>
      <c r="J870" s="86"/>
    </row>
    <row r="871">
      <c r="A871" s="82"/>
      <c r="B871" s="82"/>
      <c r="C871" s="82"/>
      <c r="D871" s="82"/>
      <c r="E871" s="82"/>
      <c r="F871" s="82"/>
      <c r="G871" s="82"/>
      <c r="H871" s="82"/>
      <c r="I871" s="83"/>
      <c r="J871" s="86"/>
    </row>
    <row r="872">
      <c r="A872" s="82"/>
      <c r="B872" s="82"/>
      <c r="C872" s="82"/>
      <c r="D872" s="82"/>
      <c r="E872" s="82"/>
      <c r="F872" s="82"/>
      <c r="G872" s="82"/>
      <c r="H872" s="82"/>
      <c r="I872" s="83"/>
      <c r="J872" s="86"/>
    </row>
    <row r="873">
      <c r="A873" s="82"/>
      <c r="B873" s="82"/>
      <c r="C873" s="82"/>
      <c r="D873" s="82"/>
      <c r="E873" s="82"/>
      <c r="F873" s="82"/>
      <c r="G873" s="82"/>
      <c r="H873" s="82"/>
      <c r="I873" s="83"/>
      <c r="J873" s="86"/>
    </row>
    <row r="874">
      <c r="A874" s="82"/>
      <c r="B874" s="82"/>
      <c r="C874" s="82"/>
      <c r="D874" s="82"/>
      <c r="E874" s="82"/>
      <c r="F874" s="82"/>
      <c r="G874" s="82"/>
      <c r="H874" s="82"/>
      <c r="I874" s="83"/>
      <c r="J874" s="86"/>
    </row>
    <row r="875">
      <c r="A875" s="82"/>
      <c r="B875" s="82"/>
      <c r="C875" s="82"/>
      <c r="D875" s="82"/>
      <c r="E875" s="82"/>
      <c r="F875" s="82"/>
      <c r="G875" s="82"/>
      <c r="H875" s="82"/>
      <c r="I875" s="83"/>
      <c r="J875" s="86"/>
    </row>
    <row r="876">
      <c r="A876" s="82"/>
      <c r="B876" s="82"/>
      <c r="C876" s="82"/>
      <c r="D876" s="82"/>
      <c r="E876" s="82"/>
      <c r="F876" s="82"/>
      <c r="G876" s="82"/>
      <c r="H876" s="82"/>
      <c r="I876" s="83"/>
      <c r="J876" s="86"/>
    </row>
    <row r="877">
      <c r="A877" s="82"/>
      <c r="B877" s="82"/>
      <c r="C877" s="82"/>
      <c r="D877" s="82"/>
      <c r="E877" s="82"/>
      <c r="F877" s="82"/>
      <c r="G877" s="82"/>
      <c r="H877" s="82"/>
      <c r="I877" s="83"/>
      <c r="J877" s="86"/>
    </row>
    <row r="878">
      <c r="A878" s="82"/>
      <c r="B878" s="82"/>
      <c r="C878" s="82"/>
      <c r="D878" s="82"/>
      <c r="E878" s="82"/>
      <c r="F878" s="82"/>
      <c r="G878" s="82"/>
      <c r="H878" s="82"/>
      <c r="I878" s="83"/>
      <c r="J878" s="86"/>
    </row>
    <row r="879">
      <c r="A879" s="82"/>
      <c r="B879" s="82"/>
      <c r="C879" s="82"/>
      <c r="D879" s="82"/>
      <c r="E879" s="82"/>
      <c r="F879" s="82"/>
      <c r="G879" s="82"/>
      <c r="H879" s="82"/>
      <c r="I879" s="83"/>
      <c r="J879" s="86"/>
    </row>
    <row r="880">
      <c r="A880" s="82"/>
      <c r="B880" s="82"/>
      <c r="C880" s="82"/>
      <c r="D880" s="82"/>
      <c r="E880" s="82"/>
      <c r="F880" s="82"/>
      <c r="G880" s="82"/>
      <c r="H880" s="82"/>
      <c r="I880" s="83"/>
      <c r="J880" s="86"/>
    </row>
    <row r="881">
      <c r="A881" s="82"/>
      <c r="B881" s="82"/>
      <c r="C881" s="82"/>
      <c r="D881" s="82"/>
      <c r="E881" s="82"/>
      <c r="F881" s="82"/>
      <c r="G881" s="82"/>
      <c r="H881" s="82"/>
      <c r="I881" s="83"/>
      <c r="J881" s="86"/>
    </row>
    <row r="882">
      <c r="A882" s="82"/>
      <c r="B882" s="82"/>
      <c r="C882" s="82"/>
      <c r="D882" s="82"/>
      <c r="E882" s="82"/>
      <c r="F882" s="82"/>
      <c r="G882" s="82"/>
      <c r="H882" s="82"/>
      <c r="I882" s="83"/>
      <c r="J882" s="86"/>
    </row>
    <row r="883">
      <c r="A883" s="82"/>
      <c r="B883" s="82"/>
      <c r="C883" s="82"/>
      <c r="D883" s="82"/>
      <c r="E883" s="82"/>
      <c r="F883" s="82"/>
      <c r="G883" s="82"/>
      <c r="H883" s="82"/>
      <c r="I883" s="83"/>
      <c r="J883" s="86"/>
    </row>
    <row r="884">
      <c r="A884" s="82"/>
      <c r="B884" s="82"/>
      <c r="C884" s="82"/>
      <c r="D884" s="82"/>
      <c r="E884" s="82"/>
      <c r="F884" s="82"/>
      <c r="G884" s="82"/>
      <c r="H884" s="82"/>
      <c r="I884" s="83"/>
      <c r="J884" s="86"/>
    </row>
    <row r="885">
      <c r="A885" s="82"/>
      <c r="B885" s="82"/>
      <c r="C885" s="82"/>
      <c r="D885" s="82"/>
      <c r="E885" s="82"/>
      <c r="F885" s="82"/>
      <c r="G885" s="82"/>
      <c r="H885" s="82"/>
      <c r="I885" s="83"/>
      <c r="J885" s="86"/>
    </row>
    <row r="886">
      <c r="A886" s="82"/>
      <c r="B886" s="82"/>
      <c r="C886" s="82"/>
      <c r="D886" s="82"/>
      <c r="E886" s="82"/>
      <c r="F886" s="82"/>
      <c r="G886" s="82"/>
      <c r="H886" s="82"/>
      <c r="I886" s="83"/>
      <c r="J886" s="86"/>
    </row>
    <row r="887">
      <c r="A887" s="82"/>
      <c r="B887" s="82"/>
      <c r="C887" s="82"/>
      <c r="D887" s="82"/>
      <c r="E887" s="82"/>
      <c r="F887" s="82"/>
      <c r="G887" s="82"/>
      <c r="H887" s="82"/>
      <c r="I887" s="83"/>
      <c r="J887" s="86"/>
    </row>
    <row r="888">
      <c r="A888" s="82"/>
      <c r="B888" s="82"/>
      <c r="C888" s="82"/>
      <c r="D888" s="82"/>
      <c r="E888" s="82"/>
      <c r="F888" s="82"/>
      <c r="G888" s="82"/>
      <c r="H888" s="82"/>
      <c r="I888" s="83"/>
      <c r="J888" s="86"/>
    </row>
    <row r="889">
      <c r="A889" s="82"/>
      <c r="B889" s="82"/>
      <c r="C889" s="82"/>
      <c r="D889" s="82"/>
      <c r="E889" s="82"/>
      <c r="F889" s="82"/>
      <c r="G889" s="82"/>
      <c r="H889" s="82"/>
      <c r="I889" s="83"/>
      <c r="J889" s="86"/>
    </row>
    <row r="890">
      <c r="A890" s="82"/>
      <c r="B890" s="82"/>
      <c r="C890" s="82"/>
      <c r="D890" s="82"/>
      <c r="E890" s="82"/>
      <c r="F890" s="82"/>
      <c r="G890" s="82"/>
      <c r="H890" s="82"/>
      <c r="I890" s="83"/>
      <c r="J890" s="86"/>
    </row>
    <row r="891">
      <c r="A891" s="82"/>
      <c r="B891" s="82"/>
      <c r="C891" s="82"/>
      <c r="D891" s="82"/>
      <c r="E891" s="82"/>
      <c r="F891" s="82"/>
      <c r="G891" s="82"/>
      <c r="H891" s="82"/>
      <c r="I891" s="83"/>
      <c r="J891" s="86"/>
    </row>
    <row r="892">
      <c r="A892" s="82"/>
      <c r="B892" s="82"/>
      <c r="C892" s="82"/>
      <c r="D892" s="82"/>
      <c r="E892" s="82"/>
      <c r="F892" s="82"/>
      <c r="G892" s="82"/>
      <c r="H892" s="82"/>
      <c r="I892" s="83"/>
      <c r="J892" s="86"/>
    </row>
    <row r="893">
      <c r="A893" s="82"/>
      <c r="B893" s="82"/>
      <c r="C893" s="82"/>
      <c r="D893" s="82"/>
      <c r="E893" s="82"/>
      <c r="F893" s="82"/>
      <c r="G893" s="82"/>
      <c r="H893" s="82"/>
      <c r="I893" s="83"/>
      <c r="J893" s="86"/>
    </row>
    <row r="894">
      <c r="A894" s="82"/>
      <c r="B894" s="82"/>
      <c r="C894" s="82"/>
      <c r="D894" s="82"/>
      <c r="E894" s="82"/>
      <c r="F894" s="82"/>
      <c r="G894" s="82"/>
      <c r="H894" s="82"/>
      <c r="I894" s="83"/>
      <c r="J894" s="86"/>
    </row>
    <row r="895">
      <c r="A895" s="82"/>
      <c r="B895" s="82"/>
      <c r="C895" s="82"/>
      <c r="D895" s="82"/>
      <c r="E895" s="82"/>
      <c r="F895" s="82"/>
      <c r="G895" s="82"/>
      <c r="H895" s="82"/>
      <c r="I895" s="83"/>
      <c r="J895" s="86"/>
    </row>
    <row r="896">
      <c r="A896" s="82"/>
      <c r="B896" s="82"/>
      <c r="C896" s="82"/>
      <c r="D896" s="82"/>
      <c r="E896" s="82"/>
      <c r="F896" s="82"/>
      <c r="G896" s="82"/>
      <c r="H896" s="82"/>
      <c r="I896" s="83"/>
      <c r="J896" s="86"/>
    </row>
    <row r="897">
      <c r="A897" s="82"/>
      <c r="B897" s="82"/>
      <c r="C897" s="82"/>
      <c r="D897" s="82"/>
      <c r="E897" s="82"/>
      <c r="F897" s="82"/>
      <c r="G897" s="82"/>
      <c r="H897" s="82"/>
      <c r="I897" s="83"/>
      <c r="J897" s="86"/>
    </row>
    <row r="898">
      <c r="A898" s="82"/>
      <c r="B898" s="82"/>
      <c r="C898" s="82"/>
      <c r="D898" s="82"/>
      <c r="E898" s="82"/>
      <c r="F898" s="82"/>
      <c r="G898" s="82"/>
      <c r="H898" s="82"/>
      <c r="I898" s="83"/>
      <c r="J898" s="86"/>
    </row>
    <row r="899">
      <c r="A899" s="82"/>
      <c r="B899" s="82"/>
      <c r="C899" s="82"/>
      <c r="D899" s="82"/>
      <c r="E899" s="82"/>
      <c r="F899" s="82"/>
      <c r="G899" s="82"/>
      <c r="H899" s="82"/>
      <c r="I899" s="83"/>
      <c r="J899" s="86"/>
    </row>
    <row r="900">
      <c r="A900" s="82"/>
      <c r="B900" s="82"/>
      <c r="C900" s="82"/>
      <c r="D900" s="82"/>
      <c r="E900" s="82"/>
      <c r="F900" s="82"/>
      <c r="G900" s="82"/>
      <c r="H900" s="82"/>
      <c r="I900" s="83"/>
      <c r="J900" s="86"/>
    </row>
    <row r="901">
      <c r="A901" s="82"/>
      <c r="B901" s="82"/>
      <c r="C901" s="82"/>
      <c r="D901" s="82"/>
      <c r="E901" s="82"/>
      <c r="F901" s="82"/>
      <c r="G901" s="82"/>
      <c r="H901" s="82"/>
      <c r="I901" s="83"/>
      <c r="J901" s="86"/>
    </row>
    <row r="902">
      <c r="A902" s="82"/>
      <c r="B902" s="82"/>
      <c r="C902" s="82"/>
      <c r="D902" s="82"/>
      <c r="E902" s="82"/>
      <c r="F902" s="82"/>
      <c r="G902" s="82"/>
      <c r="H902" s="82"/>
      <c r="I902" s="83"/>
      <c r="J902" s="86"/>
    </row>
    <row r="903">
      <c r="A903" s="82"/>
      <c r="B903" s="82"/>
      <c r="C903" s="82"/>
      <c r="D903" s="82"/>
      <c r="E903" s="82"/>
      <c r="F903" s="82"/>
      <c r="G903" s="82"/>
      <c r="H903" s="82"/>
      <c r="I903" s="83"/>
      <c r="J903" s="86"/>
    </row>
    <row r="904">
      <c r="A904" s="82"/>
      <c r="B904" s="82"/>
      <c r="C904" s="82"/>
      <c r="D904" s="82"/>
      <c r="E904" s="82"/>
      <c r="F904" s="82"/>
      <c r="G904" s="82"/>
      <c r="H904" s="82"/>
      <c r="I904" s="83"/>
      <c r="J904" s="86"/>
    </row>
    <row r="905">
      <c r="A905" s="82"/>
      <c r="B905" s="82"/>
      <c r="C905" s="82"/>
      <c r="D905" s="82"/>
      <c r="E905" s="82"/>
      <c r="F905" s="82"/>
      <c r="G905" s="82"/>
      <c r="H905" s="82"/>
      <c r="I905" s="83"/>
      <c r="J905" s="86"/>
    </row>
    <row r="906">
      <c r="A906" s="82"/>
      <c r="B906" s="82"/>
      <c r="C906" s="82"/>
      <c r="D906" s="82"/>
      <c r="E906" s="82"/>
      <c r="F906" s="82"/>
      <c r="G906" s="82"/>
      <c r="H906" s="82"/>
      <c r="I906" s="83"/>
      <c r="J906" s="86"/>
    </row>
    <row r="907">
      <c r="A907" s="82"/>
      <c r="B907" s="82"/>
      <c r="C907" s="82"/>
      <c r="D907" s="82"/>
      <c r="E907" s="82"/>
      <c r="F907" s="82"/>
      <c r="G907" s="82"/>
      <c r="H907" s="82"/>
      <c r="I907" s="83"/>
      <c r="J907" s="86"/>
    </row>
    <row r="908">
      <c r="A908" s="82"/>
      <c r="B908" s="82"/>
      <c r="C908" s="82"/>
      <c r="D908" s="82"/>
      <c r="E908" s="82"/>
      <c r="F908" s="82"/>
      <c r="G908" s="82"/>
      <c r="H908" s="82"/>
      <c r="I908" s="83"/>
      <c r="J908" s="86"/>
    </row>
    <row r="909">
      <c r="A909" s="82"/>
      <c r="B909" s="82"/>
      <c r="C909" s="82"/>
      <c r="D909" s="82"/>
      <c r="E909" s="82"/>
      <c r="F909" s="82"/>
      <c r="G909" s="82"/>
      <c r="H909" s="82"/>
      <c r="I909" s="83"/>
      <c r="J909" s="86"/>
    </row>
    <row r="910">
      <c r="A910" s="82"/>
      <c r="B910" s="82"/>
      <c r="C910" s="82"/>
      <c r="D910" s="82"/>
      <c r="E910" s="82"/>
      <c r="F910" s="82"/>
      <c r="G910" s="82"/>
      <c r="H910" s="82"/>
      <c r="I910" s="83"/>
      <c r="J910" s="86"/>
    </row>
    <row r="911">
      <c r="A911" s="82"/>
      <c r="B911" s="82"/>
      <c r="C911" s="82"/>
      <c r="D911" s="82"/>
      <c r="E911" s="82"/>
      <c r="F911" s="82"/>
      <c r="G911" s="82"/>
      <c r="H911" s="82"/>
      <c r="I911" s="83"/>
      <c r="J911" s="86"/>
    </row>
    <row r="912">
      <c r="A912" s="82"/>
      <c r="B912" s="82"/>
      <c r="C912" s="82"/>
      <c r="D912" s="82"/>
      <c r="E912" s="82"/>
      <c r="F912" s="82"/>
      <c r="G912" s="82"/>
      <c r="H912" s="82"/>
      <c r="I912" s="83"/>
      <c r="J912" s="86"/>
    </row>
    <row r="913">
      <c r="A913" s="82"/>
      <c r="B913" s="82"/>
      <c r="C913" s="82"/>
      <c r="D913" s="82"/>
      <c r="E913" s="82"/>
      <c r="F913" s="82"/>
      <c r="G913" s="82"/>
      <c r="H913" s="82"/>
      <c r="I913" s="83"/>
      <c r="J913" s="86"/>
    </row>
    <row r="914">
      <c r="A914" s="82"/>
      <c r="B914" s="82"/>
      <c r="C914" s="82"/>
      <c r="D914" s="82"/>
      <c r="E914" s="82"/>
      <c r="F914" s="82"/>
      <c r="G914" s="82"/>
      <c r="H914" s="82"/>
      <c r="I914" s="83"/>
      <c r="J914" s="86"/>
    </row>
    <row r="915">
      <c r="A915" s="82"/>
      <c r="B915" s="82"/>
      <c r="C915" s="82"/>
      <c r="D915" s="82"/>
      <c r="E915" s="82"/>
      <c r="F915" s="82"/>
      <c r="G915" s="82"/>
      <c r="H915" s="82"/>
      <c r="I915" s="83"/>
      <c r="J915" s="86"/>
    </row>
    <row r="916">
      <c r="A916" s="82"/>
      <c r="B916" s="82"/>
      <c r="C916" s="82"/>
      <c r="D916" s="82"/>
      <c r="E916" s="82"/>
      <c r="F916" s="82"/>
      <c r="G916" s="82"/>
      <c r="H916" s="82"/>
      <c r="I916" s="83"/>
      <c r="J916" s="86"/>
    </row>
    <row r="917">
      <c r="A917" s="82"/>
      <c r="B917" s="82"/>
      <c r="C917" s="82"/>
      <c r="D917" s="82"/>
      <c r="E917" s="82"/>
      <c r="F917" s="82"/>
      <c r="G917" s="82"/>
      <c r="H917" s="82"/>
      <c r="I917" s="83"/>
      <c r="J917" s="86"/>
    </row>
    <row r="918">
      <c r="A918" s="82"/>
      <c r="B918" s="82"/>
      <c r="C918" s="82"/>
      <c r="D918" s="82"/>
      <c r="E918" s="82"/>
      <c r="F918" s="82"/>
      <c r="G918" s="82"/>
      <c r="H918" s="82"/>
      <c r="I918" s="83"/>
      <c r="J918" s="86"/>
    </row>
    <row r="919">
      <c r="A919" s="82"/>
      <c r="B919" s="82"/>
      <c r="C919" s="82"/>
      <c r="D919" s="82"/>
      <c r="E919" s="82"/>
      <c r="F919" s="82"/>
      <c r="G919" s="82"/>
      <c r="H919" s="82"/>
      <c r="I919" s="83"/>
      <c r="J919" s="86"/>
    </row>
    <row r="920">
      <c r="A920" s="82"/>
      <c r="B920" s="82"/>
      <c r="C920" s="82"/>
      <c r="D920" s="82"/>
      <c r="E920" s="82"/>
      <c r="F920" s="82"/>
      <c r="G920" s="82"/>
      <c r="H920" s="82"/>
      <c r="I920" s="83"/>
      <c r="J920" s="86"/>
    </row>
    <row r="921">
      <c r="A921" s="82"/>
      <c r="B921" s="82"/>
      <c r="C921" s="82"/>
      <c r="D921" s="82"/>
      <c r="E921" s="82"/>
      <c r="F921" s="82"/>
      <c r="G921" s="82"/>
      <c r="H921" s="82"/>
      <c r="I921" s="83"/>
      <c r="J921" s="86"/>
    </row>
    <row r="922">
      <c r="A922" s="82"/>
      <c r="B922" s="82"/>
      <c r="C922" s="82"/>
      <c r="D922" s="82"/>
      <c r="E922" s="82"/>
      <c r="F922" s="82"/>
      <c r="G922" s="82"/>
      <c r="H922" s="82"/>
      <c r="I922" s="83"/>
      <c r="J922" s="86"/>
    </row>
    <row r="923">
      <c r="A923" s="82"/>
      <c r="B923" s="82"/>
      <c r="C923" s="82"/>
      <c r="D923" s="82"/>
      <c r="E923" s="82"/>
      <c r="F923" s="82"/>
      <c r="G923" s="82"/>
      <c r="H923" s="82"/>
      <c r="I923" s="83"/>
      <c r="J923" s="86"/>
    </row>
    <row r="924">
      <c r="A924" s="82"/>
      <c r="B924" s="82"/>
      <c r="C924" s="82"/>
      <c r="D924" s="82"/>
      <c r="E924" s="82"/>
      <c r="F924" s="82"/>
      <c r="G924" s="82"/>
      <c r="H924" s="82"/>
      <c r="I924" s="83"/>
      <c r="J924" s="86"/>
    </row>
    <row r="925">
      <c r="A925" s="82"/>
      <c r="B925" s="82"/>
      <c r="C925" s="82"/>
      <c r="D925" s="82"/>
      <c r="E925" s="82"/>
      <c r="F925" s="82"/>
      <c r="G925" s="82"/>
      <c r="H925" s="82"/>
      <c r="I925" s="83"/>
      <c r="J925" s="86"/>
    </row>
    <row r="926">
      <c r="A926" s="82"/>
      <c r="B926" s="82"/>
      <c r="C926" s="82"/>
      <c r="D926" s="82"/>
      <c r="E926" s="82"/>
      <c r="F926" s="82"/>
      <c r="G926" s="82"/>
      <c r="H926" s="82"/>
      <c r="I926" s="83"/>
      <c r="J926" s="86"/>
    </row>
    <row r="927">
      <c r="A927" s="82"/>
      <c r="B927" s="82"/>
      <c r="C927" s="82"/>
      <c r="D927" s="82"/>
      <c r="E927" s="82"/>
      <c r="F927" s="82"/>
      <c r="G927" s="82"/>
      <c r="H927" s="82"/>
      <c r="I927" s="83"/>
      <c r="J927" s="86"/>
    </row>
    <row r="928">
      <c r="A928" s="82"/>
      <c r="B928" s="82"/>
      <c r="C928" s="82"/>
      <c r="D928" s="82"/>
      <c r="E928" s="82"/>
      <c r="F928" s="82"/>
      <c r="G928" s="82"/>
      <c r="H928" s="82"/>
      <c r="I928" s="83"/>
      <c r="J928" s="86"/>
    </row>
    <row r="929">
      <c r="A929" s="82"/>
      <c r="B929" s="82"/>
      <c r="C929" s="82"/>
      <c r="D929" s="82"/>
      <c r="E929" s="82"/>
      <c r="F929" s="82"/>
      <c r="G929" s="82"/>
      <c r="H929" s="82"/>
      <c r="I929" s="83"/>
      <c r="J929" s="86"/>
    </row>
    <row r="930">
      <c r="A930" s="82"/>
      <c r="B930" s="82"/>
      <c r="C930" s="82"/>
      <c r="D930" s="82"/>
      <c r="E930" s="82"/>
      <c r="F930" s="82"/>
      <c r="G930" s="82"/>
      <c r="H930" s="82"/>
      <c r="I930" s="83"/>
      <c r="J930" s="86"/>
    </row>
    <row r="931">
      <c r="A931" s="82"/>
      <c r="B931" s="82"/>
      <c r="C931" s="82"/>
      <c r="D931" s="82"/>
      <c r="E931" s="82"/>
      <c r="F931" s="82"/>
      <c r="G931" s="82"/>
      <c r="H931" s="82"/>
      <c r="I931" s="83"/>
      <c r="J931" s="86"/>
    </row>
    <row r="932">
      <c r="A932" s="82"/>
      <c r="B932" s="82"/>
      <c r="C932" s="82"/>
      <c r="D932" s="82"/>
      <c r="E932" s="82"/>
      <c r="F932" s="82"/>
      <c r="G932" s="82"/>
      <c r="H932" s="82"/>
      <c r="I932" s="83"/>
      <c r="J932" s="86"/>
    </row>
    <row r="933">
      <c r="A933" s="82"/>
      <c r="B933" s="82"/>
      <c r="C933" s="82"/>
      <c r="D933" s="82"/>
      <c r="E933" s="82"/>
      <c r="F933" s="82"/>
      <c r="G933" s="82"/>
      <c r="H933" s="82"/>
      <c r="I933" s="83"/>
      <c r="J933" s="86"/>
    </row>
    <row r="934">
      <c r="A934" s="82"/>
      <c r="B934" s="82"/>
      <c r="C934" s="82"/>
      <c r="D934" s="82"/>
      <c r="E934" s="82"/>
      <c r="F934" s="82"/>
      <c r="G934" s="82"/>
      <c r="H934" s="82"/>
      <c r="I934" s="83"/>
      <c r="J934" s="86"/>
    </row>
    <row r="935">
      <c r="A935" s="82"/>
      <c r="B935" s="82"/>
      <c r="C935" s="82"/>
      <c r="D935" s="82"/>
      <c r="E935" s="82"/>
      <c r="F935" s="82"/>
      <c r="G935" s="82"/>
      <c r="H935" s="82"/>
      <c r="I935" s="83"/>
      <c r="J935" s="86"/>
    </row>
    <row r="936">
      <c r="A936" s="82"/>
      <c r="B936" s="82"/>
      <c r="C936" s="82"/>
      <c r="D936" s="82"/>
      <c r="E936" s="82"/>
      <c r="F936" s="82"/>
      <c r="G936" s="82"/>
      <c r="H936" s="82"/>
      <c r="I936" s="83"/>
      <c r="J936" s="86"/>
    </row>
    <row r="937">
      <c r="A937" s="82"/>
      <c r="B937" s="82"/>
      <c r="C937" s="82"/>
      <c r="D937" s="82"/>
      <c r="E937" s="82"/>
      <c r="F937" s="82"/>
      <c r="G937" s="82"/>
      <c r="H937" s="82"/>
      <c r="I937" s="83"/>
      <c r="J937" s="86"/>
    </row>
    <row r="938">
      <c r="A938" s="82"/>
      <c r="B938" s="82"/>
      <c r="C938" s="82"/>
      <c r="D938" s="82"/>
      <c r="E938" s="82"/>
      <c r="F938" s="82"/>
      <c r="G938" s="82"/>
      <c r="H938" s="82"/>
      <c r="I938" s="83"/>
      <c r="J938" s="86"/>
    </row>
    <row r="939">
      <c r="A939" s="82"/>
      <c r="B939" s="82"/>
      <c r="C939" s="82"/>
      <c r="D939" s="82"/>
      <c r="E939" s="82"/>
      <c r="F939" s="82"/>
      <c r="G939" s="82"/>
      <c r="H939" s="82"/>
      <c r="I939" s="83"/>
      <c r="J939" s="86"/>
    </row>
    <row r="940">
      <c r="A940" s="82"/>
      <c r="B940" s="82"/>
      <c r="C940" s="82"/>
      <c r="D940" s="82"/>
      <c r="E940" s="82"/>
      <c r="F940" s="82"/>
      <c r="G940" s="82"/>
      <c r="H940" s="82"/>
      <c r="I940" s="83"/>
      <c r="J940" s="86"/>
    </row>
    <row r="941">
      <c r="A941" s="82"/>
      <c r="B941" s="82"/>
      <c r="C941" s="82"/>
      <c r="D941" s="82"/>
      <c r="E941" s="82"/>
      <c r="F941" s="82"/>
      <c r="G941" s="82"/>
      <c r="H941" s="82"/>
      <c r="I941" s="83"/>
      <c r="J941" s="86"/>
    </row>
    <row r="942">
      <c r="A942" s="82"/>
      <c r="B942" s="82"/>
      <c r="C942" s="82"/>
      <c r="D942" s="82"/>
      <c r="E942" s="82"/>
      <c r="F942" s="82"/>
      <c r="G942" s="82"/>
      <c r="H942" s="82"/>
      <c r="I942" s="83"/>
      <c r="J942" s="86"/>
    </row>
    <row r="943">
      <c r="A943" s="82"/>
      <c r="B943" s="82"/>
      <c r="C943" s="82"/>
      <c r="D943" s="82"/>
      <c r="E943" s="82"/>
      <c r="F943" s="82"/>
      <c r="G943" s="82"/>
      <c r="H943" s="82"/>
      <c r="I943" s="83"/>
      <c r="J943" s="86"/>
    </row>
    <row r="944">
      <c r="A944" s="82"/>
      <c r="B944" s="82"/>
      <c r="C944" s="82"/>
      <c r="D944" s="82"/>
      <c r="E944" s="82"/>
      <c r="F944" s="82"/>
      <c r="G944" s="82"/>
      <c r="H944" s="82"/>
      <c r="I944" s="83"/>
      <c r="J944" s="86"/>
    </row>
    <row r="945">
      <c r="A945" s="82"/>
      <c r="B945" s="82"/>
      <c r="C945" s="82"/>
      <c r="D945" s="82"/>
      <c r="E945" s="82"/>
      <c r="F945" s="82"/>
      <c r="G945" s="82"/>
      <c r="H945" s="82"/>
      <c r="I945" s="83"/>
      <c r="J945" s="86"/>
    </row>
    <row r="946">
      <c r="A946" s="82"/>
      <c r="B946" s="82"/>
      <c r="C946" s="82"/>
      <c r="D946" s="82"/>
      <c r="E946" s="82"/>
      <c r="F946" s="82"/>
      <c r="G946" s="82"/>
      <c r="H946" s="82"/>
      <c r="I946" s="83"/>
      <c r="J946" s="86"/>
    </row>
    <row r="947">
      <c r="A947" s="82"/>
      <c r="B947" s="82"/>
      <c r="C947" s="82"/>
      <c r="D947" s="82"/>
      <c r="E947" s="82"/>
      <c r="F947" s="82"/>
      <c r="G947" s="82"/>
      <c r="H947" s="82"/>
      <c r="I947" s="83"/>
      <c r="J947" s="86"/>
    </row>
    <row r="948">
      <c r="A948" s="82"/>
      <c r="B948" s="82"/>
      <c r="C948" s="82"/>
      <c r="D948" s="82"/>
      <c r="E948" s="82"/>
      <c r="F948" s="82"/>
      <c r="G948" s="82"/>
      <c r="H948" s="82"/>
      <c r="I948" s="83"/>
      <c r="J948" s="86"/>
    </row>
    <row r="949">
      <c r="A949" s="82"/>
      <c r="B949" s="82"/>
      <c r="C949" s="82"/>
      <c r="D949" s="82"/>
      <c r="E949" s="82"/>
      <c r="F949" s="82"/>
      <c r="G949" s="82"/>
      <c r="H949" s="82"/>
      <c r="I949" s="83"/>
      <c r="J949" s="86"/>
    </row>
    <row r="950">
      <c r="A950" s="82"/>
      <c r="B950" s="82"/>
      <c r="C950" s="82"/>
      <c r="D950" s="82"/>
      <c r="E950" s="82"/>
      <c r="F950" s="82"/>
      <c r="G950" s="82"/>
      <c r="H950" s="82"/>
      <c r="I950" s="83"/>
      <c r="J950" s="86"/>
    </row>
    <row r="951">
      <c r="A951" s="82"/>
      <c r="B951" s="82"/>
      <c r="C951" s="82"/>
      <c r="D951" s="82"/>
      <c r="E951" s="82"/>
      <c r="F951" s="82"/>
      <c r="G951" s="82"/>
      <c r="H951" s="82"/>
      <c r="I951" s="83"/>
      <c r="J951" s="86"/>
    </row>
    <row r="952">
      <c r="A952" s="82"/>
      <c r="B952" s="82"/>
      <c r="C952" s="82"/>
      <c r="D952" s="82"/>
      <c r="E952" s="82"/>
      <c r="F952" s="82"/>
      <c r="G952" s="82"/>
      <c r="H952" s="82"/>
      <c r="I952" s="83"/>
      <c r="J952" s="86"/>
    </row>
    <row r="953">
      <c r="A953" s="82"/>
      <c r="B953" s="82"/>
      <c r="C953" s="82"/>
      <c r="D953" s="82"/>
      <c r="E953" s="82"/>
      <c r="F953" s="82"/>
      <c r="G953" s="82"/>
      <c r="H953" s="82"/>
      <c r="I953" s="83"/>
      <c r="J953" s="86"/>
    </row>
    <row r="954">
      <c r="A954" s="82"/>
      <c r="B954" s="82"/>
      <c r="C954" s="82"/>
      <c r="D954" s="82"/>
      <c r="E954" s="82"/>
      <c r="F954" s="82"/>
      <c r="G954" s="82"/>
      <c r="H954" s="82"/>
      <c r="I954" s="83"/>
      <c r="J954" s="86"/>
    </row>
    <row r="955">
      <c r="A955" s="82"/>
      <c r="B955" s="82"/>
      <c r="C955" s="82"/>
      <c r="D955" s="82"/>
      <c r="E955" s="82"/>
      <c r="F955" s="82"/>
      <c r="G955" s="82"/>
      <c r="H955" s="82"/>
      <c r="I955" s="83"/>
      <c r="J955" s="86"/>
    </row>
    <row r="956">
      <c r="A956" s="82"/>
      <c r="B956" s="82"/>
      <c r="C956" s="82"/>
      <c r="D956" s="82"/>
      <c r="E956" s="82"/>
      <c r="F956" s="82"/>
      <c r="G956" s="82"/>
      <c r="H956" s="82"/>
      <c r="I956" s="83"/>
      <c r="J956" s="86"/>
    </row>
    <row r="957">
      <c r="A957" s="82"/>
      <c r="B957" s="82"/>
      <c r="C957" s="82"/>
      <c r="D957" s="82"/>
      <c r="E957" s="82"/>
      <c r="F957" s="82"/>
      <c r="G957" s="82"/>
      <c r="H957" s="82"/>
      <c r="I957" s="83"/>
      <c r="J957" s="86"/>
    </row>
    <row r="958">
      <c r="A958" s="82"/>
      <c r="B958" s="82"/>
      <c r="C958" s="82"/>
      <c r="D958" s="82"/>
      <c r="E958" s="82"/>
      <c r="F958" s="82"/>
      <c r="G958" s="82"/>
      <c r="H958" s="82"/>
      <c r="I958" s="83"/>
      <c r="J958" s="86"/>
    </row>
    <row r="959">
      <c r="A959" s="82"/>
      <c r="B959" s="82"/>
      <c r="C959" s="82"/>
      <c r="D959" s="82"/>
      <c r="E959" s="82"/>
      <c r="F959" s="82"/>
      <c r="G959" s="82"/>
      <c r="H959" s="82"/>
      <c r="I959" s="83"/>
      <c r="J959" s="86"/>
    </row>
    <row r="960">
      <c r="A960" s="82"/>
      <c r="B960" s="82"/>
      <c r="C960" s="82"/>
      <c r="D960" s="82"/>
      <c r="E960" s="82"/>
      <c r="F960" s="82"/>
      <c r="G960" s="82"/>
      <c r="H960" s="82"/>
      <c r="I960" s="83"/>
      <c r="J960" s="86"/>
    </row>
    <row r="961">
      <c r="A961" s="82"/>
      <c r="B961" s="82"/>
      <c r="C961" s="82"/>
      <c r="D961" s="82"/>
      <c r="E961" s="82"/>
      <c r="F961" s="82"/>
      <c r="G961" s="82"/>
      <c r="H961" s="82"/>
      <c r="I961" s="83"/>
      <c r="J961" s="86"/>
    </row>
    <row r="962">
      <c r="A962" s="82"/>
      <c r="B962" s="82"/>
      <c r="C962" s="82"/>
      <c r="D962" s="82"/>
      <c r="E962" s="82"/>
      <c r="F962" s="82"/>
      <c r="G962" s="82"/>
      <c r="H962" s="82"/>
      <c r="I962" s="83"/>
      <c r="J962" s="86"/>
    </row>
    <row r="963">
      <c r="A963" s="82"/>
      <c r="B963" s="82"/>
      <c r="C963" s="82"/>
      <c r="D963" s="82"/>
      <c r="E963" s="82"/>
      <c r="F963" s="82"/>
      <c r="G963" s="82"/>
      <c r="H963" s="82"/>
      <c r="I963" s="83"/>
      <c r="J963" s="86"/>
    </row>
    <row r="964">
      <c r="A964" s="82"/>
      <c r="B964" s="82"/>
      <c r="C964" s="82"/>
      <c r="D964" s="82"/>
      <c r="E964" s="82"/>
      <c r="F964" s="82"/>
      <c r="G964" s="82"/>
      <c r="H964" s="82"/>
      <c r="I964" s="83"/>
      <c r="J964" s="86"/>
    </row>
    <row r="965">
      <c r="A965" s="82"/>
      <c r="B965" s="82"/>
      <c r="C965" s="82"/>
      <c r="D965" s="82"/>
      <c r="E965" s="82"/>
      <c r="F965" s="82"/>
      <c r="G965" s="82"/>
      <c r="H965" s="82"/>
      <c r="I965" s="83"/>
      <c r="J965" s="86"/>
    </row>
    <row r="966">
      <c r="A966" s="82"/>
      <c r="B966" s="82"/>
      <c r="C966" s="82"/>
      <c r="D966" s="82"/>
      <c r="E966" s="82"/>
      <c r="F966" s="82"/>
      <c r="G966" s="82"/>
      <c r="H966" s="82"/>
      <c r="I966" s="83"/>
      <c r="J966" s="86"/>
    </row>
    <row r="967">
      <c r="A967" s="82"/>
      <c r="B967" s="82"/>
      <c r="C967" s="82"/>
      <c r="D967" s="82"/>
      <c r="E967" s="82"/>
      <c r="F967" s="82"/>
      <c r="G967" s="82"/>
      <c r="H967" s="82"/>
      <c r="I967" s="83"/>
      <c r="J967" s="86"/>
    </row>
    <row r="968">
      <c r="A968" s="82"/>
      <c r="B968" s="82"/>
      <c r="C968" s="82"/>
      <c r="D968" s="82"/>
      <c r="E968" s="82"/>
      <c r="F968" s="82"/>
      <c r="G968" s="82"/>
      <c r="H968" s="82"/>
      <c r="I968" s="83"/>
      <c r="J968" s="86"/>
    </row>
    <row r="969">
      <c r="A969" s="82"/>
      <c r="B969" s="82"/>
      <c r="C969" s="82"/>
      <c r="D969" s="82"/>
      <c r="E969" s="82"/>
      <c r="F969" s="82"/>
      <c r="G969" s="82"/>
      <c r="H969" s="82"/>
      <c r="I969" s="83"/>
      <c r="J969" s="86"/>
    </row>
    <row r="970">
      <c r="A970" s="82"/>
      <c r="B970" s="82"/>
      <c r="C970" s="82"/>
      <c r="D970" s="82"/>
      <c r="E970" s="82"/>
      <c r="F970" s="82"/>
      <c r="G970" s="82"/>
      <c r="H970" s="82"/>
      <c r="I970" s="83"/>
      <c r="J970" s="86"/>
    </row>
    <row r="971">
      <c r="A971" s="82"/>
      <c r="B971" s="82"/>
      <c r="C971" s="82"/>
      <c r="D971" s="82"/>
      <c r="E971" s="82"/>
      <c r="F971" s="82"/>
      <c r="G971" s="82"/>
      <c r="H971" s="82"/>
      <c r="I971" s="83"/>
      <c r="J971" s="86"/>
    </row>
    <row r="972">
      <c r="A972" s="82"/>
      <c r="B972" s="82"/>
      <c r="C972" s="82"/>
      <c r="D972" s="82"/>
      <c r="E972" s="82"/>
      <c r="F972" s="82"/>
      <c r="G972" s="82"/>
      <c r="H972" s="82"/>
      <c r="I972" s="83"/>
      <c r="J972" s="86"/>
    </row>
    <row r="973">
      <c r="A973" s="82"/>
      <c r="B973" s="82"/>
      <c r="C973" s="82"/>
      <c r="D973" s="82"/>
      <c r="E973" s="82"/>
      <c r="F973" s="82"/>
      <c r="G973" s="82"/>
      <c r="H973" s="82"/>
      <c r="I973" s="83"/>
      <c r="J973" s="86"/>
    </row>
    <row r="974">
      <c r="A974" s="82"/>
      <c r="B974" s="82"/>
      <c r="C974" s="82"/>
      <c r="D974" s="82"/>
      <c r="E974" s="82"/>
      <c r="F974" s="82"/>
      <c r="G974" s="82"/>
      <c r="H974" s="82"/>
      <c r="I974" s="83"/>
      <c r="J974" s="86"/>
    </row>
    <row r="975">
      <c r="A975" s="82"/>
      <c r="B975" s="82"/>
      <c r="C975" s="82"/>
      <c r="D975" s="82"/>
      <c r="E975" s="82"/>
      <c r="F975" s="82"/>
      <c r="G975" s="82"/>
      <c r="H975" s="82"/>
      <c r="I975" s="83"/>
      <c r="J975" s="86"/>
    </row>
    <row r="976">
      <c r="A976" s="82"/>
      <c r="B976" s="82"/>
      <c r="C976" s="82"/>
      <c r="D976" s="82"/>
      <c r="E976" s="82"/>
      <c r="F976" s="82"/>
      <c r="G976" s="82"/>
      <c r="H976" s="82"/>
      <c r="I976" s="83"/>
      <c r="J976" s="86"/>
    </row>
    <row r="977">
      <c r="A977" s="82"/>
      <c r="B977" s="82"/>
      <c r="C977" s="82"/>
      <c r="D977" s="82"/>
      <c r="E977" s="82"/>
      <c r="F977" s="82"/>
      <c r="G977" s="82"/>
      <c r="H977" s="82"/>
      <c r="I977" s="83"/>
      <c r="J977" s="86"/>
    </row>
    <row r="978">
      <c r="A978" s="82"/>
      <c r="B978" s="82"/>
      <c r="C978" s="82"/>
      <c r="D978" s="82"/>
      <c r="E978" s="82"/>
      <c r="F978" s="82"/>
      <c r="G978" s="82"/>
      <c r="H978" s="82"/>
      <c r="I978" s="83"/>
      <c r="J978" s="86"/>
    </row>
    <row r="979">
      <c r="A979" s="82"/>
      <c r="B979" s="82"/>
      <c r="C979" s="82"/>
      <c r="D979" s="82"/>
      <c r="E979" s="82"/>
      <c r="F979" s="82"/>
      <c r="G979" s="82"/>
      <c r="H979" s="82"/>
      <c r="I979" s="83"/>
      <c r="J979" s="86"/>
    </row>
    <row r="980">
      <c r="A980" s="82"/>
      <c r="B980" s="82"/>
      <c r="C980" s="82"/>
      <c r="D980" s="82"/>
      <c r="E980" s="82"/>
      <c r="F980" s="82"/>
      <c r="G980" s="82"/>
      <c r="H980" s="82"/>
      <c r="I980" s="83"/>
      <c r="J980" s="86"/>
    </row>
    <row r="981">
      <c r="A981" s="82"/>
      <c r="B981" s="82"/>
      <c r="C981" s="82"/>
      <c r="D981" s="82"/>
      <c r="E981" s="82"/>
      <c r="F981" s="82"/>
      <c r="G981" s="82"/>
      <c r="H981" s="82"/>
      <c r="I981" s="83"/>
      <c r="J981" s="86"/>
    </row>
    <row r="982">
      <c r="A982" s="82"/>
      <c r="B982" s="82"/>
      <c r="C982" s="82"/>
      <c r="D982" s="82"/>
      <c r="E982" s="82"/>
      <c r="F982" s="82"/>
      <c r="G982" s="82"/>
      <c r="H982" s="82"/>
      <c r="I982" s="83"/>
      <c r="J982" s="86"/>
    </row>
    <row r="983">
      <c r="A983" s="82"/>
      <c r="B983" s="82"/>
      <c r="C983" s="82"/>
      <c r="D983" s="82"/>
      <c r="E983" s="82"/>
      <c r="F983" s="82"/>
      <c r="G983" s="82"/>
      <c r="H983" s="82"/>
      <c r="I983" s="83"/>
      <c r="J983" s="86"/>
    </row>
    <row r="984">
      <c r="A984" s="82"/>
      <c r="B984" s="82"/>
      <c r="C984" s="82"/>
      <c r="D984" s="82"/>
      <c r="E984" s="82"/>
      <c r="F984" s="82"/>
      <c r="G984" s="82"/>
      <c r="H984" s="82"/>
      <c r="I984" s="83"/>
      <c r="J984" s="86"/>
    </row>
    <row r="985">
      <c r="A985" s="82"/>
      <c r="B985" s="82"/>
      <c r="C985" s="82"/>
      <c r="D985" s="82"/>
      <c r="E985" s="82"/>
      <c r="F985" s="82"/>
      <c r="G985" s="82"/>
      <c r="H985" s="82"/>
      <c r="I985" s="83"/>
      <c r="J985" s="86"/>
    </row>
    <row r="986">
      <c r="A986" s="82"/>
      <c r="B986" s="82"/>
      <c r="C986" s="82"/>
      <c r="D986" s="82"/>
      <c r="E986" s="82"/>
      <c r="F986" s="82"/>
      <c r="G986" s="82"/>
      <c r="H986" s="82"/>
      <c r="I986" s="83"/>
      <c r="J986" s="86"/>
    </row>
    <row r="987">
      <c r="A987" s="82"/>
      <c r="B987" s="82"/>
      <c r="C987" s="82"/>
      <c r="D987" s="82"/>
      <c r="E987" s="82"/>
      <c r="F987" s="82"/>
      <c r="G987" s="82"/>
      <c r="H987" s="82"/>
      <c r="I987" s="83"/>
      <c r="J987" s="86"/>
    </row>
    <row r="988">
      <c r="A988" s="82"/>
      <c r="B988" s="82"/>
      <c r="C988" s="82"/>
      <c r="D988" s="82"/>
      <c r="E988" s="82"/>
      <c r="F988" s="82"/>
      <c r="G988" s="82"/>
      <c r="H988" s="82"/>
      <c r="I988" s="83"/>
      <c r="J988" s="86"/>
    </row>
    <row r="989">
      <c r="A989" s="82"/>
      <c r="B989" s="82"/>
      <c r="C989" s="82"/>
      <c r="D989" s="82"/>
      <c r="E989" s="82"/>
      <c r="F989" s="82"/>
      <c r="G989" s="82"/>
      <c r="H989" s="82"/>
      <c r="I989" s="83"/>
      <c r="J989" s="86"/>
    </row>
    <row r="990">
      <c r="A990" s="82"/>
      <c r="B990" s="82"/>
      <c r="C990" s="82"/>
      <c r="D990" s="82"/>
      <c r="E990" s="82"/>
      <c r="F990" s="82"/>
      <c r="G990" s="82"/>
      <c r="H990" s="82"/>
      <c r="I990" s="83"/>
      <c r="J990" s="86"/>
    </row>
    <row r="991">
      <c r="A991" s="82"/>
      <c r="B991" s="82"/>
      <c r="C991" s="82"/>
      <c r="D991" s="82"/>
      <c r="E991" s="82"/>
      <c r="F991" s="82"/>
      <c r="G991" s="82"/>
      <c r="H991" s="82"/>
      <c r="I991" s="83"/>
      <c r="J991" s="86"/>
    </row>
    <row r="992">
      <c r="A992" s="82"/>
      <c r="B992" s="82"/>
      <c r="C992" s="82"/>
      <c r="D992" s="82"/>
      <c r="E992" s="82"/>
      <c r="F992" s="82"/>
      <c r="G992" s="82"/>
      <c r="H992" s="82"/>
      <c r="I992" s="83"/>
      <c r="J992" s="86"/>
    </row>
    <row r="993">
      <c r="A993" s="82"/>
      <c r="B993" s="82"/>
      <c r="C993" s="82"/>
      <c r="D993" s="82"/>
      <c r="E993" s="82"/>
      <c r="F993" s="82"/>
      <c r="G993" s="82"/>
      <c r="H993" s="82"/>
      <c r="I993" s="83"/>
      <c r="J993" s="86"/>
    </row>
    <row r="994">
      <c r="A994" s="82"/>
      <c r="B994" s="82"/>
      <c r="C994" s="82"/>
      <c r="D994" s="82"/>
      <c r="E994" s="82"/>
      <c r="F994" s="82"/>
      <c r="G994" s="82"/>
      <c r="H994" s="82"/>
      <c r="I994" s="83"/>
      <c r="J994" s="86"/>
    </row>
    <row r="995">
      <c r="A995" s="82"/>
      <c r="B995" s="82"/>
      <c r="C995" s="82"/>
      <c r="D995" s="82"/>
      <c r="E995" s="82"/>
      <c r="F995" s="82"/>
      <c r="G995" s="82"/>
      <c r="H995" s="82"/>
      <c r="I995" s="83"/>
      <c r="J995" s="86"/>
    </row>
    <row r="996">
      <c r="A996" s="82"/>
      <c r="B996" s="82"/>
      <c r="C996" s="82"/>
      <c r="D996" s="82"/>
      <c r="E996" s="82"/>
      <c r="F996" s="82"/>
      <c r="G996" s="82"/>
      <c r="H996" s="82"/>
      <c r="I996" s="83"/>
      <c r="J996" s="86"/>
    </row>
    <row r="997">
      <c r="A997" s="82"/>
      <c r="B997" s="82"/>
      <c r="C997" s="82"/>
      <c r="D997" s="82"/>
      <c r="E997" s="82"/>
      <c r="F997" s="82"/>
      <c r="G997" s="82"/>
      <c r="H997" s="82"/>
      <c r="I997" s="83"/>
      <c r="J997" s="86"/>
    </row>
    <row r="998">
      <c r="A998" s="82"/>
      <c r="B998" s="82"/>
      <c r="C998" s="82"/>
      <c r="D998" s="82"/>
      <c r="E998" s="82"/>
      <c r="F998" s="82"/>
      <c r="G998" s="82"/>
      <c r="H998" s="82"/>
      <c r="I998" s="83"/>
      <c r="J998" s="86"/>
    </row>
    <row r="999">
      <c r="A999" s="82"/>
      <c r="B999" s="82"/>
      <c r="C999" s="82"/>
      <c r="D999" s="82"/>
      <c r="E999" s="82"/>
      <c r="F999" s="82"/>
      <c r="G999" s="82"/>
      <c r="H999" s="82"/>
      <c r="I999" s="83"/>
      <c r="J999" s="86"/>
    </row>
    <row r="1000">
      <c r="A1000" s="82"/>
      <c r="B1000" s="82"/>
      <c r="C1000" s="82"/>
      <c r="D1000" s="82"/>
      <c r="E1000" s="82"/>
      <c r="F1000" s="82"/>
      <c r="G1000" s="82"/>
      <c r="H1000" s="82"/>
      <c r="I1000" s="83"/>
      <c r="J1000" s="86"/>
    </row>
    <row r="1001">
      <c r="A1001" s="82"/>
      <c r="B1001" s="82"/>
      <c r="C1001" s="82"/>
      <c r="D1001" s="82"/>
      <c r="E1001" s="82"/>
      <c r="F1001" s="82"/>
      <c r="G1001" s="82"/>
      <c r="H1001" s="82"/>
      <c r="I1001" s="83"/>
      <c r="J1001" s="86"/>
    </row>
    <row r="1002">
      <c r="A1002" s="82"/>
      <c r="B1002" s="82"/>
      <c r="C1002" s="82"/>
      <c r="D1002" s="82"/>
      <c r="E1002" s="82"/>
      <c r="F1002" s="82"/>
      <c r="G1002" s="82"/>
      <c r="H1002" s="82"/>
      <c r="I1002" s="83"/>
      <c r="J1002" s="86"/>
    </row>
    <row r="1003">
      <c r="A1003" s="82"/>
      <c r="B1003" s="82"/>
      <c r="C1003" s="82"/>
      <c r="D1003" s="82"/>
      <c r="E1003" s="82"/>
      <c r="F1003" s="82"/>
      <c r="G1003" s="82"/>
      <c r="H1003" s="82"/>
      <c r="I1003" s="83"/>
      <c r="J1003" s="86"/>
    </row>
  </sheetData>
  <mergeCells count="2">
    <mergeCell ref="H4:I4"/>
    <mergeCell ref="F6:I6"/>
  </mergeCells>
  <printOptions horizontalCentered="1"/>
  <pageMargins bottom="0.75" footer="0.0" header="0.0" left="0.7" right="0.7" top="0.75"/>
  <pageSetup orientation="portrait" pageOrder="overThenDown" paperHeight="32in" paperWidth="11in"/>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sheetData>
    <row r="1">
      <c r="A1" s="1" t="s">
        <v>1328</v>
      </c>
      <c r="B1" s="2">
        <f>sum(B3:B1004)</f>
        <v>57.4081357</v>
      </c>
    </row>
    <row r="2">
      <c r="A2" s="225" t="s">
        <v>1</v>
      </c>
      <c r="B2" s="226" t="s">
        <v>2</v>
      </c>
    </row>
    <row r="3">
      <c r="A3" s="231" t="s">
        <v>7</v>
      </c>
      <c r="B3" s="227">
        <v>12.810978079081963</v>
      </c>
    </row>
    <row r="4">
      <c r="A4" s="231" t="s">
        <v>10</v>
      </c>
      <c r="B4" s="227">
        <v>9.168466192839437</v>
      </c>
    </row>
    <row r="5">
      <c r="A5" s="231" t="s">
        <v>9</v>
      </c>
      <c r="B5" s="227">
        <v>8.093292596262987</v>
      </c>
    </row>
    <row r="6">
      <c r="A6" s="231" t="s">
        <v>16</v>
      </c>
      <c r="B6" s="227">
        <v>3.5628966948263208</v>
      </c>
    </row>
    <row r="7">
      <c r="A7" s="231" t="s">
        <v>90</v>
      </c>
      <c r="B7" s="227">
        <v>2.284942243180256</v>
      </c>
    </row>
    <row r="8">
      <c r="A8" s="231" t="s">
        <v>45</v>
      </c>
      <c r="B8" s="227">
        <v>2.1460680484950903</v>
      </c>
    </row>
    <row r="9">
      <c r="A9" s="231" t="s">
        <v>3</v>
      </c>
      <c r="B9" s="227">
        <v>1.6341877442228578</v>
      </c>
    </row>
    <row r="10">
      <c r="A10" s="231" t="s">
        <v>17</v>
      </c>
      <c r="B10" s="227">
        <v>1.3088104947441583</v>
      </c>
    </row>
    <row r="11">
      <c r="A11" s="231" t="s">
        <v>6</v>
      </c>
      <c r="B11" s="227">
        <v>1.0603808465029525</v>
      </c>
    </row>
    <row r="12">
      <c r="A12" s="231" t="s">
        <v>22</v>
      </c>
      <c r="B12" s="227">
        <v>1.0520893162052025</v>
      </c>
    </row>
    <row r="13">
      <c r="A13" s="231" t="s">
        <v>68</v>
      </c>
      <c r="B13" s="227">
        <v>0.9568948481267241</v>
      </c>
    </row>
    <row r="14">
      <c r="A14" s="231" t="s">
        <v>79</v>
      </c>
      <c r="B14" s="227">
        <v>0.8696618991898664</v>
      </c>
    </row>
    <row r="15">
      <c r="A15" s="231" t="s">
        <v>33</v>
      </c>
      <c r="B15" s="227">
        <v>0.6285337477780223</v>
      </c>
    </row>
    <row r="16">
      <c r="A16" s="231" t="s">
        <v>37</v>
      </c>
      <c r="B16" s="227">
        <v>0.6285337477780223</v>
      </c>
    </row>
    <row r="17">
      <c r="A17" s="231" t="s">
        <v>34</v>
      </c>
      <c r="B17" s="227">
        <v>0.6285337477780223</v>
      </c>
    </row>
    <row r="18">
      <c r="A18" s="231" t="s">
        <v>41</v>
      </c>
      <c r="B18" s="227">
        <v>0.6285337477780223</v>
      </c>
    </row>
    <row r="19">
      <c r="A19" s="231" t="s">
        <v>35</v>
      </c>
      <c r="B19" s="227">
        <v>0.6285337477780223</v>
      </c>
    </row>
    <row r="20">
      <c r="A20" s="231" t="s">
        <v>88</v>
      </c>
      <c r="B20" s="227">
        <v>0.5767907485899081</v>
      </c>
    </row>
    <row r="21">
      <c r="A21" s="231" t="s">
        <v>172</v>
      </c>
      <c r="B21" s="227">
        <v>0.5685624704304163</v>
      </c>
    </row>
    <row r="22">
      <c r="A22" s="231" t="s">
        <v>4</v>
      </c>
      <c r="B22" s="227">
        <v>0.5028269982224177</v>
      </c>
    </row>
    <row r="23">
      <c r="A23" s="231" t="s">
        <v>124</v>
      </c>
      <c r="B23" s="227">
        <v>0.4666385248598669</v>
      </c>
      <c r="C23" s="96"/>
    </row>
    <row r="24">
      <c r="A24" s="231" t="s">
        <v>140</v>
      </c>
      <c r="B24" s="227">
        <v>0.45406784990430643</v>
      </c>
    </row>
    <row r="25">
      <c r="A25" s="231" t="s">
        <v>102</v>
      </c>
      <c r="B25" s="227">
        <v>0.45406784990430643</v>
      </c>
      <c r="C25" s="96"/>
    </row>
    <row r="26">
      <c r="A26" s="241" t="s">
        <v>21</v>
      </c>
      <c r="B26" s="242">
        <v>0.45406784990430643</v>
      </c>
      <c r="C26" s="241" t="s">
        <v>1170</v>
      </c>
      <c r="D26" s="106"/>
      <c r="E26" s="106"/>
      <c r="F26" s="106"/>
      <c r="G26" s="106"/>
      <c r="H26" s="106"/>
      <c r="I26" s="106"/>
      <c r="J26" s="106"/>
      <c r="K26" s="106"/>
      <c r="L26" s="106"/>
      <c r="M26" s="106"/>
      <c r="N26" s="106"/>
      <c r="O26" s="106"/>
      <c r="P26" s="106"/>
      <c r="Q26" s="106"/>
      <c r="R26" s="106"/>
      <c r="S26" s="106"/>
      <c r="T26" s="106"/>
      <c r="U26" s="106"/>
      <c r="V26" s="106"/>
      <c r="W26" s="106"/>
      <c r="X26" s="106"/>
      <c r="Y26" s="106"/>
    </row>
    <row r="27">
      <c r="A27" s="245" t="s">
        <v>46</v>
      </c>
      <c r="B27" s="242">
        <v>0.45406784990430643</v>
      </c>
      <c r="C27" s="106"/>
      <c r="D27" s="106"/>
      <c r="E27" s="106"/>
      <c r="F27" s="106"/>
      <c r="G27" s="106"/>
      <c r="H27" s="106"/>
      <c r="I27" s="106"/>
      <c r="J27" s="106"/>
      <c r="K27" s="106"/>
      <c r="L27" s="106"/>
      <c r="M27" s="106"/>
      <c r="N27" s="106"/>
      <c r="O27" s="106"/>
      <c r="P27" s="106"/>
      <c r="Q27" s="106"/>
      <c r="R27" s="106"/>
      <c r="S27" s="106"/>
      <c r="T27" s="106"/>
      <c r="U27" s="106"/>
      <c r="V27" s="106"/>
      <c r="W27" s="106"/>
      <c r="X27" s="106"/>
      <c r="Y27" s="106"/>
    </row>
    <row r="28">
      <c r="A28" s="241" t="s">
        <v>23</v>
      </c>
      <c r="B28" s="242">
        <v>0.45406784990430643</v>
      </c>
      <c r="C28" s="241" t="s">
        <v>1170</v>
      </c>
      <c r="D28" s="106"/>
      <c r="E28" s="106"/>
      <c r="F28" s="106"/>
      <c r="G28" s="106"/>
      <c r="H28" s="106"/>
      <c r="I28" s="106"/>
      <c r="J28" s="106"/>
      <c r="K28" s="106"/>
      <c r="L28" s="106"/>
      <c r="M28" s="106"/>
      <c r="N28" s="106"/>
      <c r="O28" s="106"/>
      <c r="P28" s="106"/>
      <c r="Q28" s="106"/>
      <c r="R28" s="106"/>
      <c r="S28" s="106"/>
      <c r="T28" s="106"/>
      <c r="U28" s="106"/>
      <c r="V28" s="106"/>
      <c r="W28" s="106"/>
      <c r="X28" s="106"/>
      <c r="Y28" s="106"/>
    </row>
    <row r="29">
      <c r="A29" s="231" t="s">
        <v>174</v>
      </c>
      <c r="B29" s="227">
        <v>0.45406784990430643</v>
      </c>
    </row>
    <row r="30">
      <c r="A30" s="231" t="s">
        <v>143</v>
      </c>
      <c r="B30" s="227">
        <v>0.45406784990430643</v>
      </c>
    </row>
    <row r="31">
      <c r="A31" s="231" t="s">
        <v>128</v>
      </c>
      <c r="B31" s="227">
        <v>0.45406784990430643</v>
      </c>
    </row>
    <row r="32">
      <c r="A32" s="231" t="s">
        <v>175</v>
      </c>
      <c r="B32" s="227">
        <v>0.45406784990430643</v>
      </c>
    </row>
    <row r="33">
      <c r="A33" s="231" t="s">
        <v>109</v>
      </c>
      <c r="B33" s="227">
        <v>0.45406784990430643</v>
      </c>
    </row>
    <row r="34">
      <c r="A34" s="231" t="s">
        <v>29</v>
      </c>
      <c r="B34" s="227">
        <v>0.4388433352348725</v>
      </c>
    </row>
    <row r="35">
      <c r="A35" s="231" t="s">
        <v>43</v>
      </c>
      <c r="B35" s="227">
        <v>0.4096263475455542</v>
      </c>
    </row>
    <row r="36">
      <c r="A36" s="231" t="s">
        <v>25</v>
      </c>
      <c r="B36" s="227">
        <v>0.4096263475455542</v>
      </c>
    </row>
    <row r="37">
      <c r="A37" s="231" t="s">
        <v>69</v>
      </c>
      <c r="B37" s="227">
        <v>0.25141349911120886</v>
      </c>
    </row>
    <row r="38">
      <c r="A38" s="231" t="s">
        <v>75</v>
      </c>
      <c r="B38" s="227">
        <v>0.21592354936246516</v>
      </c>
    </row>
    <row r="39">
      <c r="A39" s="231" t="s">
        <v>85</v>
      </c>
      <c r="B39" s="227">
        <v>0.13827742451116487</v>
      </c>
    </row>
    <row r="40">
      <c r="A40" s="231" t="s">
        <v>54</v>
      </c>
      <c r="B40" s="227">
        <v>0.12570674955560443</v>
      </c>
    </row>
    <row r="41">
      <c r="A41" s="231" t="s">
        <v>44</v>
      </c>
      <c r="B41" s="227">
        <v>0.12467821478566798</v>
      </c>
    </row>
    <row r="42">
      <c r="A42" s="231" t="s">
        <v>65</v>
      </c>
      <c r="B42" s="227">
        <v>0.09021679980686073</v>
      </c>
    </row>
    <row r="43">
      <c r="A43" s="231" t="s">
        <v>48</v>
      </c>
      <c r="B43" s="227">
        <v>0.09021679980686073</v>
      </c>
    </row>
    <row r="44">
      <c r="A44" s="231" t="s">
        <v>190</v>
      </c>
      <c r="B44" s="227">
        <v>0.09021679980686073</v>
      </c>
    </row>
    <row r="45">
      <c r="A45" s="231" t="s">
        <v>36</v>
      </c>
      <c r="B45" s="227">
        <v>0.06285337477780222</v>
      </c>
    </row>
    <row r="46">
      <c r="A46" s="231" t="s">
        <v>195</v>
      </c>
      <c r="B46" s="227">
        <v>0.055755384828053485</v>
      </c>
    </row>
    <row r="47">
      <c r="A47" s="231" t="s">
        <v>197</v>
      </c>
      <c r="B47" s="227">
        <v>0.03771202486668133</v>
      </c>
    </row>
    <row r="48">
      <c r="A48" s="231" t="s">
        <v>199</v>
      </c>
      <c r="B48" s="227">
        <v>0.02514134991112089</v>
      </c>
    </row>
    <row r="49">
      <c r="A49" s="231" t="s">
        <v>200</v>
      </c>
      <c r="B49" s="227">
        <v>0.02514134991112089</v>
      </c>
    </row>
    <row r="50">
      <c r="A50" s="231" t="s">
        <v>201</v>
      </c>
      <c r="B50" s="227">
        <v>0.01966866490530919</v>
      </c>
    </row>
    <row r="51">
      <c r="A51" s="231" t="s">
        <v>103</v>
      </c>
      <c r="B51" s="227">
        <v>0.012570674955560445</v>
      </c>
    </row>
    <row r="52">
      <c r="A52" s="231" t="s">
        <v>86</v>
      </c>
      <c r="B52" s="227">
        <v>0.012570674955560445</v>
      </c>
    </row>
    <row r="53">
      <c r="A53" s="231" t="s">
        <v>18</v>
      </c>
      <c r="B53" s="227">
        <v>0.012570674955560445</v>
      </c>
    </row>
    <row r="54">
      <c r="A54" s="231" t="s">
        <v>51</v>
      </c>
      <c r="B54" s="227">
        <v>0.012570674955560445</v>
      </c>
    </row>
    <row r="55">
      <c r="A55" s="231"/>
      <c r="B55" s="227"/>
    </row>
    <row r="56">
      <c r="A56" s="231"/>
      <c r="B56" s="227"/>
    </row>
    <row r="57">
      <c r="A57" s="231"/>
      <c r="B57" s="227"/>
    </row>
    <row r="58">
      <c r="A58" s="231"/>
      <c r="B58" s="227"/>
    </row>
    <row r="59">
      <c r="A59" s="231"/>
      <c r="B59" s="227"/>
    </row>
    <row r="60">
      <c r="A60" s="231"/>
      <c r="B60" s="227"/>
    </row>
    <row r="61">
      <c r="A61" s="231"/>
      <c r="B61" s="227"/>
    </row>
    <row r="62">
      <c r="A62" s="231"/>
      <c r="B62" s="227"/>
    </row>
    <row r="63">
      <c r="A63" s="231"/>
      <c r="B63" s="227"/>
    </row>
    <row r="64">
      <c r="A64" s="231"/>
      <c r="B64" s="227"/>
    </row>
    <row r="65">
      <c r="A65" s="231"/>
      <c r="B65" s="227"/>
    </row>
    <row r="66">
      <c r="A66" s="231"/>
      <c r="B66" s="227"/>
    </row>
    <row r="67">
      <c r="A67" s="231"/>
      <c r="B67" s="227"/>
    </row>
    <row r="68">
      <c r="A68" s="231"/>
      <c r="B68" s="227"/>
    </row>
    <row r="69">
      <c r="A69" s="231"/>
      <c r="B69" s="227"/>
    </row>
    <row r="70">
      <c r="A70" s="231"/>
      <c r="B70" s="227"/>
    </row>
    <row r="71">
      <c r="A71" s="231"/>
      <c r="B71" s="227"/>
    </row>
    <row r="72">
      <c r="A72" s="231"/>
      <c r="B72" s="227"/>
    </row>
    <row r="73">
      <c r="A73" s="231"/>
      <c r="B73" s="227"/>
    </row>
    <row r="74">
      <c r="A74" s="231"/>
      <c r="B74" s="227"/>
    </row>
    <row r="75">
      <c r="A75" s="231"/>
      <c r="B75" s="227"/>
    </row>
    <row r="76">
      <c r="A76" s="231"/>
      <c r="B76" s="227"/>
    </row>
    <row r="77">
      <c r="A77" s="231"/>
      <c r="B77" s="227"/>
    </row>
    <row r="78">
      <c r="A78" s="231"/>
      <c r="B78" s="227"/>
    </row>
    <row r="79">
      <c r="A79" s="231"/>
      <c r="B79" s="227"/>
    </row>
    <row r="80">
      <c r="A80" s="231"/>
      <c r="B80" s="227"/>
    </row>
    <row r="81">
      <c r="A81" s="231"/>
      <c r="B81" s="227"/>
    </row>
    <row r="82">
      <c r="A82" s="231"/>
      <c r="B82" s="227"/>
    </row>
    <row r="83">
      <c r="A83" s="231"/>
      <c r="B83" s="227"/>
    </row>
    <row r="84">
      <c r="A84" s="231"/>
      <c r="B84" s="227"/>
    </row>
    <row r="85">
      <c r="A85" s="231"/>
      <c r="B85" s="227"/>
    </row>
    <row r="86">
      <c r="A86" s="231"/>
      <c r="B86" s="227"/>
    </row>
    <row r="87">
      <c r="A87" s="231"/>
      <c r="B87" s="227"/>
    </row>
    <row r="88">
      <c r="A88" s="231"/>
      <c r="B88" s="227"/>
    </row>
    <row r="89">
      <c r="A89" s="231"/>
      <c r="B89" s="227"/>
    </row>
    <row r="90">
      <c r="A90" s="231"/>
      <c r="B90" s="227"/>
    </row>
    <row r="91">
      <c r="A91" s="231"/>
      <c r="B91" s="227"/>
    </row>
    <row r="92">
      <c r="A92" s="231"/>
      <c r="B92" s="227"/>
    </row>
    <row r="93">
      <c r="A93" s="231"/>
      <c r="B93" s="227"/>
    </row>
    <row r="94">
      <c r="A94" s="231"/>
      <c r="B94" s="227"/>
    </row>
    <row r="95">
      <c r="A95" s="231"/>
      <c r="B95" s="227"/>
    </row>
    <row r="96">
      <c r="A96" s="231"/>
      <c r="B96" s="227"/>
    </row>
    <row r="97">
      <c r="A97" s="231"/>
      <c r="B97" s="227"/>
    </row>
    <row r="98">
      <c r="A98" s="231"/>
      <c r="B98" s="227"/>
    </row>
    <row r="99">
      <c r="A99" s="231"/>
      <c r="B99" s="227"/>
    </row>
    <row r="100">
      <c r="A100" s="231"/>
      <c r="B100" s="227"/>
    </row>
    <row r="101">
      <c r="A101" s="231"/>
      <c r="B101" s="227"/>
    </row>
    <row r="102">
      <c r="A102" s="231"/>
      <c r="B102" s="227"/>
    </row>
    <row r="103">
      <c r="A103" s="231"/>
      <c r="B103" s="227"/>
    </row>
    <row r="104">
      <c r="A104" s="231"/>
      <c r="B104" s="227"/>
    </row>
    <row r="105">
      <c r="A105" s="231"/>
      <c r="B105" s="227"/>
    </row>
    <row r="106">
      <c r="A106" s="231"/>
      <c r="B106" s="227"/>
    </row>
    <row r="107">
      <c r="A107" s="231"/>
      <c r="B107" s="227"/>
    </row>
    <row r="108">
      <c r="A108" s="231"/>
      <c r="B108" s="227"/>
    </row>
    <row r="109">
      <c r="A109" s="231"/>
      <c r="B109" s="227"/>
    </row>
    <row r="110">
      <c r="A110" s="231"/>
      <c r="B110" s="227"/>
    </row>
    <row r="111">
      <c r="A111" s="231"/>
      <c r="B111" s="227"/>
    </row>
    <row r="112">
      <c r="A112" s="231"/>
      <c r="B112" s="227"/>
    </row>
    <row r="113">
      <c r="A113" s="231"/>
      <c r="B113" s="227"/>
    </row>
    <row r="114">
      <c r="A114" s="231"/>
      <c r="B114" s="227"/>
    </row>
    <row r="115">
      <c r="A115" s="231"/>
      <c r="B115" s="227"/>
    </row>
    <row r="116">
      <c r="A116" s="231"/>
      <c r="B116" s="227"/>
    </row>
    <row r="117">
      <c r="A117" s="231"/>
      <c r="B117" s="227"/>
    </row>
    <row r="118">
      <c r="A118" s="231"/>
      <c r="B118" s="227"/>
    </row>
    <row r="119">
      <c r="A119" s="231"/>
      <c r="B119" s="227"/>
    </row>
    <row r="120">
      <c r="A120" s="231"/>
      <c r="B120" s="227"/>
    </row>
    <row r="121">
      <c r="A121" s="231"/>
      <c r="B121" s="227"/>
    </row>
    <row r="122">
      <c r="A122" s="231"/>
      <c r="B122" s="227"/>
    </row>
    <row r="123">
      <c r="A123" s="231"/>
      <c r="B123" s="227"/>
    </row>
    <row r="124">
      <c r="A124" s="231"/>
      <c r="B124" s="227"/>
    </row>
    <row r="125">
      <c r="A125" s="231"/>
      <c r="B125" s="227"/>
    </row>
    <row r="126">
      <c r="A126" s="231"/>
      <c r="B126" s="227"/>
    </row>
    <row r="127">
      <c r="A127" s="231"/>
      <c r="B127" s="227"/>
    </row>
    <row r="128">
      <c r="A128" s="231"/>
      <c r="B128" s="227"/>
    </row>
    <row r="129">
      <c r="A129" s="231"/>
      <c r="B129" s="227"/>
    </row>
    <row r="130">
      <c r="A130" s="231"/>
      <c r="B130" s="227"/>
    </row>
    <row r="131">
      <c r="A131" s="231"/>
      <c r="B131" s="227"/>
    </row>
    <row r="132">
      <c r="A132" s="231"/>
      <c r="B132" s="227"/>
    </row>
    <row r="133">
      <c r="A133" s="231"/>
      <c r="B133" s="227"/>
    </row>
    <row r="134">
      <c r="A134" s="231"/>
      <c r="B134" s="227"/>
    </row>
    <row r="135">
      <c r="A135" s="231"/>
      <c r="B135" s="227"/>
    </row>
    <row r="136">
      <c r="A136" s="231"/>
      <c r="B136" s="227"/>
    </row>
    <row r="137">
      <c r="A137" s="231"/>
      <c r="B137" s="227"/>
    </row>
    <row r="138">
      <c r="A138" s="231"/>
      <c r="B138" s="227"/>
    </row>
    <row r="139">
      <c r="A139" s="231"/>
      <c r="B139" s="227"/>
    </row>
    <row r="140">
      <c r="A140" s="231"/>
      <c r="B140" s="227"/>
    </row>
    <row r="141">
      <c r="A141" s="231"/>
      <c r="B141" s="227"/>
    </row>
    <row r="142">
      <c r="A142" s="231"/>
      <c r="B142" s="227"/>
    </row>
    <row r="143">
      <c r="A143" s="231"/>
      <c r="B143" s="227"/>
    </row>
    <row r="144">
      <c r="A144" s="231"/>
      <c r="B144" s="227"/>
    </row>
    <row r="145">
      <c r="A145" s="231"/>
      <c r="B145" s="227"/>
    </row>
    <row r="146">
      <c r="A146" s="231"/>
      <c r="B146" s="227"/>
    </row>
    <row r="147">
      <c r="A147" s="231"/>
      <c r="B147" s="227"/>
    </row>
    <row r="148">
      <c r="A148" s="231"/>
      <c r="B148" s="227"/>
    </row>
    <row r="149">
      <c r="A149" s="231"/>
      <c r="B149" s="227"/>
    </row>
    <row r="150">
      <c r="A150" s="231"/>
      <c r="B150" s="227"/>
    </row>
    <row r="151">
      <c r="A151" s="231"/>
      <c r="B151" s="227"/>
    </row>
    <row r="152">
      <c r="A152" s="231"/>
      <c r="B152" s="227"/>
    </row>
    <row r="153">
      <c r="A153" s="231"/>
      <c r="B153" s="227"/>
    </row>
    <row r="154">
      <c r="A154" s="231"/>
      <c r="B154" s="227"/>
    </row>
    <row r="155">
      <c r="A155" s="231"/>
      <c r="B155" s="227"/>
    </row>
    <row r="156">
      <c r="A156" s="231"/>
      <c r="B156" s="227"/>
    </row>
    <row r="157">
      <c r="A157" s="231"/>
      <c r="B157" s="227"/>
    </row>
    <row r="158">
      <c r="A158" s="231"/>
      <c r="B158" s="227"/>
    </row>
    <row r="159">
      <c r="A159" s="231"/>
      <c r="B159" s="227"/>
    </row>
    <row r="160">
      <c r="A160" s="231"/>
      <c r="B160" s="227"/>
    </row>
    <row r="161">
      <c r="A161" s="231"/>
      <c r="B161" s="227"/>
    </row>
    <row r="162">
      <c r="A162" s="231"/>
      <c r="B162" s="227"/>
    </row>
    <row r="163">
      <c r="A163" s="231"/>
      <c r="B163" s="227"/>
    </row>
    <row r="164">
      <c r="A164" s="231"/>
      <c r="B164" s="227"/>
    </row>
    <row r="165">
      <c r="A165" s="231"/>
      <c r="B165" s="227"/>
    </row>
    <row r="166">
      <c r="A166" s="231"/>
      <c r="B166" s="227"/>
    </row>
    <row r="167">
      <c r="A167" s="231"/>
      <c r="B167" s="227"/>
    </row>
    <row r="168">
      <c r="A168" s="231"/>
      <c r="B168" s="227"/>
    </row>
    <row r="169">
      <c r="A169" s="231"/>
      <c r="B169" s="227"/>
    </row>
    <row r="170">
      <c r="A170" s="231"/>
      <c r="B170" s="227"/>
    </row>
    <row r="171">
      <c r="A171" s="231"/>
      <c r="B171" s="227"/>
    </row>
    <row r="172">
      <c r="A172" s="231"/>
      <c r="B172" s="227"/>
    </row>
    <row r="173">
      <c r="A173" s="231"/>
      <c r="B173" s="227"/>
    </row>
    <row r="174">
      <c r="A174" s="231"/>
      <c r="B174" s="227"/>
    </row>
    <row r="175">
      <c r="A175" s="231"/>
      <c r="B175" s="227"/>
    </row>
    <row r="176">
      <c r="A176" s="231"/>
      <c r="B176" s="227"/>
    </row>
    <row r="177">
      <c r="A177" s="231"/>
      <c r="B177" s="227"/>
    </row>
    <row r="178">
      <c r="A178" s="231"/>
      <c r="B178" s="227"/>
    </row>
    <row r="179">
      <c r="A179" s="231"/>
      <c r="B179" s="227"/>
    </row>
    <row r="180">
      <c r="A180" s="231"/>
      <c r="B180" s="227"/>
    </row>
    <row r="181">
      <c r="A181" s="231"/>
      <c r="B181" s="227"/>
    </row>
    <row r="182">
      <c r="A182" s="231"/>
      <c r="B182" s="227"/>
    </row>
    <row r="183">
      <c r="A183" s="231"/>
      <c r="B183" s="227"/>
    </row>
    <row r="184">
      <c r="A184" s="231"/>
      <c r="B184" s="227"/>
    </row>
    <row r="185">
      <c r="A185" s="231"/>
      <c r="B185" s="227"/>
    </row>
    <row r="186">
      <c r="A186" s="231"/>
      <c r="B186" s="227"/>
    </row>
    <row r="187">
      <c r="A187" s="231"/>
      <c r="B187" s="227"/>
    </row>
    <row r="188">
      <c r="A188" s="231"/>
      <c r="B188" s="227"/>
    </row>
    <row r="189">
      <c r="A189" s="231"/>
      <c r="B189" s="227"/>
    </row>
    <row r="190">
      <c r="A190" s="231"/>
      <c r="B190" s="227"/>
    </row>
    <row r="191">
      <c r="A191" s="231"/>
      <c r="B191" s="227"/>
    </row>
    <row r="192">
      <c r="A192" s="231"/>
      <c r="B192" s="227"/>
    </row>
    <row r="193">
      <c r="A193" s="231"/>
      <c r="B193" s="227"/>
    </row>
    <row r="194">
      <c r="A194" s="231"/>
      <c r="B194" s="227"/>
    </row>
    <row r="195">
      <c r="A195" s="231"/>
      <c r="B195" s="227"/>
    </row>
    <row r="196">
      <c r="A196" s="231"/>
      <c r="B196" s="227"/>
    </row>
    <row r="197">
      <c r="A197" s="231"/>
      <c r="B197" s="227"/>
    </row>
    <row r="198">
      <c r="A198" s="231"/>
      <c r="B198" s="227"/>
    </row>
    <row r="199">
      <c r="A199" s="231"/>
      <c r="B199" s="227"/>
    </row>
    <row r="200">
      <c r="A200" s="231"/>
      <c r="B200" s="227"/>
    </row>
    <row r="201">
      <c r="A201" s="231"/>
      <c r="B201" s="227"/>
    </row>
    <row r="202">
      <c r="A202" s="231"/>
      <c r="B202" s="227"/>
    </row>
    <row r="203">
      <c r="A203" s="231"/>
      <c r="B203" s="227"/>
    </row>
    <row r="204">
      <c r="A204" s="231"/>
      <c r="B204" s="227"/>
    </row>
    <row r="205">
      <c r="A205" s="231"/>
      <c r="B205" s="227"/>
    </row>
    <row r="206">
      <c r="A206" s="231"/>
      <c r="B206" s="227"/>
    </row>
    <row r="207">
      <c r="A207" s="231"/>
      <c r="B207" s="227"/>
    </row>
    <row r="208">
      <c r="A208" s="231"/>
      <c r="B208" s="227"/>
    </row>
    <row r="209">
      <c r="A209" s="231"/>
      <c r="B209" s="227"/>
    </row>
    <row r="210">
      <c r="A210" s="231"/>
      <c r="B210" s="227"/>
    </row>
    <row r="211">
      <c r="A211" s="231"/>
      <c r="B211" s="227"/>
    </row>
    <row r="212">
      <c r="A212" s="231"/>
      <c r="B212" s="227"/>
    </row>
    <row r="213">
      <c r="A213" s="231"/>
      <c r="B213" s="227"/>
    </row>
    <row r="214">
      <c r="A214" s="231"/>
      <c r="B214" s="227"/>
    </row>
    <row r="215">
      <c r="A215" s="231"/>
      <c r="B215" s="227"/>
    </row>
    <row r="216">
      <c r="A216" s="231"/>
      <c r="B216" s="227"/>
    </row>
    <row r="217">
      <c r="A217" s="231"/>
      <c r="B217" s="227"/>
    </row>
    <row r="218">
      <c r="A218" s="231"/>
      <c r="B218" s="227"/>
    </row>
    <row r="219">
      <c r="A219" s="231"/>
      <c r="B219" s="227"/>
    </row>
    <row r="220">
      <c r="A220" s="231"/>
      <c r="B220" s="227"/>
    </row>
    <row r="221">
      <c r="A221" s="231"/>
      <c r="B221" s="227"/>
    </row>
    <row r="222">
      <c r="A222" s="231"/>
      <c r="B222" s="227"/>
    </row>
    <row r="223">
      <c r="A223" s="231"/>
      <c r="B223" s="227"/>
    </row>
    <row r="224">
      <c r="A224" s="231"/>
      <c r="B224" s="227"/>
    </row>
    <row r="225">
      <c r="A225" s="231"/>
      <c r="B225" s="227"/>
    </row>
    <row r="226">
      <c r="A226" s="231"/>
      <c r="B226" s="227"/>
    </row>
    <row r="227">
      <c r="A227" s="231"/>
      <c r="B227" s="227"/>
    </row>
    <row r="228">
      <c r="A228" s="231"/>
      <c r="B228" s="227"/>
    </row>
    <row r="229">
      <c r="A229" s="231"/>
      <c r="B229" s="227"/>
    </row>
    <row r="230">
      <c r="A230" s="231"/>
      <c r="B230" s="227"/>
    </row>
    <row r="231">
      <c r="A231" s="231"/>
      <c r="B231" s="227"/>
    </row>
    <row r="232">
      <c r="A232" s="231"/>
      <c r="B232" s="227"/>
    </row>
    <row r="233">
      <c r="A233" s="231"/>
      <c r="B233" s="227"/>
    </row>
    <row r="234">
      <c r="A234" s="231"/>
      <c r="B234" s="227"/>
    </row>
    <row r="235">
      <c r="A235" s="231"/>
      <c r="B235" s="227"/>
    </row>
    <row r="236">
      <c r="A236" s="231"/>
      <c r="B236" s="227"/>
    </row>
    <row r="237">
      <c r="A237" s="231"/>
      <c r="B237" s="227"/>
    </row>
    <row r="238">
      <c r="A238" s="231"/>
      <c r="B238" s="227"/>
    </row>
    <row r="239">
      <c r="A239" s="231"/>
      <c r="B239" s="227"/>
    </row>
    <row r="240">
      <c r="A240" s="231"/>
      <c r="B240" s="227"/>
    </row>
    <row r="241">
      <c r="A241" s="231"/>
      <c r="B241" s="227"/>
    </row>
    <row r="242">
      <c r="A242" s="231"/>
      <c r="B242" s="227"/>
    </row>
    <row r="243">
      <c r="A243" s="231"/>
      <c r="B243" s="227"/>
    </row>
    <row r="244">
      <c r="A244" s="231"/>
      <c r="B244" s="227"/>
    </row>
    <row r="245">
      <c r="A245" s="231"/>
      <c r="B245" s="227"/>
    </row>
    <row r="246">
      <c r="A246" s="231"/>
      <c r="B246" s="227"/>
    </row>
    <row r="247">
      <c r="A247" s="231"/>
      <c r="B247" s="227"/>
    </row>
    <row r="248">
      <c r="A248" s="231"/>
      <c r="B248" s="227"/>
    </row>
    <row r="249">
      <c r="A249" s="231"/>
      <c r="B249" s="227"/>
    </row>
    <row r="250">
      <c r="A250" s="231"/>
      <c r="B250" s="227"/>
    </row>
    <row r="251">
      <c r="A251" s="231"/>
      <c r="B251" s="227"/>
    </row>
    <row r="252">
      <c r="A252" s="231"/>
      <c r="B252" s="227"/>
    </row>
    <row r="253">
      <c r="A253" s="231"/>
      <c r="B253" s="227"/>
    </row>
    <row r="254">
      <c r="A254" s="231"/>
      <c r="B254" s="227"/>
    </row>
    <row r="255">
      <c r="A255" s="231"/>
      <c r="B255" s="227"/>
    </row>
    <row r="256">
      <c r="A256" s="231"/>
      <c r="B256" s="227"/>
    </row>
    <row r="257">
      <c r="A257" s="231"/>
      <c r="B257" s="227"/>
    </row>
    <row r="258">
      <c r="A258" s="231"/>
      <c r="B258" s="227"/>
    </row>
    <row r="259">
      <c r="A259" s="231"/>
      <c r="B259" s="227"/>
    </row>
    <row r="260">
      <c r="A260" s="231"/>
      <c r="B260" s="227"/>
    </row>
    <row r="261">
      <c r="A261" s="231"/>
      <c r="B261" s="227"/>
    </row>
    <row r="262">
      <c r="A262" s="231"/>
      <c r="B262" s="227"/>
    </row>
    <row r="263">
      <c r="A263" s="231"/>
      <c r="B263" s="227"/>
    </row>
    <row r="264">
      <c r="A264" s="231"/>
      <c r="B264" s="227"/>
    </row>
    <row r="265">
      <c r="A265" s="231"/>
      <c r="B265" s="227"/>
    </row>
    <row r="266">
      <c r="A266" s="231"/>
      <c r="B266" s="227"/>
    </row>
    <row r="267">
      <c r="A267" s="231"/>
      <c r="B267" s="227"/>
    </row>
    <row r="268">
      <c r="A268" s="231"/>
      <c r="B268" s="227"/>
    </row>
    <row r="269">
      <c r="A269" s="231"/>
      <c r="B269" s="227"/>
    </row>
    <row r="270">
      <c r="A270" s="231"/>
      <c r="B270" s="227"/>
    </row>
    <row r="271">
      <c r="A271" s="231"/>
      <c r="B271" s="227"/>
    </row>
    <row r="272">
      <c r="A272" s="231"/>
      <c r="B272" s="227"/>
    </row>
    <row r="273">
      <c r="A273" s="231"/>
      <c r="B273" s="227"/>
    </row>
    <row r="274">
      <c r="A274" s="231"/>
      <c r="B274" s="227"/>
    </row>
    <row r="275">
      <c r="A275" s="231"/>
      <c r="B275" s="227"/>
    </row>
    <row r="276">
      <c r="A276" s="231"/>
      <c r="B276" s="227"/>
    </row>
    <row r="277">
      <c r="A277" s="231"/>
      <c r="B277" s="227"/>
    </row>
    <row r="278">
      <c r="A278" s="231"/>
      <c r="B278" s="227"/>
    </row>
    <row r="279">
      <c r="A279" s="231"/>
      <c r="B279" s="227"/>
    </row>
    <row r="280">
      <c r="A280" s="231"/>
      <c r="B280" s="227"/>
    </row>
    <row r="281">
      <c r="A281" s="231"/>
      <c r="B281" s="227"/>
    </row>
    <row r="282">
      <c r="A282" s="231"/>
      <c r="B282" s="227"/>
    </row>
    <row r="283">
      <c r="A283" s="231"/>
      <c r="B283" s="227"/>
    </row>
    <row r="284">
      <c r="A284" s="231"/>
      <c r="B284" s="227"/>
    </row>
    <row r="285">
      <c r="A285" s="231"/>
      <c r="B285" s="227"/>
    </row>
    <row r="286">
      <c r="A286" s="231"/>
      <c r="B286" s="227"/>
    </row>
    <row r="287">
      <c r="A287" s="231"/>
      <c r="B287" s="227"/>
    </row>
    <row r="288">
      <c r="A288" s="231"/>
      <c r="B288" s="227"/>
    </row>
    <row r="289">
      <c r="A289" s="231"/>
      <c r="B289" s="227"/>
    </row>
    <row r="290">
      <c r="A290" s="231"/>
      <c r="B290" s="227"/>
    </row>
    <row r="291">
      <c r="A291" s="231"/>
      <c r="B291" s="227"/>
    </row>
    <row r="292">
      <c r="A292" s="231"/>
      <c r="B292" s="227"/>
    </row>
    <row r="293">
      <c r="A293" s="231"/>
      <c r="B293" s="227"/>
    </row>
    <row r="294">
      <c r="A294" s="231"/>
      <c r="B294" s="227"/>
    </row>
    <row r="295">
      <c r="A295" s="231"/>
      <c r="B295" s="227"/>
    </row>
    <row r="296">
      <c r="A296" s="231"/>
      <c r="B296" s="227"/>
    </row>
    <row r="297">
      <c r="A297" s="231"/>
      <c r="B297" s="227"/>
    </row>
    <row r="298">
      <c r="A298" s="231"/>
      <c r="B298" s="227"/>
    </row>
    <row r="299">
      <c r="A299" s="231"/>
      <c r="B299" s="227"/>
    </row>
    <row r="300">
      <c r="A300" s="231"/>
      <c r="B300" s="227"/>
    </row>
    <row r="301">
      <c r="A301" s="231"/>
      <c r="B301" s="227"/>
    </row>
    <row r="302">
      <c r="A302" s="231"/>
      <c r="B302" s="227"/>
    </row>
    <row r="303">
      <c r="A303" s="231"/>
      <c r="B303" s="227"/>
    </row>
    <row r="304">
      <c r="A304" s="231"/>
      <c r="B304" s="227"/>
    </row>
    <row r="305">
      <c r="A305" s="231"/>
      <c r="B305" s="227"/>
    </row>
    <row r="306">
      <c r="A306" s="231"/>
      <c r="B306" s="227"/>
    </row>
    <row r="307">
      <c r="A307" s="231"/>
      <c r="B307" s="227"/>
    </row>
    <row r="308">
      <c r="A308" s="231"/>
      <c r="B308" s="227"/>
    </row>
    <row r="309">
      <c r="A309" s="231"/>
      <c r="B309" s="227"/>
    </row>
    <row r="310">
      <c r="A310" s="231"/>
      <c r="B310" s="227"/>
    </row>
    <row r="311">
      <c r="A311" s="231"/>
      <c r="B311" s="227"/>
    </row>
    <row r="312">
      <c r="A312" s="231"/>
      <c r="B312" s="227"/>
    </row>
    <row r="313">
      <c r="A313" s="231"/>
      <c r="B313" s="227"/>
    </row>
    <row r="314">
      <c r="A314" s="231"/>
      <c r="B314" s="227"/>
    </row>
    <row r="315">
      <c r="A315" s="231"/>
      <c r="B315" s="227"/>
    </row>
    <row r="316">
      <c r="A316" s="231"/>
      <c r="B316" s="227"/>
    </row>
    <row r="317">
      <c r="A317" s="231"/>
      <c r="B317" s="227"/>
    </row>
    <row r="318">
      <c r="A318" s="231"/>
      <c r="B318" s="227"/>
    </row>
    <row r="319">
      <c r="A319" s="231"/>
      <c r="B319" s="227"/>
    </row>
    <row r="320">
      <c r="A320" s="231"/>
      <c r="B320" s="227"/>
    </row>
    <row r="321">
      <c r="A321" s="231"/>
      <c r="B321" s="227"/>
    </row>
    <row r="322">
      <c r="A322" s="231"/>
      <c r="B322" s="227"/>
    </row>
    <row r="323">
      <c r="A323" s="231"/>
      <c r="B323" s="227"/>
    </row>
    <row r="324">
      <c r="A324" s="231"/>
      <c r="B324" s="227"/>
    </row>
    <row r="325">
      <c r="A325" s="231"/>
      <c r="B325" s="227"/>
    </row>
    <row r="326">
      <c r="A326" s="231"/>
      <c r="B326" s="227"/>
    </row>
    <row r="327">
      <c r="A327" s="231"/>
      <c r="B327" s="227"/>
    </row>
    <row r="328">
      <c r="A328" s="231"/>
      <c r="B328" s="227"/>
    </row>
    <row r="329">
      <c r="A329" s="231"/>
      <c r="B329" s="227"/>
    </row>
    <row r="330">
      <c r="A330" s="231"/>
      <c r="B330" s="227"/>
    </row>
    <row r="331">
      <c r="A331" s="231"/>
      <c r="B331" s="227"/>
    </row>
    <row r="332">
      <c r="A332" s="231"/>
      <c r="B332" s="227"/>
    </row>
    <row r="333">
      <c r="A333" s="231"/>
      <c r="B333" s="227"/>
    </row>
    <row r="334">
      <c r="A334" s="231"/>
      <c r="B334" s="227"/>
    </row>
    <row r="335">
      <c r="A335" s="231"/>
      <c r="B335" s="227"/>
    </row>
    <row r="336">
      <c r="A336" s="231"/>
      <c r="B336" s="227"/>
    </row>
    <row r="337">
      <c r="A337" s="231"/>
      <c r="B337" s="227"/>
    </row>
    <row r="338">
      <c r="A338" s="231"/>
      <c r="B338" s="227"/>
    </row>
    <row r="339">
      <c r="A339" s="231"/>
      <c r="B339" s="227"/>
    </row>
    <row r="340">
      <c r="A340" s="231"/>
      <c r="B340" s="227"/>
    </row>
    <row r="341">
      <c r="A341" s="231"/>
      <c r="B341" s="227"/>
    </row>
    <row r="342">
      <c r="A342" s="231"/>
      <c r="B342" s="227"/>
    </row>
    <row r="343">
      <c r="A343" s="231"/>
      <c r="B343" s="227"/>
    </row>
    <row r="344">
      <c r="A344" s="231"/>
      <c r="B344" s="227"/>
    </row>
    <row r="345">
      <c r="A345" s="231"/>
      <c r="B345" s="227"/>
    </row>
    <row r="346">
      <c r="A346" s="231"/>
      <c r="B346" s="227"/>
    </row>
    <row r="347">
      <c r="A347" s="231"/>
      <c r="B347" s="227"/>
    </row>
    <row r="348">
      <c r="A348" s="231"/>
      <c r="B348" s="227"/>
    </row>
    <row r="349">
      <c r="A349" s="231"/>
      <c r="B349" s="227"/>
    </row>
    <row r="350">
      <c r="A350" s="231"/>
      <c r="B350" s="227"/>
    </row>
    <row r="351">
      <c r="A351" s="231"/>
      <c r="B351" s="227"/>
    </row>
    <row r="352">
      <c r="A352" s="231"/>
      <c r="B352" s="227"/>
    </row>
    <row r="353">
      <c r="A353" s="231"/>
      <c r="B353" s="227"/>
    </row>
    <row r="354">
      <c r="A354" s="231"/>
      <c r="B354" s="227"/>
    </row>
    <row r="355">
      <c r="A355" s="231"/>
      <c r="B355" s="227"/>
    </row>
    <row r="356">
      <c r="A356" s="231"/>
      <c r="B356" s="227"/>
    </row>
    <row r="357">
      <c r="A357" s="231"/>
      <c r="B357" s="227"/>
    </row>
    <row r="358">
      <c r="A358" s="231"/>
      <c r="B358" s="227"/>
    </row>
    <row r="359">
      <c r="A359" s="231"/>
      <c r="B359" s="227"/>
    </row>
    <row r="360">
      <c r="A360" s="231"/>
      <c r="B360" s="227"/>
    </row>
    <row r="361">
      <c r="A361" s="231"/>
      <c r="B361" s="227"/>
    </row>
    <row r="362">
      <c r="A362" s="231"/>
      <c r="B362" s="227"/>
    </row>
    <row r="363">
      <c r="A363" s="231"/>
      <c r="B363" s="227"/>
    </row>
    <row r="364">
      <c r="A364" s="231"/>
      <c r="B364" s="227"/>
    </row>
    <row r="365">
      <c r="A365" s="231"/>
      <c r="B365" s="227"/>
    </row>
    <row r="366">
      <c r="A366" s="231"/>
      <c r="B366" s="227"/>
    </row>
    <row r="367">
      <c r="A367" s="231"/>
      <c r="B367" s="227"/>
    </row>
    <row r="368">
      <c r="A368" s="231"/>
      <c r="B368" s="227"/>
    </row>
    <row r="369">
      <c r="A369" s="231"/>
      <c r="B369" s="227"/>
    </row>
    <row r="370">
      <c r="A370" s="231"/>
      <c r="B370" s="227"/>
    </row>
    <row r="371">
      <c r="A371" s="231"/>
      <c r="B371" s="227"/>
    </row>
    <row r="372">
      <c r="A372" s="231"/>
      <c r="B372" s="227"/>
    </row>
    <row r="373">
      <c r="A373" s="231"/>
      <c r="B373" s="227"/>
    </row>
    <row r="374">
      <c r="A374" s="231"/>
      <c r="B374" s="227"/>
    </row>
    <row r="375">
      <c r="A375" s="231"/>
      <c r="B375" s="227"/>
    </row>
    <row r="376">
      <c r="A376" s="231"/>
      <c r="B376" s="227"/>
    </row>
    <row r="377">
      <c r="A377" s="231"/>
      <c r="B377" s="227"/>
    </row>
    <row r="378">
      <c r="A378" s="231"/>
      <c r="B378" s="227"/>
    </row>
    <row r="379">
      <c r="A379" s="231"/>
      <c r="B379" s="227"/>
    </row>
    <row r="380">
      <c r="A380" s="231"/>
      <c r="B380" s="227"/>
    </row>
    <row r="381">
      <c r="A381" s="231"/>
      <c r="B381" s="227"/>
    </row>
    <row r="382">
      <c r="A382" s="231"/>
      <c r="B382" s="227"/>
    </row>
    <row r="383">
      <c r="A383" s="231"/>
      <c r="B383" s="227"/>
    </row>
    <row r="384">
      <c r="A384" s="231"/>
      <c r="B384" s="227"/>
    </row>
    <row r="385">
      <c r="A385" s="231"/>
      <c r="B385" s="227"/>
    </row>
    <row r="386">
      <c r="A386" s="231"/>
      <c r="B386" s="227"/>
    </row>
    <row r="387">
      <c r="A387" s="231"/>
      <c r="B387" s="227"/>
    </row>
    <row r="388">
      <c r="A388" s="231"/>
      <c r="B388" s="227"/>
    </row>
    <row r="389">
      <c r="A389" s="231"/>
      <c r="B389" s="227"/>
    </row>
    <row r="390">
      <c r="A390" s="231"/>
      <c r="B390" s="227"/>
    </row>
    <row r="391">
      <c r="A391" s="231"/>
      <c r="B391" s="227"/>
    </row>
    <row r="392">
      <c r="A392" s="231"/>
      <c r="B392" s="227"/>
    </row>
    <row r="393">
      <c r="A393" s="231"/>
      <c r="B393" s="227"/>
    </row>
    <row r="394">
      <c r="A394" s="231"/>
      <c r="B394" s="227"/>
    </row>
    <row r="395">
      <c r="A395" s="231"/>
      <c r="B395" s="227"/>
    </row>
    <row r="396">
      <c r="A396" s="231"/>
      <c r="B396" s="227"/>
    </row>
    <row r="397">
      <c r="A397" s="231"/>
      <c r="B397" s="227"/>
    </row>
    <row r="398">
      <c r="A398" s="231"/>
      <c r="B398" s="227"/>
    </row>
    <row r="399">
      <c r="A399" s="231"/>
      <c r="B399" s="227"/>
    </row>
    <row r="400">
      <c r="A400" s="231"/>
      <c r="B400" s="227"/>
    </row>
    <row r="401">
      <c r="A401" s="231"/>
      <c r="B401" s="227"/>
    </row>
    <row r="402">
      <c r="A402" s="231"/>
      <c r="B402" s="227"/>
    </row>
    <row r="403">
      <c r="A403" s="231"/>
      <c r="B403" s="227"/>
    </row>
    <row r="404">
      <c r="A404" s="231"/>
      <c r="B404" s="227"/>
    </row>
    <row r="405">
      <c r="A405" s="231"/>
      <c r="B405" s="227"/>
    </row>
    <row r="406">
      <c r="A406" s="231"/>
      <c r="B406" s="227"/>
    </row>
    <row r="407">
      <c r="A407" s="231"/>
      <c r="B407" s="227"/>
    </row>
    <row r="408">
      <c r="A408" s="231"/>
      <c r="B408" s="227"/>
    </row>
    <row r="409">
      <c r="A409" s="231"/>
      <c r="B409" s="227"/>
    </row>
    <row r="410">
      <c r="A410" s="231"/>
      <c r="B410" s="227"/>
    </row>
    <row r="411">
      <c r="A411" s="231"/>
      <c r="B411" s="227"/>
    </row>
    <row r="412">
      <c r="A412" s="231"/>
      <c r="B412" s="227"/>
    </row>
    <row r="413">
      <c r="A413" s="231"/>
      <c r="B413" s="227"/>
    </row>
    <row r="414">
      <c r="A414" s="231"/>
      <c r="B414" s="227"/>
    </row>
    <row r="415">
      <c r="A415" s="231"/>
      <c r="B415" s="227"/>
    </row>
    <row r="416">
      <c r="A416" s="231"/>
      <c r="B416" s="227"/>
    </row>
    <row r="417">
      <c r="A417" s="231"/>
      <c r="B417" s="227"/>
    </row>
    <row r="418">
      <c r="A418" s="231"/>
      <c r="B418" s="227"/>
    </row>
    <row r="419">
      <c r="A419" s="231"/>
      <c r="B419" s="227"/>
    </row>
    <row r="420">
      <c r="A420" s="231"/>
      <c r="B420" s="227"/>
    </row>
    <row r="421">
      <c r="A421" s="231"/>
      <c r="B421" s="227"/>
    </row>
    <row r="422">
      <c r="A422" s="231"/>
      <c r="B422" s="227"/>
    </row>
    <row r="423">
      <c r="A423" s="231"/>
      <c r="B423" s="227"/>
    </row>
    <row r="424">
      <c r="A424" s="231"/>
      <c r="B424" s="227"/>
    </row>
    <row r="425">
      <c r="A425" s="231"/>
      <c r="B425" s="227"/>
    </row>
    <row r="426">
      <c r="A426" s="231"/>
      <c r="B426" s="227"/>
    </row>
    <row r="427">
      <c r="A427" s="231"/>
      <c r="B427" s="227"/>
    </row>
    <row r="428">
      <c r="A428" s="231"/>
      <c r="B428" s="227"/>
    </row>
    <row r="429">
      <c r="A429" s="231"/>
      <c r="B429" s="227"/>
    </row>
    <row r="430">
      <c r="A430" s="231"/>
      <c r="B430" s="227"/>
    </row>
    <row r="431">
      <c r="A431" s="231"/>
      <c r="B431" s="227"/>
    </row>
    <row r="432">
      <c r="A432" s="231"/>
      <c r="B432" s="227"/>
    </row>
    <row r="433">
      <c r="A433" s="231"/>
      <c r="B433" s="227"/>
    </row>
    <row r="434">
      <c r="A434" s="231"/>
      <c r="B434" s="227"/>
    </row>
    <row r="435">
      <c r="A435" s="231"/>
      <c r="B435" s="227"/>
    </row>
    <row r="436">
      <c r="A436" s="231"/>
      <c r="B436" s="227"/>
    </row>
    <row r="437">
      <c r="A437" s="231"/>
      <c r="B437" s="227"/>
    </row>
    <row r="438">
      <c r="A438" s="231"/>
      <c r="B438" s="227"/>
    </row>
    <row r="439">
      <c r="A439" s="231"/>
      <c r="B439" s="227"/>
    </row>
    <row r="440">
      <c r="A440" s="231"/>
      <c r="B440" s="227"/>
    </row>
    <row r="441">
      <c r="A441" s="231"/>
      <c r="B441" s="227"/>
    </row>
    <row r="442">
      <c r="A442" s="231"/>
      <c r="B442" s="227"/>
    </row>
    <row r="443">
      <c r="A443" s="231"/>
      <c r="B443" s="227"/>
    </row>
    <row r="444">
      <c r="A444" s="231"/>
      <c r="B444" s="227"/>
    </row>
    <row r="445">
      <c r="A445" s="231"/>
      <c r="B445" s="227"/>
    </row>
    <row r="446">
      <c r="A446" s="231"/>
      <c r="B446" s="227"/>
    </row>
    <row r="447">
      <c r="A447" s="231"/>
      <c r="B447" s="227"/>
    </row>
    <row r="448">
      <c r="A448" s="231"/>
      <c r="B448" s="227"/>
    </row>
    <row r="449">
      <c r="A449" s="231"/>
      <c r="B449" s="227"/>
    </row>
    <row r="450">
      <c r="A450" s="231"/>
      <c r="B450" s="227"/>
    </row>
    <row r="451">
      <c r="A451" s="231"/>
      <c r="B451" s="227"/>
    </row>
    <row r="452">
      <c r="A452" s="231"/>
      <c r="B452" s="227"/>
    </row>
    <row r="453">
      <c r="A453" s="231"/>
      <c r="B453" s="227"/>
    </row>
    <row r="454">
      <c r="A454" s="231"/>
      <c r="B454" s="227"/>
    </row>
    <row r="455">
      <c r="A455" s="231"/>
      <c r="B455" s="227"/>
    </row>
    <row r="456">
      <c r="A456" s="231"/>
      <c r="B456" s="227"/>
    </row>
    <row r="457">
      <c r="A457" s="231"/>
      <c r="B457" s="227"/>
    </row>
    <row r="458">
      <c r="A458" s="231"/>
      <c r="B458" s="227"/>
    </row>
    <row r="459">
      <c r="A459" s="231"/>
      <c r="B459" s="227"/>
    </row>
    <row r="460">
      <c r="A460" s="231"/>
      <c r="B460" s="227"/>
    </row>
    <row r="461">
      <c r="A461" s="231"/>
      <c r="B461" s="227"/>
    </row>
    <row r="462">
      <c r="A462" s="231"/>
      <c r="B462" s="227"/>
    </row>
    <row r="463">
      <c r="A463" s="231"/>
      <c r="B463" s="227"/>
    </row>
    <row r="464">
      <c r="A464" s="231"/>
      <c r="B464" s="227"/>
    </row>
    <row r="465">
      <c r="A465" s="231"/>
      <c r="B465" s="227"/>
    </row>
    <row r="466">
      <c r="A466" s="231"/>
      <c r="B466" s="227"/>
    </row>
    <row r="467">
      <c r="A467" s="231"/>
      <c r="B467" s="227"/>
    </row>
    <row r="468">
      <c r="A468" s="231"/>
      <c r="B468" s="227"/>
    </row>
    <row r="469">
      <c r="A469" s="231"/>
      <c r="B469" s="227"/>
    </row>
    <row r="470">
      <c r="A470" s="231"/>
      <c r="B470" s="227"/>
    </row>
    <row r="471">
      <c r="A471" s="231"/>
      <c r="B471" s="227"/>
    </row>
    <row r="472">
      <c r="A472" s="231"/>
      <c r="B472" s="227"/>
    </row>
    <row r="473">
      <c r="A473" s="231"/>
      <c r="B473" s="227"/>
    </row>
    <row r="474">
      <c r="A474" s="231"/>
      <c r="B474" s="227"/>
    </row>
    <row r="475">
      <c r="A475" s="231"/>
      <c r="B475" s="227"/>
    </row>
    <row r="476">
      <c r="A476" s="231"/>
      <c r="B476" s="227"/>
    </row>
    <row r="477">
      <c r="A477" s="231"/>
      <c r="B477" s="227"/>
    </row>
    <row r="478">
      <c r="A478" s="231"/>
      <c r="B478" s="227"/>
    </row>
    <row r="479">
      <c r="A479" s="231"/>
      <c r="B479" s="227"/>
    </row>
    <row r="480">
      <c r="A480" s="231"/>
      <c r="B480" s="227"/>
    </row>
    <row r="481">
      <c r="A481" s="231"/>
      <c r="B481" s="227"/>
    </row>
    <row r="482">
      <c r="A482" s="231"/>
      <c r="B482" s="227"/>
    </row>
    <row r="483">
      <c r="A483" s="231"/>
      <c r="B483" s="227"/>
    </row>
    <row r="484">
      <c r="A484" s="231"/>
      <c r="B484" s="227"/>
    </row>
    <row r="485">
      <c r="A485" s="231"/>
      <c r="B485" s="227"/>
    </row>
    <row r="486">
      <c r="A486" s="231"/>
      <c r="B486" s="227"/>
    </row>
    <row r="487">
      <c r="A487" s="231"/>
      <c r="B487" s="227"/>
    </row>
    <row r="488">
      <c r="A488" s="231"/>
      <c r="B488" s="227"/>
    </row>
    <row r="489">
      <c r="A489" s="231"/>
      <c r="B489" s="227"/>
    </row>
    <row r="490">
      <c r="A490" s="231"/>
      <c r="B490" s="227"/>
    </row>
    <row r="491">
      <c r="A491" s="231"/>
      <c r="B491" s="227"/>
    </row>
    <row r="492">
      <c r="A492" s="231"/>
      <c r="B492" s="227"/>
    </row>
    <row r="493">
      <c r="A493" s="231"/>
      <c r="B493" s="227"/>
    </row>
    <row r="494">
      <c r="A494" s="231"/>
      <c r="B494" s="227"/>
    </row>
    <row r="495">
      <c r="A495" s="231"/>
      <c r="B495" s="227"/>
    </row>
    <row r="496">
      <c r="A496" s="231"/>
      <c r="B496" s="227"/>
    </row>
    <row r="497">
      <c r="A497" s="231"/>
      <c r="B497" s="227"/>
    </row>
    <row r="498">
      <c r="A498" s="231"/>
      <c r="B498" s="227"/>
    </row>
    <row r="499">
      <c r="A499" s="231"/>
      <c r="B499" s="227"/>
    </row>
    <row r="500">
      <c r="A500" s="231"/>
      <c r="B500" s="227"/>
    </row>
    <row r="501">
      <c r="A501" s="231"/>
      <c r="B501" s="227"/>
    </row>
    <row r="502">
      <c r="A502" s="231"/>
      <c r="B502" s="227"/>
    </row>
    <row r="503">
      <c r="A503" s="231"/>
      <c r="B503" s="227"/>
    </row>
    <row r="504">
      <c r="A504" s="231"/>
      <c r="B504" s="227"/>
    </row>
    <row r="505">
      <c r="A505" s="231"/>
      <c r="B505" s="227"/>
    </row>
    <row r="506">
      <c r="A506" s="231"/>
      <c r="B506" s="227"/>
    </row>
    <row r="507">
      <c r="A507" s="231"/>
      <c r="B507" s="227"/>
    </row>
    <row r="508">
      <c r="A508" s="231"/>
      <c r="B508" s="227"/>
    </row>
    <row r="509">
      <c r="A509" s="231"/>
      <c r="B509" s="227"/>
    </row>
    <row r="510">
      <c r="A510" s="231"/>
      <c r="B510" s="227"/>
    </row>
    <row r="511">
      <c r="A511" s="231"/>
      <c r="B511" s="227"/>
    </row>
    <row r="512">
      <c r="A512" s="231"/>
      <c r="B512" s="227"/>
    </row>
    <row r="513">
      <c r="A513" s="231"/>
      <c r="B513" s="227"/>
    </row>
    <row r="514">
      <c r="A514" s="231"/>
      <c r="B514" s="227"/>
    </row>
    <row r="515">
      <c r="A515" s="231"/>
      <c r="B515" s="227"/>
    </row>
    <row r="516">
      <c r="A516" s="231"/>
      <c r="B516" s="227"/>
    </row>
    <row r="517">
      <c r="A517" s="231"/>
      <c r="B517" s="227"/>
    </row>
    <row r="518">
      <c r="A518" s="231"/>
      <c r="B518" s="227"/>
    </row>
    <row r="519">
      <c r="A519" s="231"/>
      <c r="B519" s="227"/>
    </row>
    <row r="520">
      <c r="A520" s="231"/>
      <c r="B520" s="227"/>
    </row>
    <row r="521">
      <c r="A521" s="231"/>
      <c r="B521" s="227"/>
    </row>
    <row r="522">
      <c r="A522" s="231"/>
      <c r="B522" s="227"/>
    </row>
    <row r="523">
      <c r="A523" s="231"/>
      <c r="B523" s="227"/>
    </row>
    <row r="524">
      <c r="A524" s="231"/>
      <c r="B524" s="227"/>
    </row>
    <row r="525">
      <c r="A525" s="231"/>
      <c r="B525" s="227"/>
    </row>
    <row r="526">
      <c r="A526" s="231"/>
      <c r="B526" s="227"/>
    </row>
    <row r="527">
      <c r="A527" s="231"/>
      <c r="B527" s="227"/>
    </row>
    <row r="528">
      <c r="A528" s="231"/>
      <c r="B528" s="227"/>
    </row>
    <row r="529">
      <c r="A529" s="231"/>
      <c r="B529" s="227"/>
    </row>
    <row r="530">
      <c r="A530" s="231"/>
      <c r="B530" s="227"/>
    </row>
    <row r="531">
      <c r="A531" s="231"/>
      <c r="B531" s="227"/>
    </row>
    <row r="532">
      <c r="A532" s="231"/>
      <c r="B532" s="227"/>
    </row>
    <row r="533">
      <c r="A533" s="231"/>
      <c r="B533" s="227"/>
    </row>
    <row r="534">
      <c r="A534" s="231"/>
      <c r="B534" s="227"/>
    </row>
    <row r="535">
      <c r="A535" s="231"/>
      <c r="B535" s="227"/>
    </row>
    <row r="536">
      <c r="A536" s="231"/>
      <c r="B536" s="227"/>
    </row>
    <row r="537">
      <c r="A537" s="231"/>
      <c r="B537" s="227"/>
    </row>
    <row r="538">
      <c r="A538" s="231"/>
      <c r="B538" s="227"/>
    </row>
    <row r="539">
      <c r="A539" s="231"/>
      <c r="B539" s="227"/>
    </row>
    <row r="540">
      <c r="A540" s="231"/>
      <c r="B540" s="227"/>
    </row>
    <row r="541">
      <c r="A541" s="231"/>
      <c r="B541" s="227"/>
    </row>
    <row r="542">
      <c r="A542" s="231"/>
      <c r="B542" s="227"/>
    </row>
    <row r="543">
      <c r="A543" s="231"/>
      <c r="B543" s="227"/>
    </row>
    <row r="544">
      <c r="A544" s="231"/>
      <c r="B544" s="227"/>
    </row>
    <row r="545">
      <c r="A545" s="231"/>
      <c r="B545" s="227"/>
    </row>
    <row r="546">
      <c r="A546" s="231"/>
      <c r="B546" s="227"/>
    </row>
    <row r="547">
      <c r="A547" s="231"/>
      <c r="B547" s="227"/>
    </row>
    <row r="548">
      <c r="A548" s="231"/>
      <c r="B548" s="227"/>
    </row>
    <row r="549">
      <c r="A549" s="231"/>
      <c r="B549" s="227"/>
    </row>
    <row r="550">
      <c r="A550" s="231"/>
      <c r="B550" s="227"/>
    </row>
    <row r="551">
      <c r="A551" s="231"/>
      <c r="B551" s="227"/>
    </row>
    <row r="552">
      <c r="A552" s="231"/>
      <c r="B552" s="227"/>
    </row>
    <row r="553">
      <c r="A553" s="231"/>
      <c r="B553" s="227"/>
    </row>
    <row r="554">
      <c r="A554" s="231"/>
      <c r="B554" s="227"/>
    </row>
    <row r="555">
      <c r="A555" s="231"/>
      <c r="B555" s="227"/>
    </row>
    <row r="556">
      <c r="A556" s="231"/>
      <c r="B556" s="227"/>
    </row>
    <row r="557">
      <c r="A557" s="231"/>
      <c r="B557" s="227"/>
    </row>
    <row r="558">
      <c r="A558" s="231"/>
      <c r="B558" s="227"/>
    </row>
    <row r="559">
      <c r="A559" s="231"/>
      <c r="B559" s="227"/>
    </row>
    <row r="560">
      <c r="A560" s="231"/>
      <c r="B560" s="227"/>
    </row>
    <row r="561">
      <c r="A561" s="231"/>
      <c r="B561" s="227"/>
    </row>
    <row r="562">
      <c r="A562" s="231"/>
      <c r="B562" s="227"/>
    </row>
    <row r="563">
      <c r="A563" s="231"/>
      <c r="B563" s="227"/>
    </row>
    <row r="564">
      <c r="A564" s="231"/>
      <c r="B564" s="227"/>
    </row>
    <row r="565">
      <c r="A565" s="231"/>
      <c r="B565" s="227"/>
    </row>
    <row r="566">
      <c r="A566" s="231"/>
      <c r="B566" s="227"/>
    </row>
    <row r="567">
      <c r="A567" s="231"/>
      <c r="B567" s="227"/>
    </row>
    <row r="568">
      <c r="A568" s="231"/>
      <c r="B568" s="227"/>
    </row>
    <row r="569">
      <c r="A569" s="231"/>
      <c r="B569" s="227"/>
    </row>
    <row r="570">
      <c r="A570" s="231"/>
      <c r="B570" s="227"/>
    </row>
    <row r="571">
      <c r="A571" s="231"/>
      <c r="B571" s="227"/>
    </row>
    <row r="572">
      <c r="A572" s="231"/>
      <c r="B572" s="227"/>
    </row>
    <row r="573">
      <c r="A573" s="231"/>
      <c r="B573" s="227"/>
    </row>
    <row r="574">
      <c r="A574" s="231"/>
      <c r="B574" s="227"/>
    </row>
    <row r="575">
      <c r="A575" s="231"/>
      <c r="B575" s="227"/>
    </row>
    <row r="576">
      <c r="A576" s="231"/>
      <c r="B576" s="227"/>
    </row>
    <row r="577">
      <c r="A577" s="231"/>
      <c r="B577" s="227"/>
    </row>
    <row r="578">
      <c r="A578" s="231"/>
      <c r="B578" s="227"/>
    </row>
    <row r="579">
      <c r="A579" s="231"/>
      <c r="B579" s="227"/>
    </row>
    <row r="580">
      <c r="A580" s="231"/>
      <c r="B580" s="227"/>
    </row>
    <row r="581">
      <c r="A581" s="231"/>
      <c r="B581" s="227"/>
    </row>
    <row r="582">
      <c r="A582" s="231"/>
      <c r="B582" s="227"/>
    </row>
    <row r="583">
      <c r="A583" s="231"/>
      <c r="B583" s="227"/>
    </row>
    <row r="584">
      <c r="A584" s="231"/>
      <c r="B584" s="227"/>
    </row>
    <row r="585">
      <c r="A585" s="231"/>
      <c r="B585" s="227"/>
    </row>
    <row r="586">
      <c r="A586" s="231"/>
      <c r="B586" s="227"/>
    </row>
    <row r="587">
      <c r="A587" s="231"/>
      <c r="B587" s="227"/>
    </row>
    <row r="588">
      <c r="A588" s="231"/>
      <c r="B588" s="227"/>
    </row>
    <row r="589">
      <c r="A589" s="231"/>
      <c r="B589" s="227"/>
    </row>
    <row r="590">
      <c r="A590" s="231"/>
      <c r="B590" s="227"/>
    </row>
    <row r="591">
      <c r="A591" s="231"/>
      <c r="B591" s="227"/>
    </row>
    <row r="592">
      <c r="A592" s="231"/>
      <c r="B592" s="227"/>
    </row>
    <row r="593">
      <c r="A593" s="231"/>
      <c r="B593" s="227"/>
    </row>
    <row r="594">
      <c r="A594" s="231"/>
      <c r="B594" s="227"/>
    </row>
    <row r="595">
      <c r="A595" s="231"/>
      <c r="B595" s="227"/>
    </row>
    <row r="596">
      <c r="A596" s="231"/>
      <c r="B596" s="227"/>
    </row>
    <row r="597">
      <c r="A597" s="231"/>
      <c r="B597" s="227"/>
    </row>
    <row r="598">
      <c r="A598" s="231"/>
      <c r="B598" s="227"/>
    </row>
    <row r="599">
      <c r="A599" s="231"/>
      <c r="B599" s="227"/>
    </row>
    <row r="600">
      <c r="A600" s="231"/>
      <c r="B600" s="227"/>
    </row>
    <row r="601">
      <c r="A601" s="231"/>
      <c r="B601" s="227"/>
    </row>
    <row r="602">
      <c r="A602" s="231"/>
      <c r="B602" s="227"/>
    </row>
    <row r="603">
      <c r="A603" s="231"/>
      <c r="B603" s="227"/>
    </row>
    <row r="604">
      <c r="A604" s="231"/>
      <c r="B604" s="227"/>
    </row>
    <row r="605">
      <c r="A605" s="231"/>
      <c r="B605" s="227"/>
    </row>
    <row r="606">
      <c r="A606" s="231"/>
      <c r="B606" s="227"/>
    </row>
    <row r="607">
      <c r="A607" s="231"/>
      <c r="B607" s="227"/>
    </row>
    <row r="608">
      <c r="A608" s="231"/>
      <c r="B608" s="227"/>
    </row>
    <row r="609">
      <c r="A609" s="231"/>
      <c r="B609" s="227"/>
    </row>
    <row r="610">
      <c r="A610" s="231"/>
      <c r="B610" s="227"/>
    </row>
    <row r="611">
      <c r="A611" s="231"/>
      <c r="B611" s="227"/>
    </row>
    <row r="612">
      <c r="A612" s="231"/>
      <c r="B612" s="227"/>
    </row>
    <row r="613">
      <c r="A613" s="231"/>
      <c r="B613" s="227"/>
    </row>
    <row r="614">
      <c r="A614" s="231"/>
      <c r="B614" s="227"/>
    </row>
    <row r="615">
      <c r="A615" s="231"/>
      <c r="B615" s="227"/>
    </row>
    <row r="616">
      <c r="A616" s="231"/>
      <c r="B616" s="227"/>
    </row>
    <row r="617">
      <c r="A617" s="231"/>
      <c r="B617" s="227"/>
    </row>
    <row r="618">
      <c r="A618" s="231"/>
      <c r="B618" s="227"/>
    </row>
    <row r="619">
      <c r="A619" s="231"/>
      <c r="B619" s="227"/>
    </row>
    <row r="620">
      <c r="A620" s="231"/>
      <c r="B620" s="227"/>
    </row>
    <row r="621">
      <c r="A621" s="231"/>
      <c r="B621" s="227"/>
    </row>
    <row r="622">
      <c r="A622" s="231"/>
      <c r="B622" s="227"/>
    </row>
    <row r="623">
      <c r="A623" s="231"/>
      <c r="B623" s="227"/>
    </row>
    <row r="624">
      <c r="A624" s="231"/>
      <c r="B624" s="227"/>
    </row>
    <row r="625">
      <c r="A625" s="231"/>
      <c r="B625" s="227"/>
    </row>
    <row r="626">
      <c r="A626" s="231"/>
      <c r="B626" s="227"/>
    </row>
    <row r="627">
      <c r="A627" s="231"/>
      <c r="B627" s="227"/>
    </row>
    <row r="628">
      <c r="A628" s="231"/>
      <c r="B628" s="227"/>
    </row>
    <row r="629">
      <c r="A629" s="231"/>
      <c r="B629" s="227"/>
    </row>
    <row r="630">
      <c r="A630" s="231"/>
      <c r="B630" s="227"/>
    </row>
    <row r="631">
      <c r="A631" s="231"/>
      <c r="B631" s="227"/>
    </row>
    <row r="632">
      <c r="A632" s="231"/>
      <c r="B632" s="227"/>
    </row>
    <row r="633">
      <c r="A633" s="231"/>
      <c r="B633" s="227"/>
    </row>
    <row r="634">
      <c r="A634" s="231"/>
      <c r="B634" s="227"/>
    </row>
    <row r="635">
      <c r="A635" s="231"/>
      <c r="B635" s="227"/>
    </row>
    <row r="636">
      <c r="A636" s="231"/>
      <c r="B636" s="227"/>
    </row>
    <row r="637">
      <c r="A637" s="231"/>
      <c r="B637" s="227"/>
    </row>
    <row r="638">
      <c r="A638" s="231"/>
      <c r="B638" s="227"/>
    </row>
    <row r="639">
      <c r="A639" s="231"/>
      <c r="B639" s="227"/>
    </row>
    <row r="640">
      <c r="A640" s="231"/>
      <c r="B640" s="227"/>
    </row>
    <row r="641">
      <c r="A641" s="231"/>
      <c r="B641" s="227"/>
    </row>
    <row r="642">
      <c r="A642" s="231"/>
      <c r="B642" s="227"/>
    </row>
    <row r="643">
      <c r="A643" s="231"/>
      <c r="B643" s="227"/>
    </row>
    <row r="644">
      <c r="A644" s="231"/>
      <c r="B644" s="227"/>
    </row>
    <row r="645">
      <c r="A645" s="231"/>
      <c r="B645" s="227"/>
    </row>
    <row r="646">
      <c r="A646" s="231"/>
      <c r="B646" s="227"/>
    </row>
    <row r="647">
      <c r="A647" s="231"/>
      <c r="B647" s="227"/>
    </row>
    <row r="648">
      <c r="A648" s="231"/>
      <c r="B648" s="227"/>
    </row>
    <row r="649">
      <c r="A649" s="231"/>
      <c r="B649" s="227"/>
    </row>
    <row r="650">
      <c r="A650" s="231"/>
      <c r="B650" s="227"/>
    </row>
    <row r="651">
      <c r="A651" s="231"/>
      <c r="B651" s="227"/>
    </row>
    <row r="652">
      <c r="A652" s="231"/>
      <c r="B652" s="227"/>
    </row>
    <row r="653">
      <c r="A653" s="231"/>
      <c r="B653" s="227"/>
    </row>
    <row r="654">
      <c r="A654" s="231"/>
      <c r="B654" s="227"/>
    </row>
    <row r="655">
      <c r="A655" s="231"/>
      <c r="B655" s="227"/>
    </row>
    <row r="656">
      <c r="A656" s="231"/>
      <c r="B656" s="227"/>
    </row>
    <row r="657">
      <c r="A657" s="231"/>
      <c r="B657" s="227"/>
    </row>
    <row r="658">
      <c r="A658" s="231"/>
      <c r="B658" s="227"/>
    </row>
    <row r="659">
      <c r="A659" s="231"/>
      <c r="B659" s="227"/>
    </row>
    <row r="660">
      <c r="A660" s="231"/>
      <c r="B660" s="227"/>
    </row>
    <row r="661">
      <c r="A661" s="231"/>
      <c r="B661" s="227"/>
    </row>
    <row r="662">
      <c r="A662" s="231"/>
      <c r="B662" s="227"/>
    </row>
    <row r="663">
      <c r="A663" s="231"/>
      <c r="B663" s="227"/>
    </row>
    <row r="664">
      <c r="A664" s="231"/>
      <c r="B664" s="227"/>
    </row>
    <row r="665">
      <c r="A665" s="231"/>
      <c r="B665" s="227"/>
    </row>
    <row r="666">
      <c r="A666" s="231"/>
      <c r="B666" s="227"/>
    </row>
    <row r="667">
      <c r="A667" s="231"/>
      <c r="B667" s="227"/>
    </row>
    <row r="668">
      <c r="A668" s="231"/>
      <c r="B668" s="227"/>
    </row>
    <row r="669">
      <c r="A669" s="231"/>
      <c r="B669" s="227"/>
    </row>
    <row r="670">
      <c r="A670" s="231"/>
      <c r="B670" s="227"/>
    </row>
    <row r="671">
      <c r="A671" s="231"/>
      <c r="B671" s="227"/>
    </row>
    <row r="672">
      <c r="A672" s="231"/>
      <c r="B672" s="227"/>
    </row>
    <row r="673">
      <c r="A673" s="231"/>
      <c r="B673" s="227"/>
    </row>
    <row r="674">
      <c r="A674" s="231"/>
      <c r="B674" s="227"/>
    </row>
    <row r="675">
      <c r="A675" s="231"/>
      <c r="B675" s="227"/>
    </row>
    <row r="676">
      <c r="A676" s="231"/>
      <c r="B676" s="227"/>
    </row>
    <row r="677">
      <c r="A677" s="231"/>
      <c r="B677" s="227"/>
    </row>
    <row r="678">
      <c r="A678" s="231"/>
      <c r="B678" s="227"/>
    </row>
    <row r="679">
      <c r="A679" s="231"/>
      <c r="B679" s="227"/>
    </row>
    <row r="680">
      <c r="A680" s="231"/>
      <c r="B680" s="227"/>
    </row>
    <row r="681">
      <c r="A681" s="231"/>
      <c r="B681" s="227"/>
    </row>
    <row r="682">
      <c r="A682" s="231"/>
      <c r="B682" s="227"/>
    </row>
    <row r="683">
      <c r="A683" s="231"/>
      <c r="B683" s="227"/>
    </row>
    <row r="684">
      <c r="A684" s="231"/>
      <c r="B684" s="227"/>
    </row>
    <row r="685">
      <c r="A685" s="231"/>
      <c r="B685" s="227"/>
    </row>
    <row r="686">
      <c r="A686" s="231"/>
      <c r="B686" s="227"/>
    </row>
    <row r="687">
      <c r="A687" s="231"/>
      <c r="B687" s="227"/>
    </row>
    <row r="688">
      <c r="A688" s="231"/>
      <c r="B688" s="227"/>
    </row>
    <row r="689">
      <c r="A689" s="231"/>
      <c r="B689" s="227"/>
    </row>
    <row r="690">
      <c r="A690" s="231"/>
      <c r="B690" s="227"/>
    </row>
    <row r="691">
      <c r="A691" s="231"/>
      <c r="B691" s="227"/>
    </row>
    <row r="692">
      <c r="A692" s="231"/>
      <c r="B692" s="227"/>
    </row>
    <row r="693">
      <c r="A693" s="231"/>
      <c r="B693" s="227"/>
    </row>
    <row r="694">
      <c r="A694" s="231"/>
      <c r="B694" s="227"/>
    </row>
    <row r="695">
      <c r="A695" s="231"/>
      <c r="B695" s="227"/>
    </row>
    <row r="696">
      <c r="A696" s="231"/>
      <c r="B696" s="227"/>
    </row>
    <row r="697">
      <c r="A697" s="231"/>
      <c r="B697" s="227"/>
    </row>
    <row r="698">
      <c r="A698" s="231"/>
      <c r="B698" s="227"/>
    </row>
    <row r="699">
      <c r="A699" s="231"/>
      <c r="B699" s="227"/>
    </row>
    <row r="700">
      <c r="A700" s="231"/>
      <c r="B700" s="227"/>
    </row>
    <row r="701">
      <c r="A701" s="231"/>
      <c r="B701" s="227"/>
    </row>
    <row r="702">
      <c r="A702" s="231"/>
      <c r="B702" s="227"/>
    </row>
    <row r="703">
      <c r="A703" s="231"/>
      <c r="B703" s="227"/>
    </row>
    <row r="704">
      <c r="A704" s="231"/>
      <c r="B704" s="227"/>
    </row>
    <row r="705">
      <c r="A705" s="231"/>
      <c r="B705" s="227"/>
    </row>
    <row r="706">
      <c r="A706" s="231"/>
      <c r="B706" s="227"/>
    </row>
    <row r="707">
      <c r="A707" s="231"/>
      <c r="B707" s="227"/>
    </row>
    <row r="708">
      <c r="A708" s="231"/>
      <c r="B708" s="227"/>
    </row>
    <row r="709">
      <c r="A709" s="231"/>
      <c r="B709" s="227"/>
    </row>
    <row r="710">
      <c r="A710" s="231"/>
      <c r="B710" s="227"/>
    </row>
    <row r="711">
      <c r="A711" s="231"/>
      <c r="B711" s="227"/>
    </row>
    <row r="712">
      <c r="A712" s="231"/>
      <c r="B712" s="227"/>
    </row>
    <row r="713">
      <c r="A713" s="231"/>
      <c r="B713" s="227"/>
    </row>
    <row r="714">
      <c r="A714" s="231"/>
      <c r="B714" s="227"/>
    </row>
    <row r="715">
      <c r="A715" s="231"/>
      <c r="B715" s="227"/>
    </row>
    <row r="716">
      <c r="A716" s="231"/>
      <c r="B716" s="227"/>
    </row>
    <row r="717">
      <c r="A717" s="231"/>
      <c r="B717" s="227"/>
    </row>
    <row r="718">
      <c r="A718" s="231"/>
      <c r="B718" s="227"/>
    </row>
    <row r="719">
      <c r="A719" s="231"/>
      <c r="B719" s="227"/>
    </row>
    <row r="720">
      <c r="A720" s="231"/>
      <c r="B720" s="227"/>
    </row>
    <row r="721">
      <c r="A721" s="231"/>
      <c r="B721" s="227"/>
    </row>
    <row r="722">
      <c r="A722" s="231"/>
      <c r="B722" s="227"/>
    </row>
    <row r="723">
      <c r="A723" s="231"/>
      <c r="B723" s="227"/>
    </row>
    <row r="724">
      <c r="A724" s="231"/>
      <c r="B724" s="227"/>
    </row>
    <row r="725">
      <c r="A725" s="231"/>
      <c r="B725" s="227"/>
    </row>
    <row r="726">
      <c r="A726" s="231"/>
      <c r="B726" s="227"/>
    </row>
    <row r="727">
      <c r="A727" s="231"/>
      <c r="B727" s="227"/>
    </row>
    <row r="728">
      <c r="A728" s="231"/>
      <c r="B728" s="227"/>
    </row>
    <row r="729">
      <c r="A729" s="231"/>
      <c r="B729" s="227"/>
    </row>
    <row r="730">
      <c r="A730" s="231"/>
      <c r="B730" s="227"/>
    </row>
    <row r="731">
      <c r="A731" s="231"/>
      <c r="B731" s="227"/>
    </row>
    <row r="732">
      <c r="A732" s="231"/>
      <c r="B732" s="227"/>
    </row>
    <row r="733">
      <c r="A733" s="231"/>
      <c r="B733" s="227"/>
    </row>
    <row r="734">
      <c r="A734" s="231"/>
      <c r="B734" s="227"/>
    </row>
    <row r="735">
      <c r="A735" s="231"/>
      <c r="B735" s="227"/>
    </row>
    <row r="736">
      <c r="A736" s="231"/>
      <c r="B736" s="227"/>
    </row>
    <row r="737">
      <c r="A737" s="231"/>
      <c r="B737" s="227"/>
    </row>
    <row r="738">
      <c r="A738" s="231"/>
      <c r="B738" s="227"/>
    </row>
    <row r="739">
      <c r="A739" s="231"/>
      <c r="B739" s="227"/>
    </row>
    <row r="740">
      <c r="A740" s="231"/>
      <c r="B740" s="227"/>
    </row>
    <row r="741">
      <c r="A741" s="231"/>
      <c r="B741" s="227"/>
    </row>
    <row r="742">
      <c r="A742" s="231"/>
      <c r="B742" s="227"/>
    </row>
    <row r="743">
      <c r="A743" s="231"/>
      <c r="B743" s="227"/>
    </row>
    <row r="744">
      <c r="A744" s="231"/>
      <c r="B744" s="227"/>
    </row>
    <row r="745">
      <c r="A745" s="231"/>
      <c r="B745" s="227"/>
    </row>
    <row r="746">
      <c r="A746" s="231"/>
      <c r="B746" s="227"/>
    </row>
    <row r="747">
      <c r="A747" s="231"/>
      <c r="B747" s="227"/>
    </row>
    <row r="748">
      <c r="A748" s="231"/>
      <c r="B748" s="227"/>
    </row>
    <row r="749">
      <c r="A749" s="231"/>
      <c r="B749" s="227"/>
    </row>
    <row r="750">
      <c r="A750" s="231"/>
      <c r="B750" s="227"/>
    </row>
    <row r="751">
      <c r="A751" s="231"/>
      <c r="B751" s="227"/>
    </row>
    <row r="752">
      <c r="A752" s="231"/>
      <c r="B752" s="227"/>
    </row>
    <row r="753">
      <c r="A753" s="231"/>
      <c r="B753" s="227"/>
    </row>
    <row r="754">
      <c r="A754" s="231"/>
      <c r="B754" s="227"/>
    </row>
    <row r="755">
      <c r="A755" s="231"/>
      <c r="B755" s="227"/>
    </row>
    <row r="756">
      <c r="A756" s="231"/>
      <c r="B756" s="227"/>
    </row>
    <row r="757">
      <c r="A757" s="231"/>
      <c r="B757" s="227"/>
    </row>
    <row r="758">
      <c r="A758" s="231"/>
      <c r="B758" s="227"/>
    </row>
    <row r="759">
      <c r="A759" s="231"/>
      <c r="B759" s="227"/>
    </row>
    <row r="760">
      <c r="A760" s="231"/>
      <c r="B760" s="227"/>
    </row>
    <row r="761">
      <c r="A761" s="231"/>
      <c r="B761" s="227"/>
    </row>
    <row r="762">
      <c r="A762" s="231"/>
      <c r="B762" s="227"/>
    </row>
    <row r="763">
      <c r="A763" s="231"/>
      <c r="B763" s="227"/>
    </row>
    <row r="764">
      <c r="A764" s="231"/>
      <c r="B764" s="227"/>
    </row>
    <row r="765">
      <c r="A765" s="231"/>
      <c r="B765" s="227"/>
    </row>
    <row r="766">
      <c r="A766" s="231"/>
      <c r="B766" s="227"/>
    </row>
    <row r="767">
      <c r="A767" s="231"/>
      <c r="B767" s="227"/>
    </row>
    <row r="768">
      <c r="A768" s="231"/>
      <c r="B768" s="227"/>
    </row>
    <row r="769">
      <c r="A769" s="231"/>
      <c r="B769" s="227"/>
    </row>
    <row r="770">
      <c r="A770" s="231"/>
      <c r="B770" s="227"/>
    </row>
    <row r="771">
      <c r="A771" s="231"/>
      <c r="B771" s="227"/>
    </row>
    <row r="772">
      <c r="A772" s="231"/>
      <c r="B772" s="227"/>
    </row>
    <row r="773">
      <c r="A773" s="231"/>
      <c r="B773" s="227"/>
    </row>
    <row r="774">
      <c r="A774" s="231"/>
      <c r="B774" s="227"/>
    </row>
    <row r="775">
      <c r="A775" s="231"/>
      <c r="B775" s="227"/>
    </row>
    <row r="776">
      <c r="A776" s="231"/>
      <c r="B776" s="227"/>
    </row>
    <row r="777">
      <c r="A777" s="231"/>
      <c r="B777" s="227"/>
    </row>
    <row r="778">
      <c r="A778" s="231"/>
      <c r="B778" s="227"/>
    </row>
    <row r="779">
      <c r="A779" s="231"/>
      <c r="B779" s="227"/>
    </row>
    <row r="780">
      <c r="A780" s="231"/>
      <c r="B780" s="227"/>
    </row>
    <row r="781">
      <c r="A781" s="231"/>
      <c r="B781" s="227"/>
    </row>
    <row r="782">
      <c r="A782" s="231"/>
      <c r="B782" s="227"/>
    </row>
    <row r="783">
      <c r="A783" s="231"/>
      <c r="B783" s="227"/>
    </row>
    <row r="784">
      <c r="A784" s="231"/>
      <c r="B784" s="227"/>
    </row>
    <row r="785">
      <c r="A785" s="231"/>
      <c r="B785" s="227"/>
    </row>
    <row r="786">
      <c r="A786" s="231"/>
      <c r="B786" s="227"/>
    </row>
    <row r="787">
      <c r="A787" s="231"/>
      <c r="B787" s="227"/>
    </row>
    <row r="788">
      <c r="A788" s="231"/>
      <c r="B788" s="227"/>
    </row>
    <row r="789">
      <c r="A789" s="231"/>
      <c r="B789" s="227"/>
    </row>
    <row r="790">
      <c r="A790" s="231"/>
      <c r="B790" s="227"/>
    </row>
    <row r="791">
      <c r="A791" s="231"/>
      <c r="B791" s="227"/>
    </row>
    <row r="792">
      <c r="A792" s="231"/>
      <c r="B792" s="227"/>
    </row>
    <row r="793">
      <c r="A793" s="231"/>
      <c r="B793" s="227"/>
    </row>
    <row r="794">
      <c r="A794" s="231"/>
      <c r="B794" s="227"/>
    </row>
    <row r="795">
      <c r="A795" s="231"/>
      <c r="B795" s="227"/>
    </row>
    <row r="796">
      <c r="A796" s="231"/>
      <c r="B796" s="227"/>
    </row>
    <row r="797">
      <c r="A797" s="231"/>
      <c r="B797" s="227"/>
    </row>
    <row r="798">
      <c r="A798" s="231"/>
      <c r="B798" s="227"/>
    </row>
    <row r="799">
      <c r="A799" s="231"/>
      <c r="B799" s="227"/>
    </row>
    <row r="800">
      <c r="A800" s="231"/>
      <c r="B800" s="227"/>
    </row>
    <row r="801">
      <c r="A801" s="231"/>
      <c r="B801" s="227"/>
    </row>
    <row r="802">
      <c r="A802" s="231"/>
      <c r="B802" s="227"/>
    </row>
    <row r="803">
      <c r="A803" s="231"/>
      <c r="B803" s="227"/>
    </row>
    <row r="804">
      <c r="A804" s="231"/>
      <c r="B804" s="227"/>
    </row>
    <row r="805">
      <c r="A805" s="231"/>
      <c r="B805" s="227"/>
    </row>
    <row r="806">
      <c r="A806" s="231"/>
      <c r="B806" s="227"/>
    </row>
    <row r="807">
      <c r="A807" s="231"/>
      <c r="B807" s="227"/>
    </row>
    <row r="808">
      <c r="A808" s="231"/>
      <c r="B808" s="227"/>
    </row>
    <row r="809">
      <c r="A809" s="231"/>
      <c r="B809" s="227"/>
    </row>
    <row r="810">
      <c r="A810" s="231"/>
      <c r="B810" s="227"/>
    </row>
    <row r="811">
      <c r="A811" s="231"/>
      <c r="B811" s="227"/>
    </row>
    <row r="812">
      <c r="A812" s="231"/>
      <c r="B812" s="227"/>
    </row>
    <row r="813">
      <c r="A813" s="231"/>
      <c r="B813" s="227"/>
    </row>
    <row r="814">
      <c r="A814" s="231"/>
      <c r="B814" s="227"/>
    </row>
    <row r="815">
      <c r="A815" s="231"/>
      <c r="B815" s="227"/>
    </row>
    <row r="816">
      <c r="A816" s="231"/>
      <c r="B816" s="227"/>
    </row>
    <row r="817">
      <c r="A817" s="231"/>
      <c r="B817" s="227"/>
    </row>
    <row r="818">
      <c r="A818" s="231"/>
      <c r="B818" s="227"/>
    </row>
    <row r="819">
      <c r="A819" s="231"/>
      <c r="B819" s="227"/>
    </row>
    <row r="820">
      <c r="A820" s="231"/>
      <c r="B820" s="227"/>
    </row>
    <row r="821">
      <c r="A821" s="231"/>
      <c r="B821" s="227"/>
    </row>
    <row r="822">
      <c r="A822" s="231"/>
      <c r="B822" s="227"/>
    </row>
    <row r="823">
      <c r="A823" s="231"/>
      <c r="B823" s="227"/>
    </row>
    <row r="824">
      <c r="A824" s="231"/>
      <c r="B824" s="227"/>
    </row>
    <row r="825">
      <c r="A825" s="231"/>
      <c r="B825" s="227"/>
    </row>
    <row r="826">
      <c r="A826" s="231"/>
      <c r="B826" s="227"/>
    </row>
    <row r="827">
      <c r="A827" s="231"/>
      <c r="B827" s="227"/>
    </row>
    <row r="828">
      <c r="A828" s="231"/>
      <c r="B828" s="227"/>
    </row>
    <row r="829">
      <c r="A829" s="231"/>
      <c r="B829" s="227"/>
    </row>
    <row r="830">
      <c r="A830" s="231"/>
      <c r="B830" s="227"/>
    </row>
    <row r="831">
      <c r="A831" s="231"/>
      <c r="B831" s="227"/>
    </row>
    <row r="832">
      <c r="A832" s="231"/>
      <c r="B832" s="227"/>
    </row>
    <row r="833">
      <c r="A833" s="231"/>
      <c r="B833" s="227"/>
    </row>
    <row r="834">
      <c r="A834" s="231"/>
      <c r="B834" s="227"/>
    </row>
    <row r="835">
      <c r="A835" s="231"/>
      <c r="B835" s="227"/>
    </row>
    <row r="836">
      <c r="A836" s="231"/>
      <c r="B836" s="227"/>
    </row>
    <row r="837">
      <c r="A837" s="231"/>
      <c r="B837" s="227"/>
    </row>
    <row r="838">
      <c r="A838" s="231"/>
      <c r="B838" s="227"/>
    </row>
    <row r="839">
      <c r="A839" s="231"/>
      <c r="B839" s="227"/>
    </row>
    <row r="840">
      <c r="A840" s="231"/>
      <c r="B840" s="227"/>
    </row>
    <row r="841">
      <c r="A841" s="231"/>
      <c r="B841" s="227"/>
    </row>
    <row r="842">
      <c r="A842" s="231"/>
      <c r="B842" s="227"/>
    </row>
    <row r="843">
      <c r="A843" s="231"/>
      <c r="B843" s="227"/>
    </row>
    <row r="844">
      <c r="A844" s="231"/>
      <c r="B844" s="227"/>
    </row>
    <row r="845">
      <c r="A845" s="231"/>
      <c r="B845" s="227"/>
    </row>
    <row r="846">
      <c r="A846" s="231"/>
      <c r="B846" s="227"/>
    </row>
    <row r="847">
      <c r="A847" s="231"/>
      <c r="B847" s="227"/>
    </row>
    <row r="848">
      <c r="A848" s="231"/>
      <c r="B848" s="227"/>
    </row>
    <row r="849">
      <c r="A849" s="231"/>
      <c r="B849" s="227"/>
    </row>
    <row r="850">
      <c r="A850" s="231"/>
      <c r="B850" s="227"/>
    </row>
    <row r="851">
      <c r="A851" s="231"/>
      <c r="B851" s="227"/>
    </row>
    <row r="852">
      <c r="A852" s="231"/>
      <c r="B852" s="227"/>
    </row>
    <row r="853">
      <c r="A853" s="231"/>
      <c r="B853" s="227"/>
    </row>
    <row r="854">
      <c r="A854" s="231"/>
      <c r="B854" s="227"/>
    </row>
    <row r="855">
      <c r="A855" s="231"/>
      <c r="B855" s="227"/>
    </row>
    <row r="856">
      <c r="A856" s="231"/>
      <c r="B856" s="227"/>
    </row>
    <row r="857">
      <c r="A857" s="231"/>
      <c r="B857" s="227"/>
    </row>
    <row r="858">
      <c r="A858" s="231"/>
      <c r="B858" s="227"/>
    </row>
    <row r="859">
      <c r="A859" s="231"/>
      <c r="B859" s="227"/>
    </row>
    <row r="860">
      <c r="A860" s="231"/>
      <c r="B860" s="227"/>
    </row>
    <row r="861">
      <c r="A861" s="231"/>
      <c r="B861" s="227"/>
    </row>
    <row r="862">
      <c r="A862" s="231"/>
      <c r="B862" s="227"/>
    </row>
    <row r="863">
      <c r="A863" s="231"/>
      <c r="B863" s="227"/>
    </row>
    <row r="864">
      <c r="A864" s="231"/>
      <c r="B864" s="227"/>
    </row>
    <row r="865">
      <c r="A865" s="231"/>
      <c r="B865" s="227"/>
    </row>
    <row r="866">
      <c r="A866" s="231"/>
      <c r="B866" s="227"/>
    </row>
    <row r="867">
      <c r="A867" s="231"/>
      <c r="B867" s="227"/>
    </row>
    <row r="868">
      <c r="A868" s="231"/>
      <c r="B868" s="227"/>
    </row>
    <row r="869">
      <c r="A869" s="231"/>
      <c r="B869" s="227"/>
    </row>
    <row r="870">
      <c r="A870" s="231"/>
      <c r="B870" s="227"/>
    </row>
    <row r="871">
      <c r="A871" s="231"/>
      <c r="B871" s="227"/>
    </row>
    <row r="872">
      <c r="A872" s="231"/>
      <c r="B872" s="227"/>
    </row>
    <row r="873">
      <c r="A873" s="231"/>
      <c r="B873" s="227"/>
    </row>
    <row r="874">
      <c r="A874" s="231"/>
      <c r="B874" s="227"/>
    </row>
    <row r="875">
      <c r="A875" s="231"/>
      <c r="B875" s="227"/>
    </row>
    <row r="876">
      <c r="A876" s="231"/>
      <c r="B876" s="227"/>
    </row>
    <row r="877">
      <c r="A877" s="231"/>
      <c r="B877" s="227"/>
    </row>
    <row r="878">
      <c r="A878" s="231"/>
      <c r="B878" s="227"/>
    </row>
    <row r="879">
      <c r="A879" s="231"/>
      <c r="B879" s="227"/>
    </row>
    <row r="880">
      <c r="A880" s="231"/>
      <c r="B880" s="227"/>
    </row>
    <row r="881">
      <c r="A881" s="231"/>
      <c r="B881" s="227"/>
    </row>
    <row r="882">
      <c r="A882" s="231"/>
      <c r="B882" s="227"/>
    </row>
    <row r="883">
      <c r="A883" s="231"/>
      <c r="B883" s="227"/>
    </row>
    <row r="884">
      <c r="A884" s="231"/>
      <c r="B884" s="227"/>
    </row>
    <row r="885">
      <c r="A885" s="231"/>
      <c r="B885" s="227"/>
    </row>
    <row r="886">
      <c r="A886" s="231"/>
      <c r="B886" s="227"/>
    </row>
    <row r="887">
      <c r="A887" s="231"/>
      <c r="B887" s="227"/>
    </row>
    <row r="888">
      <c r="A888" s="231"/>
      <c r="B888" s="227"/>
    </row>
    <row r="889">
      <c r="A889" s="231"/>
      <c r="B889" s="227"/>
    </row>
    <row r="890">
      <c r="A890" s="231"/>
      <c r="B890" s="227"/>
    </row>
    <row r="891">
      <c r="A891" s="231"/>
      <c r="B891" s="227"/>
    </row>
    <row r="892">
      <c r="A892" s="231"/>
      <c r="B892" s="227"/>
    </row>
    <row r="893">
      <c r="A893" s="231"/>
      <c r="B893" s="227"/>
    </row>
    <row r="894">
      <c r="A894" s="231"/>
      <c r="B894" s="227"/>
    </row>
    <row r="895">
      <c r="A895" s="231"/>
      <c r="B895" s="227"/>
    </row>
    <row r="896">
      <c r="A896" s="231"/>
      <c r="B896" s="227"/>
    </row>
    <row r="897">
      <c r="A897" s="231"/>
      <c r="B897" s="227"/>
    </row>
    <row r="898">
      <c r="A898" s="231"/>
      <c r="B898" s="227"/>
    </row>
    <row r="899">
      <c r="A899" s="231"/>
      <c r="B899" s="227"/>
    </row>
    <row r="900">
      <c r="A900" s="231"/>
      <c r="B900" s="227"/>
    </row>
    <row r="901">
      <c r="A901" s="231"/>
      <c r="B901" s="227"/>
    </row>
    <row r="902">
      <c r="A902" s="231"/>
      <c r="B902" s="227"/>
    </row>
    <row r="903">
      <c r="A903" s="231"/>
      <c r="B903" s="227"/>
    </row>
    <row r="904">
      <c r="A904" s="231"/>
      <c r="B904" s="227"/>
    </row>
    <row r="905">
      <c r="A905" s="231"/>
      <c r="B905" s="227"/>
    </row>
    <row r="906">
      <c r="A906" s="231"/>
      <c r="B906" s="227"/>
    </row>
    <row r="907">
      <c r="A907" s="231"/>
      <c r="B907" s="227"/>
    </row>
    <row r="908">
      <c r="A908" s="231"/>
      <c r="B908" s="227"/>
    </row>
    <row r="909">
      <c r="A909" s="231"/>
      <c r="B909" s="227"/>
    </row>
    <row r="910">
      <c r="A910" s="231"/>
      <c r="B910" s="227"/>
    </row>
    <row r="911">
      <c r="A911" s="231"/>
      <c r="B911" s="227"/>
    </row>
    <row r="912">
      <c r="A912" s="231"/>
      <c r="B912" s="227"/>
    </row>
    <row r="913">
      <c r="A913" s="231"/>
      <c r="B913" s="227"/>
    </row>
    <row r="914">
      <c r="A914" s="231"/>
      <c r="B914" s="227"/>
    </row>
    <row r="915">
      <c r="A915" s="231"/>
      <c r="B915" s="227"/>
    </row>
    <row r="916">
      <c r="A916" s="231"/>
      <c r="B916" s="227"/>
    </row>
    <row r="917">
      <c r="A917" s="231"/>
      <c r="B917" s="227"/>
    </row>
    <row r="918">
      <c r="A918" s="231"/>
      <c r="B918" s="227"/>
    </row>
    <row r="919">
      <c r="A919" s="231"/>
      <c r="B919" s="227"/>
    </row>
    <row r="920">
      <c r="A920" s="231"/>
      <c r="B920" s="227"/>
    </row>
    <row r="921">
      <c r="A921" s="231"/>
      <c r="B921" s="227"/>
    </row>
    <row r="922">
      <c r="A922" s="231"/>
      <c r="B922" s="227"/>
    </row>
    <row r="923">
      <c r="A923" s="231"/>
      <c r="B923" s="227"/>
    </row>
    <row r="924">
      <c r="A924" s="231"/>
      <c r="B924" s="227"/>
    </row>
    <row r="925">
      <c r="A925" s="231"/>
      <c r="B925" s="227"/>
    </row>
    <row r="926">
      <c r="A926" s="231"/>
      <c r="B926" s="227"/>
    </row>
    <row r="927">
      <c r="A927" s="231"/>
      <c r="B927" s="227"/>
    </row>
    <row r="928">
      <c r="A928" s="231"/>
      <c r="B928" s="227"/>
    </row>
    <row r="929">
      <c r="A929" s="231"/>
      <c r="B929" s="227"/>
    </row>
    <row r="930">
      <c r="A930" s="231"/>
      <c r="B930" s="227"/>
    </row>
    <row r="931">
      <c r="A931" s="231"/>
      <c r="B931" s="227"/>
    </row>
    <row r="932">
      <c r="A932" s="231"/>
      <c r="B932" s="227"/>
    </row>
    <row r="933">
      <c r="A933" s="231"/>
      <c r="B933" s="227"/>
    </row>
    <row r="934">
      <c r="A934" s="231"/>
      <c r="B934" s="227"/>
    </row>
    <row r="935">
      <c r="A935" s="231"/>
      <c r="B935" s="227"/>
    </row>
    <row r="936">
      <c r="A936" s="231"/>
      <c r="B936" s="227"/>
    </row>
    <row r="937">
      <c r="A937" s="231"/>
      <c r="B937" s="227"/>
    </row>
    <row r="938">
      <c r="A938" s="231"/>
      <c r="B938" s="227"/>
    </row>
    <row r="939">
      <c r="A939" s="231"/>
      <c r="B939" s="227"/>
    </row>
    <row r="940">
      <c r="A940" s="231"/>
      <c r="B940" s="227"/>
    </row>
    <row r="941">
      <c r="A941" s="231"/>
      <c r="B941" s="227"/>
    </row>
    <row r="942">
      <c r="A942" s="231"/>
      <c r="B942" s="227"/>
    </row>
    <row r="943">
      <c r="A943" s="231"/>
      <c r="B943" s="227"/>
    </row>
    <row r="944">
      <c r="A944" s="231"/>
      <c r="B944" s="227"/>
    </row>
    <row r="945">
      <c r="A945" s="231"/>
      <c r="B945" s="227"/>
    </row>
    <row r="946">
      <c r="A946" s="231"/>
      <c r="B946" s="227"/>
    </row>
    <row r="947">
      <c r="A947" s="231"/>
      <c r="B947" s="227"/>
    </row>
    <row r="948">
      <c r="A948" s="231"/>
      <c r="B948" s="227"/>
    </row>
    <row r="949">
      <c r="A949" s="231"/>
      <c r="B949" s="227"/>
    </row>
    <row r="950">
      <c r="A950" s="231"/>
      <c r="B950" s="227"/>
    </row>
    <row r="951">
      <c r="A951" s="231"/>
      <c r="B951" s="227"/>
    </row>
    <row r="952">
      <c r="A952" s="231"/>
      <c r="B952" s="227"/>
    </row>
    <row r="953">
      <c r="A953" s="231"/>
      <c r="B953" s="227"/>
    </row>
    <row r="954">
      <c r="A954" s="231"/>
      <c r="B954" s="227"/>
    </row>
    <row r="955">
      <c r="A955" s="231"/>
      <c r="B955" s="227"/>
    </row>
    <row r="956">
      <c r="A956" s="231"/>
      <c r="B956" s="227"/>
    </row>
    <row r="957">
      <c r="A957" s="231"/>
      <c r="B957" s="227"/>
    </row>
    <row r="958">
      <c r="A958" s="231"/>
      <c r="B958" s="227"/>
    </row>
    <row r="959">
      <c r="A959" s="231"/>
      <c r="B959" s="227"/>
    </row>
    <row r="960">
      <c r="A960" s="231"/>
      <c r="B960" s="227"/>
    </row>
    <row r="961">
      <c r="A961" s="231"/>
      <c r="B961" s="227"/>
    </row>
    <row r="962">
      <c r="A962" s="231"/>
      <c r="B962" s="227"/>
    </row>
    <row r="963">
      <c r="A963" s="231"/>
      <c r="B963" s="227"/>
    </row>
    <row r="964">
      <c r="A964" s="231"/>
      <c r="B964" s="227"/>
    </row>
    <row r="965">
      <c r="A965" s="231"/>
      <c r="B965" s="227"/>
    </row>
    <row r="966">
      <c r="A966" s="231"/>
      <c r="B966" s="227"/>
    </row>
    <row r="967">
      <c r="A967" s="231"/>
      <c r="B967" s="227"/>
    </row>
    <row r="968">
      <c r="A968" s="231"/>
      <c r="B968" s="227"/>
    </row>
    <row r="969">
      <c r="A969" s="231"/>
      <c r="B969" s="227"/>
    </row>
    <row r="970">
      <c r="A970" s="231"/>
      <c r="B970" s="227"/>
    </row>
    <row r="971">
      <c r="A971" s="231"/>
      <c r="B971" s="227"/>
    </row>
    <row r="972">
      <c r="A972" s="231"/>
      <c r="B972" s="227"/>
    </row>
    <row r="973">
      <c r="A973" s="231"/>
      <c r="B973" s="227"/>
    </row>
    <row r="974">
      <c r="A974" s="231"/>
      <c r="B974" s="227"/>
    </row>
    <row r="975">
      <c r="A975" s="231"/>
      <c r="B975" s="227"/>
    </row>
    <row r="976">
      <c r="A976" s="231"/>
      <c r="B976" s="227"/>
    </row>
    <row r="977">
      <c r="A977" s="231"/>
      <c r="B977" s="227"/>
    </row>
    <row r="978">
      <c r="A978" s="231"/>
      <c r="B978" s="227"/>
    </row>
    <row r="979">
      <c r="A979" s="231"/>
      <c r="B979" s="227"/>
    </row>
    <row r="980">
      <c r="A980" s="231"/>
      <c r="B980" s="227"/>
    </row>
    <row r="981">
      <c r="A981" s="231"/>
      <c r="B981" s="227"/>
    </row>
    <row r="982">
      <c r="A982" s="231"/>
      <c r="B982" s="227"/>
    </row>
    <row r="983">
      <c r="A983" s="231"/>
      <c r="B983" s="227"/>
    </row>
    <row r="984">
      <c r="A984" s="231"/>
      <c r="B984" s="227"/>
    </row>
    <row r="985">
      <c r="A985" s="231"/>
      <c r="B985" s="227"/>
    </row>
    <row r="986">
      <c r="A986" s="231"/>
      <c r="B986" s="227"/>
    </row>
    <row r="987">
      <c r="A987" s="231"/>
      <c r="B987" s="227"/>
    </row>
    <row r="988">
      <c r="A988" s="231"/>
      <c r="B988" s="227"/>
    </row>
    <row r="989">
      <c r="A989" s="231"/>
      <c r="B989" s="227"/>
    </row>
    <row r="990">
      <c r="A990" s="231"/>
      <c r="B990" s="227"/>
    </row>
    <row r="991">
      <c r="A991" s="231"/>
      <c r="B991" s="227"/>
    </row>
    <row r="992">
      <c r="A992" s="231"/>
      <c r="B992" s="227"/>
    </row>
    <row r="993">
      <c r="A993" s="231"/>
      <c r="B993" s="227"/>
    </row>
    <row r="994">
      <c r="A994" s="231"/>
      <c r="B994" s="227"/>
    </row>
    <row r="995">
      <c r="A995" s="231"/>
      <c r="B995" s="227"/>
    </row>
    <row r="996">
      <c r="A996" s="231"/>
      <c r="B996" s="227"/>
    </row>
    <row r="997">
      <c r="A997" s="231"/>
      <c r="B997" s="227"/>
    </row>
    <row r="998">
      <c r="A998" s="231"/>
      <c r="B998" s="227"/>
    </row>
    <row r="999">
      <c r="A999" s="231"/>
      <c r="B999" s="227"/>
    </row>
    <row r="1000">
      <c r="A1000" s="231"/>
      <c r="B1000" s="227"/>
    </row>
    <row r="1001">
      <c r="A1001" s="231"/>
      <c r="B1001" s="227"/>
    </row>
    <row r="1002">
      <c r="A1002" s="231"/>
      <c r="B1002" s="227"/>
    </row>
    <row r="1003">
      <c r="A1003" s="231"/>
      <c r="B1003" s="227"/>
    </row>
    <row r="1004">
      <c r="A1004" s="231"/>
      <c r="B1004" s="227"/>
    </row>
  </sheetData>
  <autoFilter ref="$A$2:$Y$78">
    <sortState ref="A2:Y78">
      <sortCondition descending="1" ref="B2:B78"/>
    </sortState>
  </autoFilter>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0"/>
    <col customWidth="1" min="2" max="2" width="13.57"/>
    <col customWidth="1" min="3" max="3" width="63.71"/>
    <col customWidth="1" min="4" max="4" width="3.57"/>
    <col customWidth="1" min="5" max="5" width="6.57"/>
    <col customWidth="1" min="6" max="6" width="10.14"/>
    <col customWidth="1" min="7" max="7" width="11.0"/>
    <col customWidth="1" min="8" max="8" width="8.71"/>
    <col customWidth="1" min="9" max="9" width="8.86"/>
    <col customWidth="1" min="13" max="13" width="16.0"/>
  </cols>
  <sheetData>
    <row r="1">
      <c r="A1" s="110"/>
      <c r="B1" s="111"/>
      <c r="C1" s="112"/>
      <c r="D1" s="113"/>
      <c r="E1" s="186"/>
      <c r="F1" s="186"/>
      <c r="G1" s="232" t="s">
        <v>222</v>
      </c>
      <c r="H1" s="116">
        <v>400.0</v>
      </c>
      <c r="I1" s="116">
        <v>400.0</v>
      </c>
      <c r="J1" s="117">
        <f>AVERAGE(H1:I1)</f>
        <v>400</v>
      </c>
      <c r="K1" s="233" t="s">
        <v>222</v>
      </c>
      <c r="L1" s="202"/>
      <c r="M1" s="110"/>
      <c r="N1" s="122"/>
      <c r="O1" s="122"/>
      <c r="P1" s="122"/>
      <c r="Q1" s="122"/>
      <c r="R1" s="122"/>
      <c r="S1" s="122"/>
      <c r="T1" s="122"/>
      <c r="U1" s="122"/>
      <c r="V1" s="122"/>
    </row>
    <row r="2">
      <c r="A2" s="123"/>
      <c r="B2" s="124" t="s">
        <v>226</v>
      </c>
      <c r="C2" s="125" t="s">
        <v>227</v>
      </c>
      <c r="D2" s="126"/>
      <c r="E2" s="186"/>
      <c r="F2" s="186"/>
      <c r="G2" s="234" t="s">
        <v>228</v>
      </c>
      <c r="H2" s="116">
        <f t="shared" ref="H2:I2" si="1">sum(H4:H363)</f>
        <v>4620</v>
      </c>
      <c r="I2" s="116">
        <f t="shared" si="1"/>
        <v>5360</v>
      </c>
      <c r="J2" s="235">
        <f t="shared" ref="J2:K2" si="2">sum(J4:J313)</f>
        <v>1</v>
      </c>
      <c r="K2" s="251">
        <f t="shared" si="2"/>
        <v>400</v>
      </c>
      <c r="L2" s="202"/>
      <c r="M2" s="123"/>
      <c r="N2" s="152"/>
      <c r="O2" s="122"/>
      <c r="P2" s="122"/>
      <c r="Q2" s="122"/>
      <c r="R2" s="122"/>
      <c r="S2" s="122"/>
      <c r="T2" s="122"/>
      <c r="U2" s="122"/>
      <c r="V2" s="122"/>
    </row>
    <row r="3">
      <c r="A3" s="207" t="s">
        <v>230</v>
      </c>
      <c r="B3" s="207" t="s">
        <v>231</v>
      </c>
      <c r="C3" s="133" t="s">
        <v>232</v>
      </c>
      <c r="D3" s="208"/>
      <c r="E3" s="210" t="s">
        <v>233</v>
      </c>
      <c r="F3" s="210" t="s">
        <v>234</v>
      </c>
      <c r="G3" s="236" t="s">
        <v>781</v>
      </c>
      <c r="H3" s="237" t="s">
        <v>235</v>
      </c>
      <c r="I3" s="236" t="s">
        <v>782</v>
      </c>
      <c r="J3" s="213" t="s">
        <v>238</v>
      </c>
      <c r="K3" s="214" t="s">
        <v>554</v>
      </c>
      <c r="L3" s="215" t="s">
        <v>555</v>
      </c>
      <c r="M3" s="207" t="s">
        <v>230</v>
      </c>
      <c r="N3" s="216" t="s">
        <v>783</v>
      </c>
      <c r="O3" s="213"/>
    </row>
    <row r="4">
      <c r="A4" s="252" t="s">
        <v>9</v>
      </c>
      <c r="B4" s="252" t="s">
        <v>255</v>
      </c>
      <c r="C4" s="253" t="s">
        <v>1329</v>
      </c>
      <c r="D4" s="254" t="s">
        <v>242</v>
      </c>
      <c r="E4" s="255">
        <v>44043.0</v>
      </c>
      <c r="F4" s="253" t="s">
        <v>260</v>
      </c>
      <c r="G4" s="229">
        <v>3.0</v>
      </c>
      <c r="H4" s="256">
        <v>50.0</v>
      </c>
      <c r="I4" s="229">
        <v>50.0</v>
      </c>
      <c r="J4" s="217">
        <f t="shared" ref="J4:J194" si="3">(H4/$H$2+I4/$I$2)/2</f>
        <v>0.01007543452</v>
      </c>
      <c r="K4" s="218">
        <f t="shared" ref="K4:K194" si="4">J4*$J$1</f>
        <v>4.030173806</v>
      </c>
      <c r="L4" s="151">
        <f t="shared" ref="L4:L194" si="5">dsum($A$3:$K$453,"Cred per Praise",{$A$3;A4})</f>
        <v>43.34657879</v>
      </c>
      <c r="M4" s="252" t="s">
        <v>9</v>
      </c>
      <c r="N4" s="152">
        <f>IFERROR(__xludf.DUMMYFUNCTION("query(iferror(sort({row(A4:A487)-row(A4)+2-match(sort(A4:A487),sort(A4:A487),0),SORT(ROW(A4:A487)+2-row(A4)+2,A4:A487,1)},2,1),),""Select Col1"")"),1.0)</f>
        <v>1</v>
      </c>
      <c r="O4" s="248"/>
      <c r="P4" s="248"/>
      <c r="Q4" s="248"/>
      <c r="R4" s="248"/>
      <c r="S4" s="248"/>
      <c r="T4" s="248"/>
      <c r="U4" s="248"/>
      <c r="V4" s="248"/>
      <c r="W4" s="248"/>
      <c r="X4" s="248"/>
    </row>
    <row r="5">
      <c r="A5" s="252" t="s">
        <v>9</v>
      </c>
      <c r="B5" s="252" t="s">
        <v>255</v>
      </c>
      <c r="C5" s="253" t="s">
        <v>1330</v>
      </c>
      <c r="D5" s="254" t="s">
        <v>242</v>
      </c>
      <c r="E5" s="255">
        <v>44043.0</v>
      </c>
      <c r="F5" s="253" t="s">
        <v>260</v>
      </c>
      <c r="G5" s="229">
        <v>2.0</v>
      </c>
      <c r="H5" s="256">
        <v>30.0</v>
      </c>
      <c r="I5" s="229">
        <v>40.0</v>
      </c>
      <c r="J5" s="217">
        <f t="shared" si="3"/>
        <v>0.00697809653</v>
      </c>
      <c r="K5" s="218">
        <f t="shared" si="4"/>
        <v>2.791238612</v>
      </c>
      <c r="L5" s="151">
        <f t="shared" si="5"/>
        <v>43.34657879</v>
      </c>
      <c r="M5" s="252" t="s">
        <v>9</v>
      </c>
      <c r="N5" s="248">
        <f>IFERROR(__xludf.DUMMYFUNCTION("""COMPUTED_VALUE"""),2.0)</f>
        <v>2</v>
      </c>
      <c r="O5" s="248"/>
      <c r="P5" s="248"/>
      <c r="Q5" s="248"/>
      <c r="R5" s="248"/>
      <c r="S5" s="248"/>
      <c r="T5" s="248"/>
      <c r="U5" s="248"/>
      <c r="V5" s="248"/>
      <c r="W5" s="248"/>
      <c r="X5" s="248"/>
    </row>
    <row r="6">
      <c r="A6" s="257" t="s">
        <v>9</v>
      </c>
      <c r="B6" s="257" t="s">
        <v>255</v>
      </c>
      <c r="C6" s="258" t="s">
        <v>1331</v>
      </c>
      <c r="D6" s="259" t="s">
        <v>242</v>
      </c>
      <c r="E6" s="260">
        <v>44048.0</v>
      </c>
      <c r="F6" s="258" t="s">
        <v>287</v>
      </c>
      <c r="G6" s="229">
        <v>2.0</v>
      </c>
      <c r="H6" s="256">
        <v>20.0</v>
      </c>
      <c r="I6" s="229">
        <v>40.0</v>
      </c>
      <c r="J6" s="217">
        <f t="shared" si="3"/>
        <v>0.005895845448</v>
      </c>
      <c r="K6" s="218">
        <f t="shared" si="4"/>
        <v>2.358338179</v>
      </c>
      <c r="L6" s="151">
        <f t="shared" si="5"/>
        <v>43.34657879</v>
      </c>
      <c r="M6" s="257" t="s">
        <v>9</v>
      </c>
      <c r="N6" s="247">
        <f>IFERROR(__xludf.DUMMYFUNCTION("""COMPUTED_VALUE"""),3.0)</f>
        <v>3</v>
      </c>
      <c r="O6" s="247"/>
      <c r="P6" s="247"/>
      <c r="Q6" s="247"/>
      <c r="R6" s="247"/>
      <c r="S6" s="247"/>
      <c r="T6" s="247"/>
      <c r="U6" s="247"/>
      <c r="V6" s="247"/>
      <c r="W6" s="247"/>
      <c r="X6" s="247"/>
    </row>
    <row r="7">
      <c r="A7" s="257" t="s">
        <v>9</v>
      </c>
      <c r="B7" s="257" t="s">
        <v>255</v>
      </c>
      <c r="C7" s="258" t="s">
        <v>1332</v>
      </c>
      <c r="D7" s="259" t="s">
        <v>242</v>
      </c>
      <c r="E7" s="260">
        <v>44048.0</v>
      </c>
      <c r="F7" s="258" t="s">
        <v>287</v>
      </c>
      <c r="G7" s="229">
        <v>1.0</v>
      </c>
      <c r="H7" s="256">
        <v>50.0</v>
      </c>
      <c r="I7" s="229">
        <v>40.0</v>
      </c>
      <c r="J7" s="217">
        <f t="shared" si="3"/>
        <v>0.009142598695</v>
      </c>
      <c r="K7" s="218">
        <f t="shared" si="4"/>
        <v>3.657039478</v>
      </c>
      <c r="L7" s="151">
        <f t="shared" si="5"/>
        <v>43.34657879</v>
      </c>
      <c r="M7" s="257" t="s">
        <v>9</v>
      </c>
      <c r="N7" s="247">
        <f>IFERROR(__xludf.DUMMYFUNCTION("""COMPUTED_VALUE"""),4.0)</f>
        <v>4</v>
      </c>
      <c r="O7" s="247"/>
      <c r="P7" s="247"/>
      <c r="Q7" s="247"/>
      <c r="R7" s="247"/>
      <c r="S7" s="247"/>
      <c r="T7" s="247"/>
      <c r="U7" s="247"/>
      <c r="V7" s="247"/>
      <c r="W7" s="247"/>
      <c r="X7" s="247"/>
    </row>
    <row r="8">
      <c r="A8" s="257" t="s">
        <v>9</v>
      </c>
      <c r="B8" s="257" t="s">
        <v>21</v>
      </c>
      <c r="C8" s="258" t="s">
        <v>1333</v>
      </c>
      <c r="D8" s="259" t="s">
        <v>242</v>
      </c>
      <c r="E8" s="260">
        <v>44048.0</v>
      </c>
      <c r="F8" s="258" t="s">
        <v>260</v>
      </c>
      <c r="G8" s="229">
        <v>1.0</v>
      </c>
      <c r="H8" s="256">
        <v>50.0</v>
      </c>
      <c r="I8" s="229">
        <v>50.0</v>
      </c>
      <c r="J8" s="217">
        <f t="shared" si="3"/>
        <v>0.01007543452</v>
      </c>
      <c r="K8" s="218">
        <f t="shared" si="4"/>
        <v>4.030173806</v>
      </c>
      <c r="L8" s="151">
        <f t="shared" si="5"/>
        <v>43.34657879</v>
      </c>
      <c r="M8" s="257" t="s">
        <v>9</v>
      </c>
      <c r="N8" s="247">
        <f>IFERROR(__xludf.DUMMYFUNCTION("""COMPUTED_VALUE"""),5.0)</f>
        <v>5</v>
      </c>
      <c r="O8" s="247"/>
      <c r="P8" s="247"/>
      <c r="Q8" s="247"/>
      <c r="R8" s="247"/>
      <c r="S8" s="247"/>
      <c r="T8" s="247"/>
      <c r="U8" s="247"/>
      <c r="V8" s="247"/>
      <c r="W8" s="247"/>
      <c r="X8" s="247"/>
    </row>
    <row r="9">
      <c r="A9" s="257" t="s">
        <v>9</v>
      </c>
      <c r="B9" s="257" t="s">
        <v>21</v>
      </c>
      <c r="C9" s="258" t="s">
        <v>1334</v>
      </c>
      <c r="D9" s="259" t="s">
        <v>242</v>
      </c>
      <c r="E9" s="260">
        <v>44049.0</v>
      </c>
      <c r="F9" s="258" t="s">
        <v>260</v>
      </c>
      <c r="G9" s="229">
        <v>2.0</v>
      </c>
      <c r="H9" s="256">
        <v>20.0</v>
      </c>
      <c r="I9" s="229">
        <v>30.0</v>
      </c>
      <c r="J9" s="217">
        <f t="shared" si="3"/>
        <v>0.004963009627</v>
      </c>
      <c r="K9" s="218">
        <f t="shared" si="4"/>
        <v>1.985203851</v>
      </c>
      <c r="L9" s="151">
        <f t="shared" si="5"/>
        <v>43.34657879</v>
      </c>
      <c r="M9" s="257" t="s">
        <v>9</v>
      </c>
      <c r="N9" s="247">
        <f>IFERROR(__xludf.DUMMYFUNCTION("""COMPUTED_VALUE"""),6.0)</f>
        <v>6</v>
      </c>
      <c r="O9" s="247"/>
      <c r="P9" s="247"/>
      <c r="Q9" s="247"/>
      <c r="R9" s="247"/>
      <c r="S9" s="247"/>
      <c r="T9" s="247"/>
      <c r="U9" s="247"/>
      <c r="V9" s="247"/>
      <c r="W9" s="247"/>
      <c r="X9" s="247"/>
    </row>
    <row r="10">
      <c r="A10" s="257" t="s">
        <v>9</v>
      </c>
      <c r="B10" s="257" t="s">
        <v>255</v>
      </c>
      <c r="C10" s="258" t="s">
        <v>1335</v>
      </c>
      <c r="D10" s="259" t="s">
        <v>242</v>
      </c>
      <c r="E10" s="261">
        <v>44058.0</v>
      </c>
      <c r="F10" s="258" t="s">
        <v>287</v>
      </c>
      <c r="G10" s="229">
        <v>2.0</v>
      </c>
      <c r="H10" s="256">
        <v>20.0</v>
      </c>
      <c r="I10" s="229">
        <v>30.0</v>
      </c>
      <c r="J10" s="217">
        <f t="shared" si="3"/>
        <v>0.004963009627</v>
      </c>
      <c r="K10" s="218">
        <f t="shared" si="4"/>
        <v>1.985203851</v>
      </c>
      <c r="L10" s="151">
        <f t="shared" si="5"/>
        <v>43.34657879</v>
      </c>
      <c r="M10" s="257" t="s">
        <v>9</v>
      </c>
      <c r="N10" s="247">
        <f>IFERROR(__xludf.DUMMYFUNCTION("""COMPUTED_VALUE"""),7.0)</f>
        <v>7</v>
      </c>
      <c r="O10" s="247"/>
      <c r="P10" s="247"/>
      <c r="Q10" s="247"/>
      <c r="R10" s="247"/>
      <c r="S10" s="247"/>
      <c r="T10" s="247"/>
      <c r="U10" s="247"/>
      <c r="V10" s="247"/>
      <c r="W10" s="247"/>
      <c r="X10" s="247"/>
    </row>
    <row r="11">
      <c r="A11" s="257" t="s">
        <v>9</v>
      </c>
      <c r="B11" s="257" t="s">
        <v>21</v>
      </c>
      <c r="C11" s="258" t="s">
        <v>1336</v>
      </c>
      <c r="D11" s="259" t="s">
        <v>242</v>
      </c>
      <c r="E11" s="261">
        <v>44063.0</v>
      </c>
      <c r="F11" s="258" t="s">
        <v>260</v>
      </c>
      <c r="G11" s="229">
        <v>2.0</v>
      </c>
      <c r="H11" s="256">
        <v>50.0</v>
      </c>
      <c r="I11" s="229">
        <v>50.0</v>
      </c>
      <c r="J11" s="217">
        <f t="shared" si="3"/>
        <v>0.01007543452</v>
      </c>
      <c r="K11" s="218">
        <f t="shared" si="4"/>
        <v>4.030173806</v>
      </c>
      <c r="L11" s="151">
        <f t="shared" si="5"/>
        <v>43.34657879</v>
      </c>
      <c r="M11" s="257" t="s">
        <v>9</v>
      </c>
      <c r="N11" s="247">
        <f>IFERROR(__xludf.DUMMYFUNCTION("""COMPUTED_VALUE"""),8.0)</f>
        <v>8</v>
      </c>
      <c r="O11" s="247"/>
      <c r="P11" s="247"/>
      <c r="Q11" s="247"/>
      <c r="R11" s="247"/>
      <c r="S11" s="247"/>
      <c r="T11" s="247"/>
      <c r="U11" s="247"/>
      <c r="V11" s="247"/>
      <c r="W11" s="247"/>
      <c r="X11" s="247"/>
    </row>
    <row r="12">
      <c r="A12" s="257" t="s">
        <v>9</v>
      </c>
      <c r="B12" s="257" t="s">
        <v>255</v>
      </c>
      <c r="C12" s="258" t="s">
        <v>1337</v>
      </c>
      <c r="D12" s="259" t="s">
        <v>242</v>
      </c>
      <c r="E12" s="261">
        <v>44063.0</v>
      </c>
      <c r="F12" s="258" t="s">
        <v>260</v>
      </c>
      <c r="G12" s="229">
        <v>1.0</v>
      </c>
      <c r="H12" s="256">
        <v>70.0</v>
      </c>
      <c r="I12" s="229">
        <v>70.0</v>
      </c>
      <c r="J12" s="217">
        <f t="shared" si="3"/>
        <v>0.01410560832</v>
      </c>
      <c r="K12" s="218">
        <f t="shared" si="4"/>
        <v>5.642243329</v>
      </c>
      <c r="L12" s="151">
        <f t="shared" si="5"/>
        <v>43.34657879</v>
      </c>
      <c r="M12" s="257" t="s">
        <v>9</v>
      </c>
      <c r="N12" s="247">
        <f>IFERROR(__xludf.DUMMYFUNCTION("""COMPUTED_VALUE"""),9.0)</f>
        <v>9</v>
      </c>
      <c r="O12" s="247"/>
      <c r="P12" s="247"/>
      <c r="Q12" s="247"/>
      <c r="R12" s="247"/>
      <c r="S12" s="247"/>
      <c r="T12" s="247"/>
      <c r="U12" s="247"/>
      <c r="V12" s="247"/>
      <c r="W12" s="247"/>
      <c r="X12" s="247"/>
    </row>
    <row r="13">
      <c r="A13" s="257" t="s">
        <v>9</v>
      </c>
      <c r="B13" s="257" t="s">
        <v>255</v>
      </c>
      <c r="C13" s="258" t="s">
        <v>1338</v>
      </c>
      <c r="D13" s="259" t="s">
        <v>242</v>
      </c>
      <c r="E13" s="260">
        <v>44077.0</v>
      </c>
      <c r="F13" s="258" t="s">
        <v>260</v>
      </c>
      <c r="G13" s="229">
        <v>3.0</v>
      </c>
      <c r="H13" s="256">
        <v>20.0</v>
      </c>
      <c r="I13" s="229">
        <v>20.0</v>
      </c>
      <c r="J13" s="217">
        <f t="shared" si="3"/>
        <v>0.004030173806</v>
      </c>
      <c r="K13" s="218">
        <f t="shared" si="4"/>
        <v>1.612069523</v>
      </c>
      <c r="L13" s="151">
        <f t="shared" si="5"/>
        <v>43.34657879</v>
      </c>
      <c r="M13" s="257" t="s">
        <v>9</v>
      </c>
      <c r="N13" s="247">
        <f>IFERROR(__xludf.DUMMYFUNCTION("""COMPUTED_VALUE"""),10.0)</f>
        <v>10</v>
      </c>
      <c r="O13" s="247"/>
      <c r="P13" s="247"/>
      <c r="Q13" s="247"/>
      <c r="R13" s="247"/>
      <c r="S13" s="247"/>
      <c r="T13" s="247"/>
      <c r="U13" s="247"/>
      <c r="V13" s="247"/>
      <c r="W13" s="247"/>
      <c r="X13" s="247"/>
    </row>
    <row r="14">
      <c r="A14" s="257" t="s">
        <v>9</v>
      </c>
      <c r="B14" s="257" t="s">
        <v>21</v>
      </c>
      <c r="C14" s="258" t="s">
        <v>1339</v>
      </c>
      <c r="D14" s="259" t="s">
        <v>242</v>
      </c>
      <c r="E14" s="260">
        <v>44078.0</v>
      </c>
      <c r="F14" s="258" t="s">
        <v>287</v>
      </c>
      <c r="G14" s="229">
        <v>1.0</v>
      </c>
      <c r="H14" s="256">
        <v>20.0</v>
      </c>
      <c r="I14" s="229">
        <v>30.0</v>
      </c>
      <c r="J14" s="217">
        <f t="shared" si="3"/>
        <v>0.004963009627</v>
      </c>
      <c r="K14" s="218">
        <f t="shared" si="4"/>
        <v>1.985203851</v>
      </c>
      <c r="L14" s="151">
        <f t="shared" si="5"/>
        <v>43.34657879</v>
      </c>
      <c r="M14" s="257" t="s">
        <v>9</v>
      </c>
      <c r="N14" s="247">
        <f>IFERROR(__xludf.DUMMYFUNCTION("""COMPUTED_VALUE"""),11.0)</f>
        <v>11</v>
      </c>
      <c r="O14" s="247"/>
      <c r="P14" s="247"/>
      <c r="Q14" s="247"/>
      <c r="R14" s="247"/>
      <c r="S14" s="247"/>
      <c r="T14" s="247"/>
      <c r="U14" s="247"/>
      <c r="V14" s="247"/>
      <c r="W14" s="247"/>
      <c r="X14" s="247"/>
    </row>
    <row r="15">
      <c r="A15" s="257" t="s">
        <v>9</v>
      </c>
      <c r="B15" s="257" t="s">
        <v>65</v>
      </c>
      <c r="C15" s="258" t="s">
        <v>1340</v>
      </c>
      <c r="D15" s="259" t="s">
        <v>242</v>
      </c>
      <c r="E15" s="260">
        <v>44078.0</v>
      </c>
      <c r="F15" s="258" t="s">
        <v>260</v>
      </c>
      <c r="G15" s="229">
        <v>3.0</v>
      </c>
      <c r="H15" s="256">
        <v>10.0</v>
      </c>
      <c r="I15" s="229">
        <v>10.0</v>
      </c>
      <c r="J15" s="217">
        <f t="shared" si="3"/>
        <v>0.002015086903</v>
      </c>
      <c r="K15" s="218">
        <f t="shared" si="4"/>
        <v>0.8060347613</v>
      </c>
      <c r="L15" s="151">
        <f t="shared" si="5"/>
        <v>43.34657879</v>
      </c>
      <c r="M15" s="257" t="s">
        <v>9</v>
      </c>
      <c r="N15" s="247">
        <f>IFERROR(__xludf.DUMMYFUNCTION("""COMPUTED_VALUE"""),12.0)</f>
        <v>12</v>
      </c>
      <c r="O15" s="247"/>
      <c r="P15" s="247"/>
      <c r="Q15" s="247"/>
      <c r="R15" s="247"/>
      <c r="S15" s="247"/>
      <c r="T15" s="247"/>
      <c r="U15" s="247"/>
      <c r="V15" s="247"/>
      <c r="W15" s="247"/>
      <c r="X15" s="247"/>
    </row>
    <row r="16">
      <c r="A16" s="257" t="s">
        <v>9</v>
      </c>
      <c r="B16" s="257" t="s">
        <v>65</v>
      </c>
      <c r="C16" s="258" t="s">
        <v>1340</v>
      </c>
      <c r="D16" s="259" t="s">
        <v>242</v>
      </c>
      <c r="E16" s="260">
        <v>44078.0</v>
      </c>
      <c r="F16" s="258" t="s">
        <v>260</v>
      </c>
      <c r="G16" s="229">
        <v>3.0</v>
      </c>
      <c r="H16" s="256">
        <v>10.0</v>
      </c>
      <c r="I16" s="229">
        <v>10.0</v>
      </c>
      <c r="J16" s="217">
        <f t="shared" si="3"/>
        <v>0.002015086903</v>
      </c>
      <c r="K16" s="218">
        <f t="shared" si="4"/>
        <v>0.8060347613</v>
      </c>
      <c r="L16" s="151">
        <f t="shared" si="5"/>
        <v>43.34657879</v>
      </c>
      <c r="M16" s="257" t="s">
        <v>9</v>
      </c>
      <c r="N16" s="247">
        <f>IFERROR(__xludf.DUMMYFUNCTION("""COMPUTED_VALUE"""),13.0)</f>
        <v>13</v>
      </c>
      <c r="O16" s="247"/>
      <c r="P16" s="247"/>
      <c r="Q16" s="247"/>
      <c r="R16" s="247"/>
      <c r="S16" s="247"/>
      <c r="T16" s="247"/>
      <c r="U16" s="247"/>
      <c r="V16" s="247"/>
      <c r="W16" s="247"/>
      <c r="X16" s="247"/>
    </row>
    <row r="17">
      <c r="A17" s="257" t="s">
        <v>9</v>
      </c>
      <c r="B17" s="257" t="s">
        <v>255</v>
      </c>
      <c r="C17" s="258" t="s">
        <v>1341</v>
      </c>
      <c r="D17" s="259" t="s">
        <v>242</v>
      </c>
      <c r="E17" s="260">
        <v>44078.0</v>
      </c>
      <c r="F17" s="258" t="s">
        <v>260</v>
      </c>
      <c r="G17" s="229">
        <v>3.0</v>
      </c>
      <c r="H17" s="256">
        <v>10.0</v>
      </c>
      <c r="I17" s="229">
        <v>10.0</v>
      </c>
      <c r="J17" s="217">
        <f t="shared" si="3"/>
        <v>0.002015086903</v>
      </c>
      <c r="K17" s="218">
        <f t="shared" si="4"/>
        <v>0.8060347613</v>
      </c>
      <c r="L17" s="151">
        <f t="shared" si="5"/>
        <v>43.34657879</v>
      </c>
      <c r="M17" s="257" t="s">
        <v>9</v>
      </c>
      <c r="N17" s="247">
        <f>IFERROR(__xludf.DUMMYFUNCTION("""COMPUTED_VALUE"""),14.0)</f>
        <v>14</v>
      </c>
      <c r="O17" s="247"/>
      <c r="P17" s="247"/>
      <c r="Q17" s="247"/>
      <c r="R17" s="247"/>
      <c r="S17" s="247"/>
      <c r="T17" s="247"/>
      <c r="U17" s="247"/>
      <c r="V17" s="247"/>
      <c r="W17" s="247"/>
      <c r="X17" s="247"/>
    </row>
    <row r="18">
      <c r="A18" s="257" t="s">
        <v>9</v>
      </c>
      <c r="B18" s="257" t="s">
        <v>255</v>
      </c>
      <c r="C18" s="258" t="s">
        <v>1342</v>
      </c>
      <c r="D18" s="259" t="s">
        <v>242</v>
      </c>
      <c r="E18" s="260">
        <v>44081.0</v>
      </c>
      <c r="F18" s="258" t="s">
        <v>287</v>
      </c>
      <c r="G18" s="229">
        <v>1.0</v>
      </c>
      <c r="H18" s="256">
        <v>30.0</v>
      </c>
      <c r="I18" s="229">
        <v>40.0</v>
      </c>
      <c r="J18" s="217">
        <f t="shared" si="3"/>
        <v>0.00697809653</v>
      </c>
      <c r="K18" s="218">
        <f t="shared" si="4"/>
        <v>2.791238612</v>
      </c>
      <c r="L18" s="151">
        <f t="shared" si="5"/>
        <v>43.34657879</v>
      </c>
      <c r="M18" s="257" t="s">
        <v>9</v>
      </c>
      <c r="N18" s="247">
        <f>IFERROR(__xludf.DUMMYFUNCTION("""COMPUTED_VALUE"""),15.0)</f>
        <v>15</v>
      </c>
      <c r="O18" s="247"/>
      <c r="P18" s="247"/>
      <c r="Q18" s="247"/>
      <c r="R18" s="247"/>
      <c r="S18" s="247"/>
      <c r="T18" s="247"/>
      <c r="U18" s="247"/>
      <c r="V18" s="247"/>
      <c r="W18" s="247"/>
      <c r="X18" s="247"/>
    </row>
    <row r="19">
      <c r="A19" s="257" t="s">
        <v>9</v>
      </c>
      <c r="B19" s="257" t="s">
        <v>21</v>
      </c>
      <c r="C19" s="258" t="s">
        <v>1343</v>
      </c>
      <c r="D19" s="259" t="s">
        <v>242</v>
      </c>
      <c r="E19" s="260">
        <v>44075.0</v>
      </c>
      <c r="F19" s="258" t="s">
        <v>287</v>
      </c>
      <c r="G19" s="229">
        <v>1.0</v>
      </c>
      <c r="H19" s="256">
        <v>40.0</v>
      </c>
      <c r="I19" s="229">
        <v>40.0</v>
      </c>
      <c r="J19" s="217">
        <f t="shared" si="3"/>
        <v>0.008060347613</v>
      </c>
      <c r="K19" s="218">
        <f t="shared" si="4"/>
        <v>3.224139045</v>
      </c>
      <c r="L19" s="151">
        <f t="shared" si="5"/>
        <v>43.34657879</v>
      </c>
      <c r="M19" s="257" t="s">
        <v>9</v>
      </c>
      <c r="N19" s="247">
        <f>IFERROR(__xludf.DUMMYFUNCTION("""COMPUTED_VALUE"""),16.0)</f>
        <v>16</v>
      </c>
      <c r="O19" s="247"/>
      <c r="P19" s="247"/>
      <c r="Q19" s="247"/>
      <c r="R19" s="247"/>
      <c r="S19" s="247"/>
      <c r="T19" s="247"/>
      <c r="U19" s="247"/>
      <c r="V19" s="247"/>
      <c r="W19" s="247"/>
      <c r="X19" s="247"/>
    </row>
    <row r="20">
      <c r="A20" s="257" t="s">
        <v>9</v>
      </c>
      <c r="B20" s="257" t="s">
        <v>255</v>
      </c>
      <c r="C20" s="258" t="s">
        <v>1344</v>
      </c>
      <c r="D20" s="259" t="s">
        <v>242</v>
      </c>
      <c r="E20" s="261">
        <v>44063.0</v>
      </c>
      <c r="F20" s="258" t="s">
        <v>260</v>
      </c>
      <c r="G20" s="229">
        <v>3.0</v>
      </c>
      <c r="H20" s="256">
        <v>10.0</v>
      </c>
      <c r="I20" s="229">
        <v>10.0</v>
      </c>
      <c r="J20" s="217">
        <f t="shared" si="3"/>
        <v>0.002015086903</v>
      </c>
      <c r="K20" s="218">
        <f t="shared" si="4"/>
        <v>0.8060347613</v>
      </c>
      <c r="L20" s="151">
        <f t="shared" si="5"/>
        <v>43.34657879</v>
      </c>
      <c r="M20" s="257" t="s">
        <v>9</v>
      </c>
      <c r="N20" s="247">
        <f>IFERROR(__xludf.DUMMYFUNCTION("""COMPUTED_VALUE"""),17.0)</f>
        <v>17</v>
      </c>
      <c r="O20" s="247"/>
      <c r="P20" s="247"/>
      <c r="Q20" s="247"/>
      <c r="R20" s="247"/>
      <c r="S20" s="247"/>
      <c r="T20" s="247"/>
      <c r="U20" s="247"/>
      <c r="V20" s="247"/>
      <c r="W20" s="247"/>
      <c r="X20" s="247"/>
    </row>
    <row r="21">
      <c r="A21" s="252" t="s">
        <v>7</v>
      </c>
      <c r="B21" s="252" t="s">
        <v>255</v>
      </c>
      <c r="C21" s="253" t="s">
        <v>1329</v>
      </c>
      <c r="D21" s="254" t="s">
        <v>242</v>
      </c>
      <c r="E21" s="255">
        <v>44043.0</v>
      </c>
      <c r="F21" s="253" t="s">
        <v>260</v>
      </c>
      <c r="G21" s="229">
        <v>3.0</v>
      </c>
      <c r="H21" s="256">
        <v>50.0</v>
      </c>
      <c r="I21" s="229">
        <v>50.0</v>
      </c>
      <c r="J21" s="217">
        <f t="shared" si="3"/>
        <v>0.01007543452</v>
      </c>
      <c r="K21" s="218">
        <f t="shared" si="4"/>
        <v>4.030173806</v>
      </c>
      <c r="L21" s="151">
        <f t="shared" si="5"/>
        <v>36.46540027</v>
      </c>
      <c r="M21" s="252" t="s">
        <v>7</v>
      </c>
      <c r="N21" s="248">
        <f>IFERROR(__xludf.DUMMYFUNCTION("""COMPUTED_VALUE"""),1.0)</f>
        <v>1</v>
      </c>
      <c r="O21" s="248"/>
      <c r="P21" s="248"/>
      <c r="Q21" s="248"/>
      <c r="R21" s="248"/>
      <c r="S21" s="248"/>
      <c r="T21" s="248"/>
      <c r="U21" s="248"/>
      <c r="V21" s="248"/>
      <c r="W21" s="248"/>
      <c r="X21" s="248"/>
    </row>
    <row r="22">
      <c r="A22" s="257" t="s">
        <v>7</v>
      </c>
      <c r="B22" s="257" t="s">
        <v>255</v>
      </c>
      <c r="C22" s="258" t="s">
        <v>1331</v>
      </c>
      <c r="D22" s="259" t="s">
        <v>242</v>
      </c>
      <c r="E22" s="260">
        <v>44048.0</v>
      </c>
      <c r="F22" s="258" t="s">
        <v>287</v>
      </c>
      <c r="G22" s="229">
        <v>2.0</v>
      </c>
      <c r="H22" s="256">
        <v>20.0</v>
      </c>
      <c r="I22" s="229">
        <v>40.0</v>
      </c>
      <c r="J22" s="217">
        <f t="shared" si="3"/>
        <v>0.005895845448</v>
      </c>
      <c r="K22" s="218">
        <f t="shared" si="4"/>
        <v>2.358338179</v>
      </c>
      <c r="L22" s="151">
        <f t="shared" si="5"/>
        <v>36.46540027</v>
      </c>
      <c r="M22" s="257" t="s">
        <v>7</v>
      </c>
      <c r="N22" s="247">
        <f>IFERROR(__xludf.DUMMYFUNCTION("""COMPUTED_VALUE"""),2.0)</f>
        <v>2</v>
      </c>
      <c r="O22" s="247"/>
      <c r="P22" s="247"/>
      <c r="Q22" s="247"/>
      <c r="R22" s="247"/>
      <c r="S22" s="247"/>
      <c r="T22" s="247"/>
      <c r="U22" s="247"/>
      <c r="V22" s="247"/>
      <c r="W22" s="247"/>
      <c r="X22" s="247"/>
    </row>
    <row r="23">
      <c r="A23" s="257" t="s">
        <v>7</v>
      </c>
      <c r="B23" s="257" t="s">
        <v>21</v>
      </c>
      <c r="C23" s="258" t="s">
        <v>1333</v>
      </c>
      <c r="D23" s="259" t="s">
        <v>242</v>
      </c>
      <c r="E23" s="260">
        <v>44048.0</v>
      </c>
      <c r="F23" s="258" t="s">
        <v>260</v>
      </c>
      <c r="G23" s="229">
        <v>1.0</v>
      </c>
      <c r="H23" s="256">
        <v>50.0</v>
      </c>
      <c r="I23" s="229">
        <v>50.0</v>
      </c>
      <c r="J23" s="217">
        <f t="shared" si="3"/>
        <v>0.01007543452</v>
      </c>
      <c r="K23" s="218">
        <f t="shared" si="4"/>
        <v>4.030173806</v>
      </c>
      <c r="L23" s="151">
        <f t="shared" si="5"/>
        <v>36.46540027</v>
      </c>
      <c r="M23" s="257" t="s">
        <v>7</v>
      </c>
      <c r="N23" s="247">
        <f>IFERROR(__xludf.DUMMYFUNCTION("""COMPUTED_VALUE"""),3.0)</f>
        <v>3</v>
      </c>
      <c r="O23" s="247"/>
      <c r="P23" s="247"/>
      <c r="Q23" s="247"/>
      <c r="R23" s="247"/>
      <c r="S23" s="247"/>
      <c r="T23" s="247"/>
      <c r="U23" s="247"/>
      <c r="V23" s="247"/>
      <c r="W23" s="247"/>
      <c r="X23" s="247"/>
    </row>
    <row r="24">
      <c r="A24" s="257" t="s">
        <v>7</v>
      </c>
      <c r="B24" s="257" t="s">
        <v>21</v>
      </c>
      <c r="C24" s="258" t="s">
        <v>1334</v>
      </c>
      <c r="D24" s="259" t="s">
        <v>242</v>
      </c>
      <c r="E24" s="260">
        <v>44049.0</v>
      </c>
      <c r="F24" s="258" t="s">
        <v>260</v>
      </c>
      <c r="G24" s="229">
        <v>2.0</v>
      </c>
      <c r="H24" s="256">
        <v>20.0</v>
      </c>
      <c r="I24" s="229">
        <v>30.0</v>
      </c>
      <c r="J24" s="217">
        <f t="shared" si="3"/>
        <v>0.004963009627</v>
      </c>
      <c r="K24" s="218">
        <f t="shared" si="4"/>
        <v>1.985203851</v>
      </c>
      <c r="L24" s="151">
        <f t="shared" si="5"/>
        <v>36.46540027</v>
      </c>
      <c r="M24" s="257" t="s">
        <v>7</v>
      </c>
      <c r="N24" s="247">
        <f>IFERROR(__xludf.DUMMYFUNCTION("""COMPUTED_VALUE"""),4.0)</f>
        <v>4</v>
      </c>
      <c r="O24" s="247"/>
      <c r="P24" s="247"/>
      <c r="Q24" s="247"/>
      <c r="R24" s="247"/>
      <c r="S24" s="247"/>
      <c r="T24" s="247"/>
      <c r="U24" s="247"/>
      <c r="V24" s="247"/>
      <c r="W24" s="247"/>
      <c r="X24" s="247"/>
    </row>
    <row r="25">
      <c r="A25" s="257" t="s">
        <v>7</v>
      </c>
      <c r="B25" s="257" t="s">
        <v>255</v>
      </c>
      <c r="C25" s="258" t="s">
        <v>1345</v>
      </c>
      <c r="D25" s="259" t="s">
        <v>242</v>
      </c>
      <c r="E25" s="261">
        <v>44053.0</v>
      </c>
      <c r="F25" s="258" t="s">
        <v>287</v>
      </c>
      <c r="G25" s="229">
        <v>1.0</v>
      </c>
      <c r="H25" s="256">
        <v>80.0</v>
      </c>
      <c r="I25" s="229">
        <v>80.0</v>
      </c>
      <c r="J25" s="217">
        <f t="shared" si="3"/>
        <v>0.01612069523</v>
      </c>
      <c r="K25" s="218">
        <f t="shared" si="4"/>
        <v>6.44827809</v>
      </c>
      <c r="L25" s="151">
        <f t="shared" si="5"/>
        <v>36.46540027</v>
      </c>
      <c r="M25" s="257" t="s">
        <v>7</v>
      </c>
      <c r="N25" s="247">
        <f>IFERROR(__xludf.DUMMYFUNCTION("""COMPUTED_VALUE"""),5.0)</f>
        <v>5</v>
      </c>
      <c r="O25" s="247"/>
      <c r="P25" s="247"/>
      <c r="Q25" s="247"/>
      <c r="R25" s="247"/>
      <c r="S25" s="247"/>
      <c r="T25" s="247"/>
      <c r="U25" s="247"/>
      <c r="V25" s="247"/>
      <c r="W25" s="247"/>
      <c r="X25" s="247"/>
    </row>
    <row r="26">
      <c r="A26" s="257" t="s">
        <v>7</v>
      </c>
      <c r="B26" s="257" t="s">
        <v>255</v>
      </c>
      <c r="C26" s="258" t="s">
        <v>1335</v>
      </c>
      <c r="D26" s="259" t="s">
        <v>242</v>
      </c>
      <c r="E26" s="261">
        <v>44058.0</v>
      </c>
      <c r="F26" s="258" t="s">
        <v>287</v>
      </c>
      <c r="G26" s="229">
        <v>2.0</v>
      </c>
      <c r="H26" s="256">
        <v>20.0</v>
      </c>
      <c r="I26" s="229">
        <v>30.0</v>
      </c>
      <c r="J26" s="217">
        <f t="shared" si="3"/>
        <v>0.004963009627</v>
      </c>
      <c r="K26" s="218">
        <f t="shared" si="4"/>
        <v>1.985203851</v>
      </c>
      <c r="L26" s="151">
        <f t="shared" si="5"/>
        <v>36.46540027</v>
      </c>
      <c r="M26" s="257" t="s">
        <v>7</v>
      </c>
      <c r="N26" s="247">
        <f>IFERROR(__xludf.DUMMYFUNCTION("""COMPUTED_VALUE"""),6.0)</f>
        <v>6</v>
      </c>
      <c r="O26" s="247"/>
      <c r="P26" s="247"/>
      <c r="Q26" s="247"/>
      <c r="R26" s="247"/>
      <c r="S26" s="247"/>
      <c r="T26" s="247"/>
      <c r="U26" s="247"/>
      <c r="V26" s="247"/>
      <c r="W26" s="247"/>
      <c r="X26" s="247"/>
    </row>
    <row r="27">
      <c r="A27" s="257" t="s">
        <v>7</v>
      </c>
      <c r="B27" s="257" t="s">
        <v>21</v>
      </c>
      <c r="C27" s="258" t="s">
        <v>1336</v>
      </c>
      <c r="D27" s="259" t="s">
        <v>242</v>
      </c>
      <c r="E27" s="261">
        <v>44063.0</v>
      </c>
      <c r="F27" s="258" t="s">
        <v>260</v>
      </c>
      <c r="G27" s="229">
        <v>2.0</v>
      </c>
      <c r="H27" s="256">
        <v>50.0</v>
      </c>
      <c r="I27" s="229">
        <v>50.0</v>
      </c>
      <c r="J27" s="217">
        <f t="shared" si="3"/>
        <v>0.01007543452</v>
      </c>
      <c r="K27" s="218">
        <f t="shared" si="4"/>
        <v>4.030173806</v>
      </c>
      <c r="L27" s="151">
        <f t="shared" si="5"/>
        <v>36.46540027</v>
      </c>
      <c r="M27" s="257" t="s">
        <v>7</v>
      </c>
      <c r="N27" s="247">
        <f>IFERROR(__xludf.DUMMYFUNCTION("""COMPUTED_VALUE"""),7.0)</f>
        <v>7</v>
      </c>
      <c r="O27" s="247"/>
      <c r="P27" s="247"/>
      <c r="Q27" s="247"/>
      <c r="R27" s="247"/>
      <c r="S27" s="247"/>
      <c r="T27" s="247"/>
      <c r="U27" s="247"/>
      <c r="V27" s="247"/>
      <c r="W27" s="247"/>
      <c r="X27" s="247"/>
    </row>
    <row r="28">
      <c r="A28" s="257" t="s">
        <v>7</v>
      </c>
      <c r="B28" s="257" t="s">
        <v>255</v>
      </c>
      <c r="C28" s="258" t="s">
        <v>1346</v>
      </c>
      <c r="D28" s="259" t="s">
        <v>242</v>
      </c>
      <c r="E28" s="261">
        <v>44068.0</v>
      </c>
      <c r="F28" s="258" t="s">
        <v>287</v>
      </c>
      <c r="G28" s="229">
        <v>1.0</v>
      </c>
      <c r="H28" s="256">
        <v>50.0</v>
      </c>
      <c r="I28" s="229">
        <v>70.0</v>
      </c>
      <c r="J28" s="217">
        <f t="shared" si="3"/>
        <v>0.01194110616</v>
      </c>
      <c r="K28" s="218">
        <f t="shared" si="4"/>
        <v>4.776442463</v>
      </c>
      <c r="L28" s="151">
        <f t="shared" si="5"/>
        <v>36.46540027</v>
      </c>
      <c r="M28" s="257" t="s">
        <v>7</v>
      </c>
      <c r="N28" s="247">
        <f>IFERROR(__xludf.DUMMYFUNCTION("""COMPUTED_VALUE"""),8.0)</f>
        <v>8</v>
      </c>
      <c r="O28" s="247"/>
      <c r="P28" s="247"/>
      <c r="Q28" s="247"/>
      <c r="R28" s="247"/>
      <c r="S28" s="247"/>
      <c r="T28" s="247"/>
      <c r="U28" s="247"/>
      <c r="V28" s="247"/>
      <c r="W28" s="247"/>
      <c r="X28" s="247"/>
    </row>
    <row r="29">
      <c r="A29" s="257" t="s">
        <v>7</v>
      </c>
      <c r="B29" s="257" t="s">
        <v>255</v>
      </c>
      <c r="C29" s="258" t="s">
        <v>1347</v>
      </c>
      <c r="D29" s="259" t="s">
        <v>242</v>
      </c>
      <c r="E29" s="261">
        <v>44070.0</v>
      </c>
      <c r="F29" s="258" t="s">
        <v>287</v>
      </c>
      <c r="G29" s="229">
        <v>2.0</v>
      </c>
      <c r="H29" s="256">
        <v>20.0</v>
      </c>
      <c r="I29" s="229">
        <v>30.0</v>
      </c>
      <c r="J29" s="217">
        <f t="shared" si="3"/>
        <v>0.004963009627</v>
      </c>
      <c r="K29" s="218">
        <f t="shared" si="4"/>
        <v>1.985203851</v>
      </c>
      <c r="L29" s="151">
        <f t="shared" si="5"/>
        <v>36.46540027</v>
      </c>
      <c r="M29" s="257" t="s">
        <v>7</v>
      </c>
      <c r="N29" s="247">
        <f>IFERROR(__xludf.DUMMYFUNCTION("""COMPUTED_VALUE"""),9.0)</f>
        <v>9</v>
      </c>
      <c r="O29" s="247"/>
      <c r="P29" s="247"/>
      <c r="Q29" s="247"/>
      <c r="R29" s="247"/>
      <c r="S29" s="247"/>
      <c r="T29" s="247"/>
      <c r="U29" s="247"/>
      <c r="V29" s="247"/>
      <c r="W29" s="247"/>
      <c r="X29" s="247"/>
    </row>
    <row r="30">
      <c r="A30" s="257" t="s">
        <v>7</v>
      </c>
      <c r="B30" s="257" t="s">
        <v>255</v>
      </c>
      <c r="C30" s="258" t="s">
        <v>1338</v>
      </c>
      <c r="D30" s="259" t="s">
        <v>242</v>
      </c>
      <c r="E30" s="260">
        <v>44077.0</v>
      </c>
      <c r="F30" s="258" t="s">
        <v>260</v>
      </c>
      <c r="G30" s="229">
        <v>3.0</v>
      </c>
      <c r="H30" s="256">
        <v>20.0</v>
      </c>
      <c r="I30" s="229">
        <v>20.0</v>
      </c>
      <c r="J30" s="217">
        <f t="shared" si="3"/>
        <v>0.004030173806</v>
      </c>
      <c r="K30" s="218">
        <f t="shared" si="4"/>
        <v>1.612069523</v>
      </c>
      <c r="L30" s="151">
        <f t="shared" si="5"/>
        <v>36.46540027</v>
      </c>
      <c r="M30" s="257" t="s">
        <v>7</v>
      </c>
      <c r="N30" s="247">
        <f>IFERROR(__xludf.DUMMYFUNCTION("""COMPUTED_VALUE"""),10.0)</f>
        <v>10</v>
      </c>
      <c r="O30" s="247"/>
      <c r="P30" s="247"/>
      <c r="Q30" s="247"/>
      <c r="R30" s="247"/>
      <c r="S30" s="247"/>
      <c r="T30" s="247"/>
      <c r="U30" s="247"/>
      <c r="V30" s="247"/>
      <c r="W30" s="247"/>
      <c r="X30" s="247"/>
    </row>
    <row r="31">
      <c r="A31" s="257" t="s">
        <v>7</v>
      </c>
      <c r="B31" s="257" t="s">
        <v>21</v>
      </c>
      <c r="C31" s="258" t="s">
        <v>1343</v>
      </c>
      <c r="D31" s="259" t="s">
        <v>242</v>
      </c>
      <c r="E31" s="260">
        <v>44075.0</v>
      </c>
      <c r="F31" s="258" t="s">
        <v>287</v>
      </c>
      <c r="G31" s="229">
        <v>1.0</v>
      </c>
      <c r="H31" s="256">
        <v>40.0</v>
      </c>
      <c r="I31" s="229">
        <v>40.0</v>
      </c>
      <c r="J31" s="217">
        <f t="shared" si="3"/>
        <v>0.008060347613</v>
      </c>
      <c r="K31" s="218">
        <f t="shared" si="4"/>
        <v>3.224139045</v>
      </c>
      <c r="L31" s="151">
        <f t="shared" si="5"/>
        <v>36.46540027</v>
      </c>
      <c r="M31" s="257" t="s">
        <v>7</v>
      </c>
      <c r="N31" s="247">
        <f>IFERROR(__xludf.DUMMYFUNCTION("""COMPUTED_VALUE"""),11.0)</f>
        <v>11</v>
      </c>
      <c r="O31" s="247"/>
      <c r="P31" s="247"/>
      <c r="Q31" s="247"/>
      <c r="R31" s="247"/>
      <c r="S31" s="247"/>
      <c r="T31" s="247"/>
      <c r="U31" s="247"/>
      <c r="V31" s="247"/>
      <c r="W31" s="247"/>
      <c r="X31" s="247"/>
    </row>
    <row r="32">
      <c r="A32" s="252" t="s">
        <v>17</v>
      </c>
      <c r="B32" s="252" t="s">
        <v>255</v>
      </c>
      <c r="C32" s="253" t="s">
        <v>1348</v>
      </c>
      <c r="D32" s="254" t="s">
        <v>242</v>
      </c>
      <c r="E32" s="255">
        <v>44032.0</v>
      </c>
      <c r="F32" s="253" t="s">
        <v>260</v>
      </c>
      <c r="G32" s="229">
        <v>2.0</v>
      </c>
      <c r="H32" s="256">
        <v>300.0</v>
      </c>
      <c r="I32" s="229">
        <v>250.0</v>
      </c>
      <c r="J32" s="217">
        <f t="shared" si="3"/>
        <v>0.05578842799</v>
      </c>
      <c r="K32" s="218">
        <f t="shared" si="4"/>
        <v>22.3153712</v>
      </c>
      <c r="L32" s="151">
        <f t="shared" si="5"/>
        <v>31.18175357</v>
      </c>
      <c r="M32" s="252" t="s">
        <v>17</v>
      </c>
      <c r="N32" s="248">
        <f>IFERROR(__xludf.DUMMYFUNCTION("""COMPUTED_VALUE"""),1.0)</f>
        <v>1</v>
      </c>
      <c r="O32" s="248"/>
      <c r="P32" s="248"/>
      <c r="Q32" s="248"/>
      <c r="R32" s="248"/>
      <c r="S32" s="248"/>
      <c r="T32" s="248"/>
      <c r="U32" s="248"/>
      <c r="V32" s="248"/>
      <c r="W32" s="248"/>
      <c r="X32" s="248"/>
    </row>
    <row r="33">
      <c r="A33" s="252" t="s">
        <v>17</v>
      </c>
      <c r="B33" s="252" t="s">
        <v>255</v>
      </c>
      <c r="C33" s="253" t="s">
        <v>1330</v>
      </c>
      <c r="D33" s="254" t="s">
        <v>242</v>
      </c>
      <c r="E33" s="255">
        <v>44043.0</v>
      </c>
      <c r="F33" s="253" t="s">
        <v>260</v>
      </c>
      <c r="G33" s="229">
        <v>2.0</v>
      </c>
      <c r="H33" s="256">
        <v>30.0</v>
      </c>
      <c r="I33" s="229">
        <v>40.0</v>
      </c>
      <c r="J33" s="217">
        <f t="shared" si="3"/>
        <v>0.00697809653</v>
      </c>
      <c r="K33" s="218">
        <f t="shared" si="4"/>
        <v>2.791238612</v>
      </c>
      <c r="L33" s="151">
        <f t="shared" si="5"/>
        <v>31.18175357</v>
      </c>
      <c r="M33" s="252" t="s">
        <v>17</v>
      </c>
      <c r="N33" s="248">
        <f>IFERROR(__xludf.DUMMYFUNCTION("""COMPUTED_VALUE"""),2.0)</f>
        <v>2</v>
      </c>
      <c r="O33" s="248"/>
      <c r="P33" s="248"/>
      <c r="Q33" s="248"/>
      <c r="R33" s="248"/>
      <c r="S33" s="248"/>
      <c r="T33" s="248"/>
      <c r="U33" s="248"/>
      <c r="V33" s="248"/>
      <c r="W33" s="248"/>
      <c r="X33" s="248"/>
    </row>
    <row r="34">
      <c r="A34" s="257" t="s">
        <v>17</v>
      </c>
      <c r="B34" s="257" t="s">
        <v>21</v>
      </c>
      <c r="C34" s="258" t="s">
        <v>1333</v>
      </c>
      <c r="D34" s="259" t="s">
        <v>242</v>
      </c>
      <c r="E34" s="260">
        <v>44048.0</v>
      </c>
      <c r="F34" s="258" t="s">
        <v>260</v>
      </c>
      <c r="G34" s="229">
        <v>1.0</v>
      </c>
      <c r="H34" s="256">
        <v>50.0</v>
      </c>
      <c r="I34" s="229">
        <v>50.0</v>
      </c>
      <c r="J34" s="217">
        <f t="shared" si="3"/>
        <v>0.01007543452</v>
      </c>
      <c r="K34" s="218">
        <f t="shared" si="4"/>
        <v>4.030173806</v>
      </c>
      <c r="L34" s="151">
        <f t="shared" si="5"/>
        <v>31.18175357</v>
      </c>
      <c r="M34" s="257" t="s">
        <v>17</v>
      </c>
      <c r="N34" s="247">
        <f>IFERROR(__xludf.DUMMYFUNCTION("""COMPUTED_VALUE"""),3.0)</f>
        <v>3</v>
      </c>
      <c r="O34" s="247"/>
      <c r="P34" s="247"/>
      <c r="Q34" s="247"/>
      <c r="R34" s="247"/>
      <c r="S34" s="247"/>
      <c r="T34" s="247"/>
      <c r="U34" s="247"/>
      <c r="V34" s="247"/>
      <c r="W34" s="247"/>
      <c r="X34" s="247"/>
    </row>
    <row r="35">
      <c r="A35" s="257" t="s">
        <v>17</v>
      </c>
      <c r="B35" s="257" t="s">
        <v>21</v>
      </c>
      <c r="C35" s="258" t="s">
        <v>1349</v>
      </c>
      <c r="D35" s="259" t="s">
        <v>242</v>
      </c>
      <c r="E35" s="261">
        <v>44058.0</v>
      </c>
      <c r="F35" s="258" t="s">
        <v>260</v>
      </c>
      <c r="G35" s="229">
        <v>3.0</v>
      </c>
      <c r="H35" s="256">
        <v>20.0</v>
      </c>
      <c r="I35" s="229">
        <v>10.0</v>
      </c>
      <c r="J35" s="217">
        <f t="shared" si="3"/>
        <v>0.003097337985</v>
      </c>
      <c r="K35" s="218">
        <f t="shared" si="4"/>
        <v>1.238935194</v>
      </c>
      <c r="L35" s="151">
        <f t="shared" si="5"/>
        <v>31.18175357</v>
      </c>
      <c r="M35" s="257" t="s">
        <v>17</v>
      </c>
      <c r="N35" s="247">
        <f>IFERROR(__xludf.DUMMYFUNCTION("""COMPUTED_VALUE"""),4.0)</f>
        <v>4</v>
      </c>
      <c r="O35" s="247"/>
      <c r="P35" s="247"/>
      <c r="Q35" s="247"/>
      <c r="R35" s="247"/>
      <c r="S35" s="247"/>
      <c r="T35" s="247"/>
      <c r="U35" s="247"/>
      <c r="V35" s="247"/>
      <c r="W35" s="247"/>
      <c r="X35" s="247"/>
    </row>
    <row r="36">
      <c r="A36" s="257" t="s">
        <v>17</v>
      </c>
      <c r="B36" s="257" t="s">
        <v>265</v>
      </c>
      <c r="C36" s="258" t="s">
        <v>1350</v>
      </c>
      <c r="D36" s="259" t="s">
        <v>242</v>
      </c>
      <c r="E36" s="261">
        <v>44070.0</v>
      </c>
      <c r="F36" s="258" t="s">
        <v>260</v>
      </c>
      <c r="G36" s="229">
        <v>3.0</v>
      </c>
      <c r="H36" s="256">
        <v>10.0</v>
      </c>
      <c r="I36" s="229">
        <v>10.0</v>
      </c>
      <c r="J36" s="217">
        <f t="shared" si="3"/>
        <v>0.002015086903</v>
      </c>
      <c r="K36" s="218">
        <f t="shared" si="4"/>
        <v>0.8060347613</v>
      </c>
      <c r="L36" s="151">
        <f t="shared" si="5"/>
        <v>31.18175357</v>
      </c>
      <c r="M36" s="257" t="s">
        <v>17</v>
      </c>
      <c r="N36" s="247">
        <f>IFERROR(__xludf.DUMMYFUNCTION("""COMPUTED_VALUE"""),5.0)</f>
        <v>5</v>
      </c>
      <c r="O36" s="247"/>
      <c r="P36" s="247"/>
      <c r="Q36" s="247"/>
      <c r="R36" s="247"/>
      <c r="S36" s="247"/>
      <c r="T36" s="247"/>
      <c r="U36" s="247"/>
      <c r="V36" s="247"/>
      <c r="W36" s="247"/>
      <c r="X36" s="247"/>
    </row>
    <row r="37">
      <c r="A37" s="252" t="s">
        <v>22</v>
      </c>
      <c r="B37" s="252" t="s">
        <v>255</v>
      </c>
      <c r="C37" s="253" t="s">
        <v>1330</v>
      </c>
      <c r="D37" s="254" t="s">
        <v>242</v>
      </c>
      <c r="E37" s="255">
        <v>44043.0</v>
      </c>
      <c r="F37" s="253" t="s">
        <v>260</v>
      </c>
      <c r="G37" s="229">
        <v>2.0</v>
      </c>
      <c r="H37" s="256">
        <v>30.0</v>
      </c>
      <c r="I37" s="229">
        <v>40.0</v>
      </c>
      <c r="J37" s="217">
        <f t="shared" si="3"/>
        <v>0.00697809653</v>
      </c>
      <c r="K37" s="218">
        <f t="shared" si="4"/>
        <v>2.791238612</v>
      </c>
      <c r="L37" s="151">
        <f t="shared" si="5"/>
        <v>28.21121664</v>
      </c>
      <c r="M37" s="252" t="s">
        <v>22</v>
      </c>
      <c r="N37" s="248">
        <f>IFERROR(__xludf.DUMMYFUNCTION("""COMPUTED_VALUE"""),1.0)</f>
        <v>1</v>
      </c>
      <c r="O37" s="248"/>
      <c r="P37" s="248"/>
      <c r="Q37" s="248"/>
      <c r="R37" s="248"/>
      <c r="S37" s="248"/>
      <c r="T37" s="248"/>
      <c r="U37" s="248"/>
      <c r="V37" s="248"/>
      <c r="W37" s="248"/>
      <c r="X37" s="248"/>
    </row>
    <row r="38">
      <c r="A38" s="257" t="s">
        <v>22</v>
      </c>
      <c r="B38" s="257" t="s">
        <v>255</v>
      </c>
      <c r="C38" s="258" t="s">
        <v>1331</v>
      </c>
      <c r="D38" s="259" t="s">
        <v>242</v>
      </c>
      <c r="E38" s="260">
        <v>44048.0</v>
      </c>
      <c r="F38" s="258" t="s">
        <v>287</v>
      </c>
      <c r="G38" s="229">
        <v>2.0</v>
      </c>
      <c r="H38" s="256">
        <v>40.0</v>
      </c>
      <c r="I38" s="229">
        <v>40.0</v>
      </c>
      <c r="J38" s="217">
        <f t="shared" si="3"/>
        <v>0.008060347613</v>
      </c>
      <c r="K38" s="218">
        <f t="shared" si="4"/>
        <v>3.224139045</v>
      </c>
      <c r="L38" s="151">
        <f t="shared" si="5"/>
        <v>28.21121664</v>
      </c>
      <c r="M38" s="257" t="s">
        <v>22</v>
      </c>
      <c r="N38" s="247">
        <f>IFERROR(__xludf.DUMMYFUNCTION("""COMPUTED_VALUE"""),2.0)</f>
        <v>2</v>
      </c>
      <c r="O38" s="247"/>
      <c r="P38" s="247"/>
      <c r="Q38" s="247"/>
      <c r="R38" s="247"/>
      <c r="S38" s="247"/>
      <c r="T38" s="247"/>
      <c r="U38" s="247"/>
      <c r="V38" s="247"/>
      <c r="W38" s="247"/>
      <c r="X38" s="247"/>
    </row>
    <row r="39">
      <c r="A39" s="257" t="s">
        <v>22</v>
      </c>
      <c r="B39" s="257" t="s">
        <v>21</v>
      </c>
      <c r="C39" s="258" t="s">
        <v>1333</v>
      </c>
      <c r="D39" s="259" t="s">
        <v>242</v>
      </c>
      <c r="E39" s="260">
        <v>44048.0</v>
      </c>
      <c r="F39" s="258" t="s">
        <v>260</v>
      </c>
      <c r="G39" s="229">
        <v>1.0</v>
      </c>
      <c r="H39" s="256">
        <v>50.0</v>
      </c>
      <c r="I39" s="229">
        <v>50.0</v>
      </c>
      <c r="J39" s="217">
        <f t="shared" si="3"/>
        <v>0.01007543452</v>
      </c>
      <c r="K39" s="218">
        <f t="shared" si="4"/>
        <v>4.030173806</v>
      </c>
      <c r="L39" s="151">
        <f t="shared" si="5"/>
        <v>28.21121664</v>
      </c>
      <c r="M39" s="257" t="s">
        <v>22</v>
      </c>
      <c r="N39" s="247">
        <f>IFERROR(__xludf.DUMMYFUNCTION("""COMPUTED_VALUE"""),3.0)</f>
        <v>3</v>
      </c>
      <c r="O39" s="247"/>
      <c r="P39" s="247"/>
      <c r="Q39" s="247"/>
      <c r="R39" s="247"/>
      <c r="S39" s="247"/>
      <c r="T39" s="247"/>
      <c r="U39" s="247"/>
      <c r="V39" s="247"/>
      <c r="W39" s="247"/>
      <c r="X39" s="247"/>
    </row>
    <row r="40">
      <c r="A40" s="257" t="s">
        <v>22</v>
      </c>
      <c r="B40" s="257" t="s">
        <v>255</v>
      </c>
      <c r="C40" s="258" t="s">
        <v>1335</v>
      </c>
      <c r="D40" s="259" t="s">
        <v>242</v>
      </c>
      <c r="E40" s="261">
        <v>44058.0</v>
      </c>
      <c r="F40" s="258" t="s">
        <v>287</v>
      </c>
      <c r="G40" s="229">
        <v>2.0</v>
      </c>
      <c r="H40" s="256">
        <v>20.0</v>
      </c>
      <c r="I40" s="229">
        <v>30.0</v>
      </c>
      <c r="J40" s="217">
        <f t="shared" si="3"/>
        <v>0.004963009627</v>
      </c>
      <c r="K40" s="218">
        <f t="shared" si="4"/>
        <v>1.985203851</v>
      </c>
      <c r="L40" s="151">
        <f t="shared" si="5"/>
        <v>28.21121664</v>
      </c>
      <c r="M40" s="257" t="s">
        <v>22</v>
      </c>
      <c r="N40" s="247">
        <f>IFERROR(__xludf.DUMMYFUNCTION("""COMPUTED_VALUE"""),4.0)</f>
        <v>4</v>
      </c>
      <c r="O40" s="247"/>
      <c r="P40" s="247"/>
      <c r="Q40" s="247"/>
      <c r="R40" s="247"/>
      <c r="S40" s="247"/>
      <c r="T40" s="247"/>
      <c r="U40" s="247"/>
      <c r="V40" s="247"/>
      <c r="W40" s="247"/>
      <c r="X40" s="247"/>
    </row>
    <row r="41">
      <c r="A41" s="257" t="s">
        <v>22</v>
      </c>
      <c r="B41" s="257" t="s">
        <v>255</v>
      </c>
      <c r="C41" s="258" t="s">
        <v>1351</v>
      </c>
      <c r="D41" s="259" t="s">
        <v>242</v>
      </c>
      <c r="E41" s="261">
        <v>44058.0</v>
      </c>
      <c r="F41" s="258" t="s">
        <v>287</v>
      </c>
      <c r="G41" s="229">
        <v>1.0</v>
      </c>
      <c r="H41" s="256">
        <v>100.0</v>
      </c>
      <c r="I41" s="229">
        <v>80.0</v>
      </c>
      <c r="J41" s="217">
        <f t="shared" si="3"/>
        <v>0.01828519739</v>
      </c>
      <c r="K41" s="218">
        <f t="shared" si="4"/>
        <v>7.314078956</v>
      </c>
      <c r="L41" s="151">
        <f t="shared" si="5"/>
        <v>28.21121664</v>
      </c>
      <c r="M41" s="257" t="s">
        <v>22</v>
      </c>
      <c r="N41" s="247">
        <f>IFERROR(__xludf.DUMMYFUNCTION("""COMPUTED_VALUE"""),5.0)</f>
        <v>5</v>
      </c>
      <c r="O41" s="247"/>
      <c r="P41" s="247"/>
      <c r="Q41" s="247"/>
      <c r="R41" s="247"/>
      <c r="S41" s="247"/>
      <c r="T41" s="247"/>
      <c r="U41" s="247"/>
      <c r="V41" s="247"/>
      <c r="W41" s="247"/>
      <c r="X41" s="247"/>
    </row>
    <row r="42">
      <c r="A42" s="257" t="s">
        <v>22</v>
      </c>
      <c r="B42" s="257" t="s">
        <v>21</v>
      </c>
      <c r="C42" s="258" t="s">
        <v>1336</v>
      </c>
      <c r="D42" s="259" t="s">
        <v>242</v>
      </c>
      <c r="E42" s="261">
        <v>44063.0</v>
      </c>
      <c r="F42" s="258" t="s">
        <v>260</v>
      </c>
      <c r="G42" s="229">
        <v>2.0</v>
      </c>
      <c r="H42" s="256">
        <v>30.0</v>
      </c>
      <c r="I42" s="229">
        <v>30.0</v>
      </c>
      <c r="J42" s="217">
        <f t="shared" si="3"/>
        <v>0.006045260709</v>
      </c>
      <c r="K42" s="218">
        <f t="shared" si="4"/>
        <v>2.418104284</v>
      </c>
      <c r="L42" s="151">
        <f t="shared" si="5"/>
        <v>28.21121664</v>
      </c>
      <c r="M42" s="257" t="s">
        <v>22</v>
      </c>
      <c r="N42" s="247">
        <f>IFERROR(__xludf.DUMMYFUNCTION("""COMPUTED_VALUE"""),6.0)</f>
        <v>6</v>
      </c>
      <c r="O42" s="247"/>
      <c r="P42" s="247"/>
      <c r="Q42" s="247"/>
      <c r="R42" s="247"/>
      <c r="S42" s="247"/>
      <c r="T42" s="247"/>
      <c r="U42" s="247"/>
      <c r="V42" s="247"/>
      <c r="W42" s="247"/>
      <c r="X42" s="247"/>
    </row>
    <row r="43">
      <c r="A43" s="257" t="s">
        <v>22</v>
      </c>
      <c r="B43" s="257" t="s">
        <v>255</v>
      </c>
      <c r="C43" s="258" t="s">
        <v>1337</v>
      </c>
      <c r="D43" s="259" t="s">
        <v>242</v>
      </c>
      <c r="E43" s="261">
        <v>44063.0</v>
      </c>
      <c r="F43" s="258" t="s">
        <v>260</v>
      </c>
      <c r="G43" s="229">
        <v>1.0</v>
      </c>
      <c r="H43" s="256">
        <v>40.0</v>
      </c>
      <c r="I43" s="229">
        <v>40.0</v>
      </c>
      <c r="J43" s="217">
        <f t="shared" si="3"/>
        <v>0.008060347613</v>
      </c>
      <c r="K43" s="218">
        <f t="shared" si="4"/>
        <v>3.224139045</v>
      </c>
      <c r="L43" s="151">
        <f t="shared" si="5"/>
        <v>28.21121664</v>
      </c>
      <c r="M43" s="257" t="s">
        <v>22</v>
      </c>
      <c r="N43" s="247">
        <f>IFERROR(__xludf.DUMMYFUNCTION("""COMPUTED_VALUE"""),7.0)</f>
        <v>7</v>
      </c>
      <c r="O43" s="247"/>
      <c r="P43" s="247"/>
      <c r="Q43" s="247"/>
      <c r="R43" s="247"/>
      <c r="S43" s="247"/>
      <c r="T43" s="247"/>
      <c r="U43" s="247"/>
      <c r="V43" s="247"/>
      <c r="W43" s="247"/>
      <c r="X43" s="247"/>
    </row>
    <row r="44">
      <c r="A44" s="257" t="s">
        <v>22</v>
      </c>
      <c r="B44" s="257" t="s">
        <v>255</v>
      </c>
      <c r="C44" s="258" t="s">
        <v>1352</v>
      </c>
      <c r="D44" s="259" t="s">
        <v>242</v>
      </c>
      <c r="E44" s="261">
        <v>44064.0</v>
      </c>
      <c r="F44" s="258" t="s">
        <v>287</v>
      </c>
      <c r="G44" s="229">
        <v>1.0</v>
      </c>
      <c r="H44" s="256">
        <v>40.0</v>
      </c>
      <c r="I44" s="229">
        <v>40.0</v>
      </c>
      <c r="J44" s="217">
        <f t="shared" si="3"/>
        <v>0.008060347613</v>
      </c>
      <c r="K44" s="218">
        <f t="shared" si="4"/>
        <v>3.224139045</v>
      </c>
      <c r="L44" s="151">
        <f t="shared" si="5"/>
        <v>28.21121664</v>
      </c>
      <c r="M44" s="257" t="s">
        <v>22</v>
      </c>
      <c r="N44" s="247">
        <f>IFERROR(__xludf.DUMMYFUNCTION("""COMPUTED_VALUE"""),8.0)</f>
        <v>8</v>
      </c>
      <c r="O44" s="247"/>
      <c r="P44" s="247"/>
      <c r="Q44" s="247"/>
      <c r="R44" s="247"/>
      <c r="S44" s="247"/>
      <c r="T44" s="247"/>
      <c r="U44" s="247"/>
      <c r="V44" s="247"/>
      <c r="W44" s="247"/>
      <c r="X44" s="247"/>
    </row>
    <row r="45">
      <c r="A45" s="252" t="s">
        <v>3</v>
      </c>
      <c r="B45" s="252" t="s">
        <v>255</v>
      </c>
      <c r="C45" s="253" t="s">
        <v>1348</v>
      </c>
      <c r="D45" s="254" t="s">
        <v>242</v>
      </c>
      <c r="E45" s="255">
        <v>44032.0</v>
      </c>
      <c r="F45" s="253" t="s">
        <v>260</v>
      </c>
      <c r="G45" s="229">
        <v>2.0</v>
      </c>
      <c r="H45" s="256">
        <v>300.0</v>
      </c>
      <c r="I45" s="229">
        <v>250.0</v>
      </c>
      <c r="J45" s="217">
        <f t="shared" si="3"/>
        <v>0.05578842799</v>
      </c>
      <c r="K45" s="218">
        <f t="shared" si="4"/>
        <v>22.3153712</v>
      </c>
      <c r="L45" s="151">
        <f t="shared" si="5"/>
        <v>22.3153712</v>
      </c>
      <c r="M45" s="252" t="s">
        <v>3</v>
      </c>
      <c r="N45" s="248">
        <f>IFERROR(__xludf.DUMMYFUNCTION("""COMPUTED_VALUE"""),1.0)</f>
        <v>1</v>
      </c>
      <c r="O45" s="248"/>
      <c r="P45" s="248"/>
      <c r="Q45" s="248"/>
      <c r="R45" s="248"/>
      <c r="S45" s="248"/>
      <c r="T45" s="248"/>
      <c r="U45" s="248"/>
      <c r="V45" s="248"/>
      <c r="W45" s="248"/>
      <c r="X45" s="248"/>
    </row>
    <row r="46">
      <c r="A46" s="257" t="s">
        <v>3</v>
      </c>
      <c r="B46" s="257" t="s">
        <v>255</v>
      </c>
      <c r="C46" s="258" t="s">
        <v>1353</v>
      </c>
      <c r="D46" s="259" t="s">
        <v>242</v>
      </c>
      <c r="E46" s="261">
        <v>44070.0</v>
      </c>
      <c r="F46" s="258" t="s">
        <v>260</v>
      </c>
      <c r="G46" s="229">
        <v>4.0</v>
      </c>
      <c r="H46" s="256">
        <v>0.0</v>
      </c>
      <c r="I46" s="229">
        <v>0.0</v>
      </c>
      <c r="J46" s="217">
        <f t="shared" si="3"/>
        <v>0</v>
      </c>
      <c r="K46" s="218">
        <f t="shared" si="4"/>
        <v>0</v>
      </c>
      <c r="L46" s="151">
        <f t="shared" si="5"/>
        <v>22.3153712</v>
      </c>
      <c r="M46" s="257" t="s">
        <v>3</v>
      </c>
      <c r="N46" s="247">
        <f>IFERROR(__xludf.DUMMYFUNCTION("""COMPUTED_VALUE"""),2.0)</f>
        <v>2</v>
      </c>
      <c r="O46" s="247"/>
      <c r="P46" s="247"/>
      <c r="Q46" s="247"/>
      <c r="R46" s="247"/>
      <c r="S46" s="247"/>
      <c r="T46" s="247"/>
      <c r="U46" s="247"/>
      <c r="V46" s="247"/>
      <c r="W46" s="247"/>
      <c r="X46" s="247"/>
    </row>
    <row r="47">
      <c r="A47" s="252" t="s">
        <v>29</v>
      </c>
      <c r="B47" s="252" t="s">
        <v>16</v>
      </c>
      <c r="C47" s="253" t="s">
        <v>1354</v>
      </c>
      <c r="D47" s="254" t="s">
        <v>242</v>
      </c>
      <c r="E47" s="255">
        <v>44041.0</v>
      </c>
      <c r="F47" s="253" t="s">
        <v>260</v>
      </c>
      <c r="G47" s="229">
        <v>1.0</v>
      </c>
      <c r="H47" s="256">
        <v>100.0</v>
      </c>
      <c r="I47" s="229">
        <v>100.0</v>
      </c>
      <c r="J47" s="217">
        <f t="shared" si="3"/>
        <v>0.02015086903</v>
      </c>
      <c r="K47" s="218">
        <f t="shared" si="4"/>
        <v>8.060347613</v>
      </c>
      <c r="L47" s="151">
        <f t="shared" si="5"/>
        <v>21.83724236</v>
      </c>
      <c r="M47" s="252" t="s">
        <v>29</v>
      </c>
      <c r="N47" s="248">
        <f>IFERROR(__xludf.DUMMYFUNCTION("""COMPUTED_VALUE"""),1.0)</f>
        <v>1</v>
      </c>
      <c r="O47" s="248"/>
      <c r="P47" s="248"/>
      <c r="Q47" s="248"/>
      <c r="R47" s="248"/>
      <c r="S47" s="248"/>
      <c r="T47" s="248"/>
      <c r="U47" s="248"/>
      <c r="V47" s="248"/>
      <c r="W47" s="248"/>
      <c r="X47" s="248"/>
    </row>
    <row r="48">
      <c r="A48" s="252" t="s">
        <v>29</v>
      </c>
      <c r="B48" s="252" t="s">
        <v>255</v>
      </c>
      <c r="C48" s="253" t="s">
        <v>1355</v>
      </c>
      <c r="D48" s="254" t="s">
        <v>242</v>
      </c>
      <c r="E48" s="255">
        <v>44043.0</v>
      </c>
      <c r="F48" s="253" t="s">
        <v>260</v>
      </c>
      <c r="G48" s="229">
        <v>1.0</v>
      </c>
      <c r="H48" s="256">
        <v>20.0</v>
      </c>
      <c r="I48" s="229">
        <v>100.0</v>
      </c>
      <c r="J48" s="217">
        <f t="shared" si="3"/>
        <v>0.01149286037</v>
      </c>
      <c r="K48" s="218">
        <f t="shared" si="4"/>
        <v>4.597144149</v>
      </c>
      <c r="L48" s="151">
        <f t="shared" si="5"/>
        <v>21.83724236</v>
      </c>
      <c r="M48" s="252" t="s">
        <v>29</v>
      </c>
      <c r="N48" s="248">
        <f>IFERROR(__xludf.DUMMYFUNCTION("""COMPUTED_VALUE"""),2.0)</f>
        <v>2</v>
      </c>
      <c r="O48" s="248"/>
      <c r="P48" s="248"/>
      <c r="Q48" s="248"/>
      <c r="R48" s="248"/>
      <c r="S48" s="248"/>
      <c r="T48" s="248"/>
      <c r="U48" s="248"/>
      <c r="V48" s="248"/>
      <c r="W48" s="248"/>
      <c r="X48" s="248"/>
    </row>
    <row r="49">
      <c r="A49" s="252" t="s">
        <v>29</v>
      </c>
      <c r="B49" s="252" t="s">
        <v>255</v>
      </c>
      <c r="C49" s="253" t="s">
        <v>1330</v>
      </c>
      <c r="D49" s="254" t="s">
        <v>242</v>
      </c>
      <c r="E49" s="255">
        <v>44043.0</v>
      </c>
      <c r="F49" s="253" t="s">
        <v>260</v>
      </c>
      <c r="G49" s="229">
        <v>2.0</v>
      </c>
      <c r="H49" s="256">
        <v>30.0</v>
      </c>
      <c r="I49" s="229">
        <v>40.0</v>
      </c>
      <c r="J49" s="217">
        <f t="shared" si="3"/>
        <v>0.00697809653</v>
      </c>
      <c r="K49" s="218">
        <f t="shared" si="4"/>
        <v>2.791238612</v>
      </c>
      <c r="L49" s="151">
        <f t="shared" si="5"/>
        <v>21.83724236</v>
      </c>
      <c r="M49" s="252" t="s">
        <v>29</v>
      </c>
      <c r="N49" s="248">
        <f>IFERROR(__xludf.DUMMYFUNCTION("""COMPUTED_VALUE"""),3.0)</f>
        <v>3</v>
      </c>
      <c r="O49" s="248"/>
      <c r="P49" s="248"/>
      <c r="Q49" s="248"/>
      <c r="R49" s="248"/>
      <c r="S49" s="248"/>
      <c r="T49" s="248"/>
      <c r="U49" s="248"/>
      <c r="V49" s="248"/>
      <c r="W49" s="248"/>
      <c r="X49" s="248"/>
    </row>
    <row r="50">
      <c r="A50" s="257" t="s">
        <v>29</v>
      </c>
      <c r="B50" s="257" t="s">
        <v>255</v>
      </c>
      <c r="C50" s="258" t="s">
        <v>1335</v>
      </c>
      <c r="D50" s="259" t="s">
        <v>242</v>
      </c>
      <c r="E50" s="261">
        <v>44058.0</v>
      </c>
      <c r="F50" s="258" t="s">
        <v>287</v>
      </c>
      <c r="G50" s="229">
        <v>2.0</v>
      </c>
      <c r="H50" s="256">
        <v>20.0</v>
      </c>
      <c r="I50" s="229">
        <v>30.0</v>
      </c>
      <c r="J50" s="217">
        <f t="shared" si="3"/>
        <v>0.004963009627</v>
      </c>
      <c r="K50" s="218">
        <f t="shared" si="4"/>
        <v>1.985203851</v>
      </c>
      <c r="L50" s="151">
        <f t="shared" si="5"/>
        <v>21.83724236</v>
      </c>
      <c r="M50" s="257" t="s">
        <v>29</v>
      </c>
      <c r="N50" s="247">
        <f>IFERROR(__xludf.DUMMYFUNCTION("""COMPUTED_VALUE"""),4.0)</f>
        <v>4</v>
      </c>
      <c r="O50" s="247"/>
      <c r="P50" s="247"/>
      <c r="Q50" s="247"/>
      <c r="R50" s="247"/>
      <c r="S50" s="247"/>
      <c r="T50" s="247"/>
      <c r="U50" s="247"/>
      <c r="V50" s="247"/>
      <c r="W50" s="247"/>
      <c r="X50" s="247"/>
    </row>
    <row r="51">
      <c r="A51" s="257" t="s">
        <v>29</v>
      </c>
      <c r="B51" s="257" t="s">
        <v>255</v>
      </c>
      <c r="C51" s="258" t="s">
        <v>1351</v>
      </c>
      <c r="D51" s="259" t="s">
        <v>242</v>
      </c>
      <c r="E51" s="261">
        <v>44058.0</v>
      </c>
      <c r="F51" s="258" t="s">
        <v>287</v>
      </c>
      <c r="G51" s="229">
        <v>1.0</v>
      </c>
      <c r="H51" s="256">
        <v>30.0</v>
      </c>
      <c r="I51" s="229">
        <v>40.0</v>
      </c>
      <c r="J51" s="217">
        <f t="shared" si="3"/>
        <v>0.00697809653</v>
      </c>
      <c r="K51" s="218">
        <f t="shared" si="4"/>
        <v>2.791238612</v>
      </c>
      <c r="L51" s="151">
        <f t="shared" si="5"/>
        <v>21.83724236</v>
      </c>
      <c r="M51" s="257" t="s">
        <v>29</v>
      </c>
      <c r="N51" s="247">
        <f>IFERROR(__xludf.DUMMYFUNCTION("""COMPUTED_VALUE"""),5.0)</f>
        <v>5</v>
      </c>
      <c r="O51" s="247"/>
      <c r="P51" s="247"/>
      <c r="Q51" s="247"/>
      <c r="R51" s="247"/>
      <c r="S51" s="247"/>
      <c r="T51" s="247"/>
      <c r="U51" s="247"/>
      <c r="V51" s="247"/>
      <c r="W51" s="247"/>
      <c r="X51" s="247"/>
    </row>
    <row r="52">
      <c r="A52" s="257" t="s">
        <v>29</v>
      </c>
      <c r="B52" s="257" t="s">
        <v>21</v>
      </c>
      <c r="C52" s="258" t="s">
        <v>1336</v>
      </c>
      <c r="D52" s="259" t="s">
        <v>242</v>
      </c>
      <c r="E52" s="261">
        <v>44063.0</v>
      </c>
      <c r="F52" s="258" t="s">
        <v>260</v>
      </c>
      <c r="G52" s="229">
        <v>2.0</v>
      </c>
      <c r="H52" s="256">
        <v>20.0</v>
      </c>
      <c r="I52" s="229">
        <v>20.0</v>
      </c>
      <c r="J52" s="217">
        <f t="shared" si="3"/>
        <v>0.004030173806</v>
      </c>
      <c r="K52" s="218">
        <f t="shared" si="4"/>
        <v>1.612069523</v>
      </c>
      <c r="L52" s="151">
        <f t="shared" si="5"/>
        <v>21.83724236</v>
      </c>
      <c r="M52" s="257" t="s">
        <v>29</v>
      </c>
      <c r="N52" s="247">
        <f>IFERROR(__xludf.DUMMYFUNCTION("""COMPUTED_VALUE"""),6.0)</f>
        <v>6</v>
      </c>
      <c r="O52" s="247"/>
      <c r="P52" s="247"/>
      <c r="Q52" s="247"/>
      <c r="R52" s="247"/>
      <c r="S52" s="247"/>
      <c r="T52" s="247"/>
      <c r="U52" s="247"/>
      <c r="V52" s="247"/>
      <c r="W52" s="247"/>
      <c r="X52" s="247"/>
    </row>
    <row r="53">
      <c r="A53" s="257" t="s">
        <v>29</v>
      </c>
      <c r="B53" s="257" t="s">
        <v>21</v>
      </c>
      <c r="C53" s="258" t="s">
        <v>1356</v>
      </c>
      <c r="D53" s="259" t="s">
        <v>242</v>
      </c>
      <c r="E53" s="261">
        <v>44063.0</v>
      </c>
      <c r="F53" s="258" t="s">
        <v>260</v>
      </c>
      <c r="G53" s="229">
        <v>4.0</v>
      </c>
      <c r="H53" s="256">
        <v>0.0</v>
      </c>
      <c r="I53" s="229">
        <v>0.0</v>
      </c>
      <c r="J53" s="217">
        <f t="shared" si="3"/>
        <v>0</v>
      </c>
      <c r="K53" s="218">
        <f t="shared" si="4"/>
        <v>0</v>
      </c>
      <c r="L53" s="151">
        <f t="shared" si="5"/>
        <v>21.83724236</v>
      </c>
      <c r="M53" s="257" t="s">
        <v>29</v>
      </c>
      <c r="N53" s="247">
        <f>IFERROR(__xludf.DUMMYFUNCTION("""COMPUTED_VALUE"""),7.0)</f>
        <v>7</v>
      </c>
      <c r="O53" s="247"/>
      <c r="P53" s="247"/>
      <c r="Q53" s="247"/>
      <c r="R53" s="247"/>
      <c r="S53" s="247"/>
      <c r="T53" s="247"/>
      <c r="U53" s="247"/>
      <c r="V53" s="247"/>
      <c r="W53" s="247"/>
      <c r="X53" s="247"/>
    </row>
    <row r="54">
      <c r="A54" s="252" t="s">
        <v>10</v>
      </c>
      <c r="B54" s="252" t="s">
        <v>16</v>
      </c>
      <c r="C54" s="253" t="s">
        <v>1357</v>
      </c>
      <c r="D54" s="254" t="s">
        <v>242</v>
      </c>
      <c r="E54" s="255">
        <v>44033.0</v>
      </c>
      <c r="F54" s="253" t="s">
        <v>260</v>
      </c>
      <c r="G54" s="229">
        <v>3.0</v>
      </c>
      <c r="H54" s="256">
        <v>20.0</v>
      </c>
      <c r="I54" s="229">
        <v>50.0</v>
      </c>
      <c r="J54" s="217">
        <f t="shared" si="3"/>
        <v>0.006828681269</v>
      </c>
      <c r="K54" s="218">
        <f t="shared" si="4"/>
        <v>2.731472508</v>
      </c>
      <c r="L54" s="151">
        <f t="shared" si="5"/>
        <v>19.91180461</v>
      </c>
      <c r="M54" s="252" t="s">
        <v>10</v>
      </c>
      <c r="N54" s="248">
        <f>IFERROR(__xludf.DUMMYFUNCTION("""COMPUTED_VALUE"""),1.0)</f>
        <v>1</v>
      </c>
      <c r="O54" s="248"/>
      <c r="P54" s="248"/>
      <c r="Q54" s="248"/>
      <c r="R54" s="248"/>
      <c r="S54" s="248"/>
      <c r="T54" s="248"/>
      <c r="U54" s="248"/>
      <c r="V54" s="248"/>
      <c r="W54" s="248"/>
      <c r="X54" s="248"/>
    </row>
    <row r="55">
      <c r="A55" s="252" t="s">
        <v>10</v>
      </c>
      <c r="B55" s="252" t="s">
        <v>255</v>
      </c>
      <c r="C55" s="253" t="s">
        <v>1330</v>
      </c>
      <c r="D55" s="254" t="s">
        <v>242</v>
      </c>
      <c r="E55" s="255">
        <v>44043.0</v>
      </c>
      <c r="F55" s="253" t="s">
        <v>260</v>
      </c>
      <c r="G55" s="229">
        <v>2.0</v>
      </c>
      <c r="H55" s="256">
        <v>30.0</v>
      </c>
      <c r="I55" s="229">
        <v>40.0</v>
      </c>
      <c r="J55" s="217">
        <f t="shared" si="3"/>
        <v>0.00697809653</v>
      </c>
      <c r="K55" s="218">
        <f t="shared" si="4"/>
        <v>2.791238612</v>
      </c>
      <c r="L55" s="151">
        <f t="shared" si="5"/>
        <v>19.91180461</v>
      </c>
      <c r="M55" s="252" t="s">
        <v>10</v>
      </c>
      <c r="N55" s="248">
        <f>IFERROR(__xludf.DUMMYFUNCTION("""COMPUTED_VALUE"""),2.0)</f>
        <v>2</v>
      </c>
      <c r="O55" s="248"/>
      <c r="P55" s="248"/>
      <c r="Q55" s="248"/>
      <c r="R55" s="248"/>
      <c r="S55" s="248"/>
      <c r="T55" s="248"/>
      <c r="U55" s="248"/>
      <c r="V55" s="248"/>
      <c r="W55" s="248"/>
      <c r="X55" s="248"/>
    </row>
    <row r="56">
      <c r="A56" s="257" t="s">
        <v>10</v>
      </c>
      <c r="B56" s="257" t="s">
        <v>21</v>
      </c>
      <c r="C56" s="258" t="s">
        <v>1333</v>
      </c>
      <c r="D56" s="259" t="s">
        <v>242</v>
      </c>
      <c r="E56" s="260">
        <v>44048.0</v>
      </c>
      <c r="F56" s="258" t="s">
        <v>260</v>
      </c>
      <c r="G56" s="229">
        <v>1.0</v>
      </c>
      <c r="H56" s="256">
        <v>50.0</v>
      </c>
      <c r="I56" s="229">
        <v>50.0</v>
      </c>
      <c r="J56" s="217">
        <f t="shared" si="3"/>
        <v>0.01007543452</v>
      </c>
      <c r="K56" s="218">
        <f t="shared" si="4"/>
        <v>4.030173806</v>
      </c>
      <c r="L56" s="151">
        <f t="shared" si="5"/>
        <v>19.91180461</v>
      </c>
      <c r="M56" s="257" t="s">
        <v>10</v>
      </c>
      <c r="N56" s="247">
        <f>IFERROR(__xludf.DUMMYFUNCTION("""COMPUTED_VALUE"""),3.0)</f>
        <v>3</v>
      </c>
      <c r="O56" s="247"/>
      <c r="P56" s="247"/>
      <c r="Q56" s="247"/>
      <c r="R56" s="247"/>
      <c r="S56" s="247"/>
      <c r="T56" s="247"/>
      <c r="U56" s="247"/>
      <c r="V56" s="247"/>
      <c r="W56" s="247"/>
      <c r="X56" s="247"/>
    </row>
    <row r="57">
      <c r="A57" s="257" t="s">
        <v>10</v>
      </c>
      <c r="B57" s="257" t="s">
        <v>21</v>
      </c>
      <c r="C57" s="258" t="s">
        <v>1334</v>
      </c>
      <c r="D57" s="259" t="s">
        <v>242</v>
      </c>
      <c r="E57" s="260">
        <v>44049.0</v>
      </c>
      <c r="F57" s="258" t="s">
        <v>260</v>
      </c>
      <c r="G57" s="229">
        <v>2.0</v>
      </c>
      <c r="H57" s="256">
        <v>20.0</v>
      </c>
      <c r="I57" s="229">
        <v>30.0</v>
      </c>
      <c r="J57" s="217">
        <f t="shared" si="3"/>
        <v>0.004963009627</v>
      </c>
      <c r="K57" s="218">
        <f t="shared" si="4"/>
        <v>1.985203851</v>
      </c>
      <c r="L57" s="151">
        <f t="shared" si="5"/>
        <v>19.91180461</v>
      </c>
      <c r="M57" s="257" t="s">
        <v>10</v>
      </c>
      <c r="N57" s="247">
        <f>IFERROR(__xludf.DUMMYFUNCTION("""COMPUTED_VALUE"""),4.0)</f>
        <v>4</v>
      </c>
      <c r="O57" s="247"/>
      <c r="P57" s="247"/>
      <c r="Q57" s="247"/>
      <c r="R57" s="247"/>
      <c r="S57" s="247"/>
      <c r="T57" s="247"/>
      <c r="U57" s="247"/>
      <c r="V57" s="247"/>
      <c r="W57" s="247"/>
      <c r="X57" s="247"/>
    </row>
    <row r="58">
      <c r="A58" s="257" t="s">
        <v>10</v>
      </c>
      <c r="B58" s="257" t="s">
        <v>65</v>
      </c>
      <c r="C58" s="258" t="s">
        <v>1358</v>
      </c>
      <c r="D58" s="259" t="s">
        <v>242</v>
      </c>
      <c r="E58" s="260">
        <v>44052.0</v>
      </c>
      <c r="F58" s="258" t="s">
        <v>260</v>
      </c>
      <c r="G58" s="229">
        <v>4.0</v>
      </c>
      <c r="H58" s="256">
        <v>0.0</v>
      </c>
      <c r="I58" s="229">
        <v>0.0</v>
      </c>
      <c r="J58" s="217">
        <f t="shared" si="3"/>
        <v>0</v>
      </c>
      <c r="K58" s="218">
        <f t="shared" si="4"/>
        <v>0</v>
      </c>
      <c r="L58" s="151">
        <f t="shared" si="5"/>
        <v>19.91180461</v>
      </c>
      <c r="M58" s="257" t="s">
        <v>10</v>
      </c>
      <c r="N58" s="247">
        <f>IFERROR(__xludf.DUMMYFUNCTION("""COMPUTED_VALUE"""),5.0)</f>
        <v>5</v>
      </c>
      <c r="O58" s="247"/>
      <c r="P58" s="247"/>
      <c r="Q58" s="247"/>
      <c r="R58" s="247"/>
      <c r="S58" s="247"/>
      <c r="T58" s="247"/>
      <c r="U58" s="247"/>
      <c r="V58" s="247"/>
      <c r="W58" s="247"/>
      <c r="X58" s="247"/>
    </row>
    <row r="59">
      <c r="A59" s="257" t="s">
        <v>10</v>
      </c>
      <c r="B59" s="257" t="s">
        <v>16</v>
      </c>
      <c r="C59" s="258" t="s">
        <v>1359</v>
      </c>
      <c r="D59" s="259" t="s">
        <v>242</v>
      </c>
      <c r="E59" s="261">
        <v>44063.0</v>
      </c>
      <c r="F59" s="258" t="s">
        <v>260</v>
      </c>
      <c r="G59" s="229">
        <v>3.0</v>
      </c>
      <c r="H59" s="256">
        <v>10.0</v>
      </c>
      <c r="I59" s="229">
        <v>20.0</v>
      </c>
      <c r="J59" s="217">
        <f t="shared" si="3"/>
        <v>0.002947922724</v>
      </c>
      <c r="K59" s="218">
        <f t="shared" si="4"/>
        <v>1.17916909</v>
      </c>
      <c r="L59" s="151">
        <f t="shared" si="5"/>
        <v>19.91180461</v>
      </c>
      <c r="M59" s="257" t="s">
        <v>10</v>
      </c>
      <c r="N59" s="247">
        <f>IFERROR(__xludf.DUMMYFUNCTION("""COMPUTED_VALUE"""),6.0)</f>
        <v>6</v>
      </c>
      <c r="O59" s="247"/>
      <c r="P59" s="247"/>
      <c r="Q59" s="247"/>
      <c r="R59" s="247"/>
      <c r="S59" s="247"/>
      <c r="T59" s="247"/>
      <c r="U59" s="247"/>
      <c r="V59" s="247"/>
      <c r="W59" s="247"/>
      <c r="X59" s="247"/>
    </row>
    <row r="60">
      <c r="A60" s="257" t="s">
        <v>10</v>
      </c>
      <c r="B60" s="257" t="s">
        <v>21</v>
      </c>
      <c r="C60" s="258" t="s">
        <v>1356</v>
      </c>
      <c r="D60" s="259" t="s">
        <v>242</v>
      </c>
      <c r="E60" s="261">
        <v>44063.0</v>
      </c>
      <c r="F60" s="258" t="s">
        <v>260</v>
      </c>
      <c r="G60" s="229">
        <v>4.0</v>
      </c>
      <c r="H60" s="256">
        <v>0.0</v>
      </c>
      <c r="I60" s="229">
        <v>0.0</v>
      </c>
      <c r="J60" s="217">
        <f t="shared" si="3"/>
        <v>0</v>
      </c>
      <c r="K60" s="218">
        <f t="shared" si="4"/>
        <v>0</v>
      </c>
      <c r="L60" s="151">
        <f t="shared" si="5"/>
        <v>19.91180461</v>
      </c>
      <c r="M60" s="257" t="s">
        <v>10</v>
      </c>
      <c r="N60" s="247">
        <f>IFERROR(__xludf.DUMMYFUNCTION("""COMPUTED_VALUE"""),7.0)</f>
        <v>7</v>
      </c>
      <c r="O60" s="247"/>
      <c r="P60" s="247"/>
      <c r="Q60" s="247"/>
      <c r="R60" s="247"/>
      <c r="S60" s="247"/>
      <c r="T60" s="247"/>
      <c r="U60" s="247"/>
      <c r="V60" s="247"/>
      <c r="W60" s="247"/>
      <c r="X60" s="247"/>
    </row>
    <row r="61">
      <c r="A61" s="257" t="s">
        <v>10</v>
      </c>
      <c r="B61" s="257" t="s">
        <v>16</v>
      </c>
      <c r="C61" s="258" t="s">
        <v>1360</v>
      </c>
      <c r="D61" s="259" t="s">
        <v>242</v>
      </c>
      <c r="E61" s="261">
        <v>44063.0</v>
      </c>
      <c r="F61" s="258" t="s">
        <v>260</v>
      </c>
      <c r="G61" s="229">
        <v>4.0</v>
      </c>
      <c r="H61" s="256">
        <v>0.0</v>
      </c>
      <c r="I61" s="229">
        <v>0.0</v>
      </c>
      <c r="J61" s="217">
        <f t="shared" si="3"/>
        <v>0</v>
      </c>
      <c r="K61" s="218">
        <f t="shared" si="4"/>
        <v>0</v>
      </c>
      <c r="L61" s="151">
        <f t="shared" si="5"/>
        <v>19.91180461</v>
      </c>
      <c r="M61" s="257" t="s">
        <v>10</v>
      </c>
      <c r="N61" s="247">
        <f>IFERROR(__xludf.DUMMYFUNCTION("""COMPUTED_VALUE"""),8.0)</f>
        <v>8</v>
      </c>
      <c r="O61" s="247"/>
      <c r="P61" s="247"/>
      <c r="Q61" s="247"/>
      <c r="R61" s="247"/>
      <c r="S61" s="247"/>
      <c r="T61" s="247"/>
      <c r="U61" s="247"/>
      <c r="V61" s="247"/>
      <c r="W61" s="247"/>
      <c r="X61" s="247"/>
    </row>
    <row r="62">
      <c r="A62" s="257" t="s">
        <v>10</v>
      </c>
      <c r="B62" s="257" t="s">
        <v>255</v>
      </c>
      <c r="C62" s="258" t="s">
        <v>1361</v>
      </c>
      <c r="D62" s="259" t="s">
        <v>242</v>
      </c>
      <c r="E62" s="261">
        <v>44064.0</v>
      </c>
      <c r="F62" s="258" t="s">
        <v>287</v>
      </c>
      <c r="G62" s="229">
        <v>2.0</v>
      </c>
      <c r="H62" s="256">
        <v>20.0</v>
      </c>
      <c r="I62" s="229">
        <v>30.0</v>
      </c>
      <c r="J62" s="217">
        <f t="shared" si="3"/>
        <v>0.004963009627</v>
      </c>
      <c r="K62" s="218">
        <f t="shared" si="4"/>
        <v>1.985203851</v>
      </c>
      <c r="L62" s="151">
        <f t="shared" si="5"/>
        <v>19.91180461</v>
      </c>
      <c r="M62" s="257" t="s">
        <v>10</v>
      </c>
      <c r="N62" s="247">
        <f>IFERROR(__xludf.DUMMYFUNCTION("""COMPUTED_VALUE"""),9.0)</f>
        <v>9</v>
      </c>
      <c r="O62" s="247"/>
      <c r="P62" s="247"/>
      <c r="Q62" s="247"/>
      <c r="R62" s="247"/>
      <c r="S62" s="247"/>
      <c r="T62" s="247"/>
      <c r="U62" s="247"/>
      <c r="V62" s="247"/>
      <c r="W62" s="247"/>
      <c r="X62" s="247"/>
    </row>
    <row r="63">
      <c r="A63" s="257" t="s">
        <v>10</v>
      </c>
      <c r="B63" s="257" t="s">
        <v>21</v>
      </c>
      <c r="C63" s="258" t="s">
        <v>1343</v>
      </c>
      <c r="D63" s="259" t="s">
        <v>242</v>
      </c>
      <c r="E63" s="260">
        <v>44075.0</v>
      </c>
      <c r="F63" s="258" t="s">
        <v>287</v>
      </c>
      <c r="G63" s="229">
        <v>1.0</v>
      </c>
      <c r="H63" s="256">
        <v>40.0</v>
      </c>
      <c r="I63" s="229">
        <v>40.0</v>
      </c>
      <c r="J63" s="217">
        <f t="shared" si="3"/>
        <v>0.008060347613</v>
      </c>
      <c r="K63" s="218">
        <f t="shared" si="4"/>
        <v>3.224139045</v>
      </c>
      <c r="L63" s="151">
        <f t="shared" si="5"/>
        <v>19.91180461</v>
      </c>
      <c r="M63" s="257" t="s">
        <v>10</v>
      </c>
      <c r="N63" s="247">
        <f>IFERROR(__xludf.DUMMYFUNCTION("""COMPUTED_VALUE"""),10.0)</f>
        <v>10</v>
      </c>
      <c r="O63" s="247"/>
      <c r="P63" s="247"/>
      <c r="Q63" s="247"/>
      <c r="R63" s="247"/>
      <c r="S63" s="247"/>
      <c r="T63" s="247"/>
      <c r="U63" s="247"/>
      <c r="V63" s="247"/>
      <c r="W63" s="247"/>
      <c r="X63" s="247"/>
    </row>
    <row r="64">
      <c r="A64" s="257" t="s">
        <v>10</v>
      </c>
      <c r="B64" s="257" t="s">
        <v>255</v>
      </c>
      <c r="C64" s="258" t="s">
        <v>1347</v>
      </c>
      <c r="D64" s="259" t="s">
        <v>242</v>
      </c>
      <c r="E64" s="261">
        <v>44070.0</v>
      </c>
      <c r="F64" s="258" t="s">
        <v>287</v>
      </c>
      <c r="G64" s="229">
        <v>2.0</v>
      </c>
      <c r="H64" s="256">
        <v>20.0</v>
      </c>
      <c r="I64" s="229">
        <v>30.0</v>
      </c>
      <c r="J64" s="217">
        <f t="shared" si="3"/>
        <v>0.004963009627</v>
      </c>
      <c r="K64" s="218">
        <f t="shared" si="4"/>
        <v>1.985203851</v>
      </c>
      <c r="L64" s="151">
        <f t="shared" si="5"/>
        <v>19.91180461</v>
      </c>
      <c r="M64" s="257" t="s">
        <v>10</v>
      </c>
      <c r="N64" s="247">
        <f>IFERROR(__xludf.DUMMYFUNCTION("""COMPUTED_VALUE"""),11.0)</f>
        <v>11</v>
      </c>
      <c r="O64" s="247"/>
      <c r="P64" s="247"/>
      <c r="Q64" s="247"/>
      <c r="R64" s="247"/>
      <c r="S64" s="247"/>
      <c r="T64" s="247"/>
      <c r="U64" s="247"/>
      <c r="V64" s="247"/>
      <c r="W64" s="247"/>
      <c r="X64" s="247"/>
    </row>
    <row r="65">
      <c r="A65" s="257" t="s">
        <v>10</v>
      </c>
      <c r="B65" s="257" t="s">
        <v>255</v>
      </c>
      <c r="C65" s="258" t="s">
        <v>1362</v>
      </c>
      <c r="D65" s="259" t="s">
        <v>242</v>
      </c>
      <c r="E65" s="261">
        <v>44070.0</v>
      </c>
      <c r="F65" s="258" t="s">
        <v>260</v>
      </c>
      <c r="G65" s="229">
        <v>4.0</v>
      </c>
      <c r="H65" s="256">
        <v>0.0</v>
      </c>
      <c r="I65" s="229">
        <v>0.0</v>
      </c>
      <c r="J65" s="217">
        <f t="shared" si="3"/>
        <v>0</v>
      </c>
      <c r="K65" s="218">
        <f t="shared" si="4"/>
        <v>0</v>
      </c>
      <c r="L65" s="151">
        <f t="shared" si="5"/>
        <v>19.91180461</v>
      </c>
      <c r="M65" s="257" t="s">
        <v>10</v>
      </c>
      <c r="N65" s="247">
        <f>IFERROR(__xludf.DUMMYFUNCTION("""COMPUTED_VALUE"""),12.0)</f>
        <v>12</v>
      </c>
      <c r="O65" s="247"/>
      <c r="P65" s="247"/>
      <c r="Q65" s="247"/>
      <c r="R65" s="247"/>
      <c r="S65" s="247"/>
      <c r="T65" s="247"/>
      <c r="U65" s="247"/>
      <c r="V65" s="247"/>
      <c r="W65" s="247"/>
      <c r="X65" s="247"/>
    </row>
    <row r="66">
      <c r="A66" s="252" t="s">
        <v>16</v>
      </c>
      <c r="B66" s="252" t="s">
        <v>255</v>
      </c>
      <c r="C66" s="253" t="s">
        <v>1330</v>
      </c>
      <c r="D66" s="254" t="s">
        <v>242</v>
      </c>
      <c r="E66" s="255">
        <v>44043.0</v>
      </c>
      <c r="F66" s="253" t="s">
        <v>260</v>
      </c>
      <c r="G66" s="229">
        <v>2.0</v>
      </c>
      <c r="H66" s="256">
        <v>30.0</v>
      </c>
      <c r="I66" s="229">
        <v>40.0</v>
      </c>
      <c r="J66" s="217">
        <f t="shared" si="3"/>
        <v>0.00697809653</v>
      </c>
      <c r="K66" s="218">
        <f t="shared" si="4"/>
        <v>2.791238612</v>
      </c>
      <c r="L66" s="151">
        <f t="shared" si="5"/>
        <v>19.59843639</v>
      </c>
      <c r="M66" s="252" t="s">
        <v>16</v>
      </c>
      <c r="N66" s="248">
        <f>IFERROR(__xludf.DUMMYFUNCTION("""COMPUTED_VALUE"""),1.0)</f>
        <v>1</v>
      </c>
      <c r="O66" s="248"/>
      <c r="P66" s="248"/>
      <c r="Q66" s="248"/>
      <c r="R66" s="248"/>
      <c r="S66" s="248"/>
      <c r="T66" s="248"/>
      <c r="U66" s="248"/>
      <c r="V66" s="248"/>
      <c r="W66" s="248"/>
      <c r="X66" s="248"/>
    </row>
    <row r="67">
      <c r="A67" s="257" t="s">
        <v>16</v>
      </c>
      <c r="B67" s="257" t="s">
        <v>21</v>
      </c>
      <c r="C67" s="258" t="s">
        <v>1333</v>
      </c>
      <c r="D67" s="259" t="s">
        <v>242</v>
      </c>
      <c r="E67" s="260">
        <v>44048.0</v>
      </c>
      <c r="F67" s="258" t="s">
        <v>260</v>
      </c>
      <c r="G67" s="229">
        <v>1.0</v>
      </c>
      <c r="H67" s="256">
        <v>50.0</v>
      </c>
      <c r="I67" s="229">
        <v>50.0</v>
      </c>
      <c r="J67" s="217">
        <f t="shared" si="3"/>
        <v>0.01007543452</v>
      </c>
      <c r="K67" s="218">
        <f t="shared" si="4"/>
        <v>4.030173806</v>
      </c>
      <c r="L67" s="151">
        <f t="shared" si="5"/>
        <v>19.59843639</v>
      </c>
      <c r="M67" s="257" t="s">
        <v>16</v>
      </c>
      <c r="N67" s="247">
        <f>IFERROR(__xludf.DUMMYFUNCTION("""COMPUTED_VALUE"""),2.0)</f>
        <v>2</v>
      </c>
      <c r="O67" s="247"/>
      <c r="P67" s="247"/>
      <c r="Q67" s="247"/>
      <c r="R67" s="247"/>
      <c r="S67" s="247"/>
      <c r="T67" s="247"/>
      <c r="U67" s="247"/>
      <c r="V67" s="247"/>
      <c r="W67" s="247"/>
      <c r="X67" s="247"/>
    </row>
    <row r="68">
      <c r="A68" s="257" t="s">
        <v>16</v>
      </c>
      <c r="B68" s="257" t="s">
        <v>21</v>
      </c>
      <c r="C68" s="258" t="s">
        <v>1334</v>
      </c>
      <c r="D68" s="259" t="s">
        <v>242</v>
      </c>
      <c r="E68" s="260">
        <v>44049.0</v>
      </c>
      <c r="F68" s="258" t="s">
        <v>260</v>
      </c>
      <c r="G68" s="229">
        <v>2.0</v>
      </c>
      <c r="H68" s="256">
        <v>20.0</v>
      </c>
      <c r="I68" s="229">
        <v>30.0</v>
      </c>
      <c r="J68" s="217">
        <f t="shared" si="3"/>
        <v>0.004963009627</v>
      </c>
      <c r="K68" s="218">
        <f t="shared" si="4"/>
        <v>1.985203851</v>
      </c>
      <c r="L68" s="151">
        <f t="shared" si="5"/>
        <v>19.59843639</v>
      </c>
      <c r="M68" s="257" t="s">
        <v>16</v>
      </c>
      <c r="N68" s="247">
        <f>IFERROR(__xludf.DUMMYFUNCTION("""COMPUTED_VALUE"""),3.0)</f>
        <v>3</v>
      </c>
      <c r="O68" s="247"/>
      <c r="P68" s="247"/>
      <c r="Q68" s="247"/>
      <c r="R68" s="247"/>
      <c r="S68" s="247"/>
      <c r="T68" s="247"/>
      <c r="U68" s="247"/>
      <c r="V68" s="247"/>
      <c r="W68" s="247"/>
      <c r="X68" s="247"/>
    </row>
    <row r="69">
      <c r="A69" s="257" t="s">
        <v>16</v>
      </c>
      <c r="B69" s="257" t="s">
        <v>255</v>
      </c>
      <c r="C69" s="258" t="s">
        <v>1337</v>
      </c>
      <c r="D69" s="259" t="s">
        <v>242</v>
      </c>
      <c r="E69" s="261">
        <v>44063.0</v>
      </c>
      <c r="F69" s="258" t="s">
        <v>260</v>
      </c>
      <c r="G69" s="229">
        <v>1.0</v>
      </c>
      <c r="H69" s="256">
        <v>50.0</v>
      </c>
      <c r="I69" s="229">
        <v>70.0</v>
      </c>
      <c r="J69" s="217">
        <f t="shared" si="3"/>
        <v>0.01194110616</v>
      </c>
      <c r="K69" s="218">
        <f t="shared" si="4"/>
        <v>4.776442463</v>
      </c>
      <c r="L69" s="151">
        <f t="shared" si="5"/>
        <v>19.59843639</v>
      </c>
      <c r="M69" s="257" t="s">
        <v>16</v>
      </c>
      <c r="N69" s="247">
        <f>IFERROR(__xludf.DUMMYFUNCTION("""COMPUTED_VALUE"""),4.0)</f>
        <v>4</v>
      </c>
      <c r="O69" s="247"/>
      <c r="P69" s="247"/>
      <c r="Q69" s="247"/>
      <c r="R69" s="247"/>
      <c r="S69" s="247"/>
      <c r="T69" s="247"/>
      <c r="U69" s="247"/>
      <c r="V69" s="247"/>
      <c r="W69" s="247"/>
      <c r="X69" s="247"/>
    </row>
    <row r="70">
      <c r="A70" s="257" t="s">
        <v>16</v>
      </c>
      <c r="B70" s="257" t="s">
        <v>21</v>
      </c>
      <c r="C70" s="258" t="s">
        <v>1356</v>
      </c>
      <c r="D70" s="259" t="s">
        <v>242</v>
      </c>
      <c r="E70" s="261">
        <v>44063.0</v>
      </c>
      <c r="F70" s="258" t="s">
        <v>260</v>
      </c>
      <c r="G70" s="229">
        <v>4.0</v>
      </c>
      <c r="H70" s="256">
        <v>0.0</v>
      </c>
      <c r="I70" s="229">
        <v>0.0</v>
      </c>
      <c r="J70" s="217">
        <f t="shared" si="3"/>
        <v>0</v>
      </c>
      <c r="K70" s="218">
        <f t="shared" si="4"/>
        <v>0</v>
      </c>
      <c r="L70" s="151">
        <f t="shared" si="5"/>
        <v>19.59843639</v>
      </c>
      <c r="M70" s="257" t="s">
        <v>16</v>
      </c>
      <c r="N70" s="247">
        <f>IFERROR(__xludf.DUMMYFUNCTION("""COMPUTED_VALUE"""),5.0)</f>
        <v>5</v>
      </c>
      <c r="O70" s="247"/>
      <c r="P70" s="247"/>
      <c r="Q70" s="247"/>
      <c r="R70" s="247"/>
      <c r="S70" s="247"/>
      <c r="T70" s="247"/>
      <c r="U70" s="247"/>
      <c r="V70" s="247"/>
      <c r="W70" s="247"/>
      <c r="X70" s="247"/>
    </row>
    <row r="71">
      <c r="A71" s="257" t="s">
        <v>16</v>
      </c>
      <c r="B71" s="257" t="s">
        <v>255</v>
      </c>
      <c r="C71" s="258" t="s">
        <v>1363</v>
      </c>
      <c r="D71" s="259" t="s">
        <v>242</v>
      </c>
      <c r="E71" s="261">
        <v>44070.0</v>
      </c>
      <c r="F71" s="258" t="s">
        <v>260</v>
      </c>
      <c r="G71" s="229">
        <v>4.0</v>
      </c>
      <c r="H71" s="256">
        <v>0.0</v>
      </c>
      <c r="I71" s="229">
        <v>0.0</v>
      </c>
      <c r="J71" s="217">
        <f t="shared" si="3"/>
        <v>0</v>
      </c>
      <c r="K71" s="218">
        <f t="shared" si="4"/>
        <v>0</v>
      </c>
      <c r="L71" s="151">
        <f t="shared" si="5"/>
        <v>19.59843639</v>
      </c>
      <c r="M71" s="257" t="s">
        <v>16</v>
      </c>
      <c r="N71" s="247">
        <f>IFERROR(__xludf.DUMMYFUNCTION("""COMPUTED_VALUE"""),6.0)</f>
        <v>6</v>
      </c>
      <c r="O71" s="247"/>
      <c r="P71" s="247"/>
      <c r="Q71" s="247"/>
      <c r="R71" s="247"/>
      <c r="S71" s="247"/>
      <c r="T71" s="247"/>
      <c r="U71" s="247"/>
      <c r="V71" s="247"/>
      <c r="W71" s="247"/>
      <c r="X71" s="247"/>
    </row>
    <row r="72">
      <c r="A72" s="257" t="s">
        <v>16</v>
      </c>
      <c r="B72" s="257" t="s">
        <v>255</v>
      </c>
      <c r="C72" s="258" t="s">
        <v>1347</v>
      </c>
      <c r="D72" s="259" t="s">
        <v>242</v>
      </c>
      <c r="E72" s="261">
        <v>44070.0</v>
      </c>
      <c r="F72" s="258" t="s">
        <v>287</v>
      </c>
      <c r="G72" s="229">
        <v>2.0</v>
      </c>
      <c r="H72" s="256">
        <v>20.0</v>
      </c>
      <c r="I72" s="229">
        <v>30.0</v>
      </c>
      <c r="J72" s="217">
        <f t="shared" si="3"/>
        <v>0.004963009627</v>
      </c>
      <c r="K72" s="218">
        <f t="shared" si="4"/>
        <v>1.985203851</v>
      </c>
      <c r="L72" s="151">
        <f t="shared" si="5"/>
        <v>19.59843639</v>
      </c>
      <c r="M72" s="257" t="s">
        <v>16</v>
      </c>
      <c r="N72" s="247">
        <f>IFERROR(__xludf.DUMMYFUNCTION("""COMPUTED_VALUE"""),7.0)</f>
        <v>7</v>
      </c>
      <c r="O72" s="247"/>
      <c r="P72" s="247"/>
      <c r="Q72" s="247"/>
      <c r="R72" s="247"/>
      <c r="S72" s="247"/>
      <c r="T72" s="247"/>
      <c r="U72" s="247"/>
      <c r="V72" s="247"/>
      <c r="W72" s="247"/>
      <c r="X72" s="247"/>
    </row>
    <row r="73">
      <c r="A73" s="257" t="s">
        <v>16</v>
      </c>
      <c r="B73" s="257" t="s">
        <v>265</v>
      </c>
      <c r="C73" s="258" t="s">
        <v>1364</v>
      </c>
      <c r="D73" s="259" t="s">
        <v>242</v>
      </c>
      <c r="E73" s="261">
        <v>44070.0</v>
      </c>
      <c r="F73" s="258" t="s">
        <v>260</v>
      </c>
      <c r="G73" s="229">
        <v>3.0</v>
      </c>
      <c r="H73" s="256">
        <v>10.0</v>
      </c>
      <c r="I73" s="229">
        <v>10.0</v>
      </c>
      <c r="J73" s="217">
        <f t="shared" si="3"/>
        <v>0.002015086903</v>
      </c>
      <c r="K73" s="218">
        <f t="shared" si="4"/>
        <v>0.8060347613</v>
      </c>
      <c r="L73" s="151">
        <f t="shared" si="5"/>
        <v>19.59843639</v>
      </c>
      <c r="M73" s="257" t="s">
        <v>16</v>
      </c>
      <c r="N73" s="247">
        <f>IFERROR(__xludf.DUMMYFUNCTION("""COMPUTED_VALUE"""),8.0)</f>
        <v>8</v>
      </c>
      <c r="O73" s="247"/>
      <c r="P73" s="247"/>
      <c r="Q73" s="247"/>
      <c r="R73" s="247"/>
      <c r="S73" s="247"/>
      <c r="T73" s="247"/>
      <c r="U73" s="247"/>
      <c r="V73" s="247"/>
      <c r="W73" s="247"/>
      <c r="X73" s="247"/>
    </row>
    <row r="74">
      <c r="A74" s="257" t="s">
        <v>16</v>
      </c>
      <c r="B74" s="257" t="s">
        <v>21</v>
      </c>
      <c r="C74" s="258" t="s">
        <v>1343</v>
      </c>
      <c r="D74" s="259" t="s">
        <v>242</v>
      </c>
      <c r="E74" s="260">
        <v>44075.0</v>
      </c>
      <c r="F74" s="258" t="s">
        <v>287</v>
      </c>
      <c r="G74" s="229">
        <v>1.0</v>
      </c>
      <c r="H74" s="256">
        <v>40.0</v>
      </c>
      <c r="I74" s="229">
        <v>40.0</v>
      </c>
      <c r="J74" s="217">
        <f t="shared" si="3"/>
        <v>0.008060347613</v>
      </c>
      <c r="K74" s="218">
        <f t="shared" si="4"/>
        <v>3.224139045</v>
      </c>
      <c r="L74" s="151">
        <f t="shared" si="5"/>
        <v>19.59843639</v>
      </c>
      <c r="M74" s="257" t="s">
        <v>16</v>
      </c>
      <c r="N74" s="247">
        <f>IFERROR(__xludf.DUMMYFUNCTION("""COMPUTED_VALUE"""),9.0)</f>
        <v>9</v>
      </c>
      <c r="O74" s="247"/>
      <c r="P74" s="247"/>
      <c r="Q74" s="247"/>
      <c r="R74" s="247"/>
      <c r="S74" s="247"/>
      <c r="T74" s="247"/>
      <c r="U74" s="247"/>
      <c r="V74" s="247"/>
      <c r="W74" s="247"/>
      <c r="X74" s="247"/>
    </row>
    <row r="75">
      <c r="A75" s="252" t="s">
        <v>33</v>
      </c>
      <c r="B75" s="252" t="s">
        <v>255</v>
      </c>
      <c r="C75" s="253" t="s">
        <v>1348</v>
      </c>
      <c r="D75" s="254" t="s">
        <v>242</v>
      </c>
      <c r="E75" s="255">
        <v>44032.0</v>
      </c>
      <c r="F75" s="253" t="s">
        <v>260</v>
      </c>
      <c r="G75" s="229">
        <v>2.0</v>
      </c>
      <c r="H75" s="256">
        <v>200.0</v>
      </c>
      <c r="I75" s="229">
        <v>250.0</v>
      </c>
      <c r="J75" s="217">
        <f t="shared" si="3"/>
        <v>0.04496591717</v>
      </c>
      <c r="K75" s="218">
        <f t="shared" si="4"/>
        <v>17.98636687</v>
      </c>
      <c r="L75" s="151">
        <f t="shared" si="5"/>
        <v>17.98636687</v>
      </c>
      <c r="M75" s="252" t="s">
        <v>33</v>
      </c>
      <c r="N75" s="248">
        <f>IFERROR(__xludf.DUMMYFUNCTION("""COMPUTED_VALUE"""),1.0)</f>
        <v>1</v>
      </c>
      <c r="O75" s="248"/>
      <c r="P75" s="248"/>
      <c r="Q75" s="248"/>
      <c r="R75" s="248"/>
      <c r="S75" s="248"/>
      <c r="T75" s="248"/>
      <c r="U75" s="248"/>
      <c r="V75" s="248"/>
      <c r="W75" s="248"/>
      <c r="X75" s="248"/>
    </row>
    <row r="76">
      <c r="A76" s="252" t="s">
        <v>37</v>
      </c>
      <c r="B76" s="252" t="s">
        <v>255</v>
      </c>
      <c r="C76" s="253" t="s">
        <v>1348</v>
      </c>
      <c r="D76" s="254" t="s">
        <v>242</v>
      </c>
      <c r="E76" s="255">
        <v>44032.0</v>
      </c>
      <c r="F76" s="253" t="s">
        <v>260</v>
      </c>
      <c r="G76" s="229">
        <v>2.0</v>
      </c>
      <c r="H76" s="256">
        <v>200.0</v>
      </c>
      <c r="I76" s="229">
        <v>250.0</v>
      </c>
      <c r="J76" s="217">
        <f t="shared" si="3"/>
        <v>0.04496591717</v>
      </c>
      <c r="K76" s="218">
        <f t="shared" si="4"/>
        <v>17.98636687</v>
      </c>
      <c r="L76" s="151">
        <f t="shared" si="5"/>
        <v>17.98636687</v>
      </c>
      <c r="M76" s="252" t="s">
        <v>37</v>
      </c>
      <c r="N76" s="248">
        <f>IFERROR(__xludf.DUMMYFUNCTION("""COMPUTED_VALUE"""),1.0)</f>
        <v>1</v>
      </c>
      <c r="O76" s="248"/>
      <c r="P76" s="248"/>
      <c r="Q76" s="248"/>
      <c r="R76" s="248"/>
      <c r="S76" s="248"/>
      <c r="T76" s="248"/>
      <c r="U76" s="248"/>
      <c r="V76" s="248"/>
      <c r="W76" s="248"/>
      <c r="X76" s="248"/>
    </row>
    <row r="77">
      <c r="A77" s="252" t="s">
        <v>34</v>
      </c>
      <c r="B77" s="252" t="s">
        <v>255</v>
      </c>
      <c r="C77" s="253" t="s">
        <v>1348</v>
      </c>
      <c r="D77" s="254" t="s">
        <v>242</v>
      </c>
      <c r="E77" s="255">
        <v>44032.0</v>
      </c>
      <c r="F77" s="253" t="s">
        <v>260</v>
      </c>
      <c r="G77" s="229">
        <v>2.0</v>
      </c>
      <c r="H77" s="256">
        <v>200.0</v>
      </c>
      <c r="I77" s="229">
        <v>250.0</v>
      </c>
      <c r="J77" s="217">
        <f t="shared" si="3"/>
        <v>0.04496591717</v>
      </c>
      <c r="K77" s="218">
        <f t="shared" si="4"/>
        <v>17.98636687</v>
      </c>
      <c r="L77" s="151">
        <f t="shared" si="5"/>
        <v>17.98636687</v>
      </c>
      <c r="M77" s="252" t="s">
        <v>34</v>
      </c>
      <c r="N77" s="248">
        <f>IFERROR(__xludf.DUMMYFUNCTION("""COMPUTED_VALUE"""),1.0)</f>
        <v>1</v>
      </c>
      <c r="O77" s="248"/>
      <c r="P77" s="248"/>
      <c r="Q77" s="248"/>
      <c r="R77" s="248"/>
      <c r="S77" s="248"/>
      <c r="T77" s="248"/>
      <c r="U77" s="248"/>
      <c r="V77" s="248"/>
      <c r="W77" s="248"/>
      <c r="X77" s="248"/>
    </row>
    <row r="78">
      <c r="A78" s="252" t="s">
        <v>41</v>
      </c>
      <c r="B78" s="252" t="s">
        <v>255</v>
      </c>
      <c r="C78" s="253" t="s">
        <v>1348</v>
      </c>
      <c r="D78" s="254" t="s">
        <v>242</v>
      </c>
      <c r="E78" s="255">
        <v>44032.0</v>
      </c>
      <c r="F78" s="253" t="s">
        <v>260</v>
      </c>
      <c r="G78" s="229">
        <v>2.0</v>
      </c>
      <c r="H78" s="256">
        <v>200.0</v>
      </c>
      <c r="I78" s="229">
        <v>250.0</v>
      </c>
      <c r="J78" s="217">
        <f t="shared" si="3"/>
        <v>0.04496591717</v>
      </c>
      <c r="K78" s="218">
        <f t="shared" si="4"/>
        <v>17.98636687</v>
      </c>
      <c r="L78" s="151">
        <f t="shared" si="5"/>
        <v>17.98636687</v>
      </c>
      <c r="M78" s="252" t="s">
        <v>41</v>
      </c>
      <c r="N78" s="248">
        <f>IFERROR(__xludf.DUMMYFUNCTION("""COMPUTED_VALUE"""),1.0)</f>
        <v>1</v>
      </c>
      <c r="O78" s="248"/>
      <c r="P78" s="248"/>
      <c r="Q78" s="248"/>
      <c r="R78" s="248"/>
      <c r="S78" s="248"/>
      <c r="T78" s="248"/>
      <c r="U78" s="248"/>
      <c r="V78" s="248"/>
      <c r="W78" s="248"/>
      <c r="X78" s="248"/>
    </row>
    <row r="79">
      <c r="A79" s="252" t="s">
        <v>35</v>
      </c>
      <c r="B79" s="252" t="s">
        <v>255</v>
      </c>
      <c r="C79" s="253" t="s">
        <v>1348</v>
      </c>
      <c r="D79" s="254" t="s">
        <v>242</v>
      </c>
      <c r="E79" s="255">
        <v>44032.0</v>
      </c>
      <c r="F79" s="253" t="s">
        <v>260</v>
      </c>
      <c r="G79" s="229">
        <v>2.0</v>
      </c>
      <c r="H79" s="256">
        <v>200.0</v>
      </c>
      <c r="I79" s="229">
        <v>250.0</v>
      </c>
      <c r="J79" s="217">
        <f t="shared" si="3"/>
        <v>0.04496591717</v>
      </c>
      <c r="K79" s="218">
        <f t="shared" si="4"/>
        <v>17.98636687</v>
      </c>
      <c r="L79" s="151">
        <f t="shared" si="5"/>
        <v>17.98636687</v>
      </c>
      <c r="M79" s="252" t="s">
        <v>35</v>
      </c>
      <c r="N79" s="248">
        <f>IFERROR(__xludf.DUMMYFUNCTION("""COMPUTED_VALUE"""),1.0)</f>
        <v>1</v>
      </c>
      <c r="O79" s="248"/>
      <c r="P79" s="248"/>
      <c r="Q79" s="248"/>
      <c r="R79" s="248"/>
      <c r="S79" s="248"/>
      <c r="T79" s="248"/>
      <c r="U79" s="248"/>
      <c r="V79" s="248"/>
      <c r="W79" s="248"/>
      <c r="X79" s="248"/>
    </row>
    <row r="80">
      <c r="A80" s="257" t="s">
        <v>59</v>
      </c>
      <c r="B80" s="257" t="s">
        <v>21</v>
      </c>
      <c r="C80" s="258" t="s">
        <v>1333</v>
      </c>
      <c r="D80" s="259" t="s">
        <v>242</v>
      </c>
      <c r="E80" s="260">
        <v>44048.0</v>
      </c>
      <c r="F80" s="258" t="s">
        <v>260</v>
      </c>
      <c r="G80" s="229">
        <v>1.0</v>
      </c>
      <c r="H80" s="256">
        <v>50.0</v>
      </c>
      <c r="I80" s="229">
        <v>50.0</v>
      </c>
      <c r="J80" s="217">
        <f t="shared" si="3"/>
        <v>0.01007543452</v>
      </c>
      <c r="K80" s="218">
        <f t="shared" si="4"/>
        <v>4.030173806</v>
      </c>
      <c r="L80" s="151">
        <f t="shared" si="5"/>
        <v>12.46365575</v>
      </c>
      <c r="M80" s="257" t="s">
        <v>59</v>
      </c>
      <c r="N80" s="247">
        <f>IFERROR(__xludf.DUMMYFUNCTION("""COMPUTED_VALUE"""),1.0)</f>
        <v>1</v>
      </c>
      <c r="O80" s="247"/>
      <c r="P80" s="247"/>
      <c r="Q80" s="247"/>
      <c r="R80" s="247"/>
      <c r="S80" s="247"/>
      <c r="T80" s="247"/>
      <c r="U80" s="247"/>
      <c r="V80" s="247"/>
      <c r="W80" s="247"/>
      <c r="X80" s="247"/>
    </row>
    <row r="81">
      <c r="A81" s="257" t="s">
        <v>59</v>
      </c>
      <c r="B81" s="257" t="s">
        <v>255</v>
      </c>
      <c r="C81" s="258" t="s">
        <v>1365</v>
      </c>
      <c r="D81" s="259" t="s">
        <v>242</v>
      </c>
      <c r="E81" s="260">
        <v>44048.0</v>
      </c>
      <c r="F81" s="258" t="s">
        <v>260</v>
      </c>
      <c r="G81" s="229">
        <v>1.0</v>
      </c>
      <c r="H81" s="256">
        <v>50.0</v>
      </c>
      <c r="I81" s="229">
        <v>50.0</v>
      </c>
      <c r="J81" s="217">
        <f t="shared" si="3"/>
        <v>0.01007543452</v>
      </c>
      <c r="K81" s="218">
        <f t="shared" si="4"/>
        <v>4.030173806</v>
      </c>
      <c r="L81" s="151">
        <f t="shared" si="5"/>
        <v>12.46365575</v>
      </c>
      <c r="M81" s="257" t="s">
        <v>59</v>
      </c>
      <c r="N81" s="247">
        <f>IFERROR(__xludf.DUMMYFUNCTION("""COMPUTED_VALUE"""),2.0)</f>
        <v>2</v>
      </c>
      <c r="O81" s="247"/>
      <c r="P81" s="247"/>
      <c r="Q81" s="247"/>
      <c r="R81" s="247"/>
      <c r="S81" s="247"/>
      <c r="T81" s="247"/>
      <c r="U81" s="247"/>
      <c r="V81" s="247"/>
      <c r="W81" s="247"/>
      <c r="X81" s="247"/>
    </row>
    <row r="82">
      <c r="A82" s="257" t="s">
        <v>59</v>
      </c>
      <c r="B82" s="257" t="s">
        <v>21</v>
      </c>
      <c r="C82" s="258" t="s">
        <v>1336</v>
      </c>
      <c r="D82" s="259" t="s">
        <v>242</v>
      </c>
      <c r="E82" s="261">
        <v>44063.0</v>
      </c>
      <c r="F82" s="258" t="s">
        <v>260</v>
      </c>
      <c r="G82" s="229">
        <v>2.0</v>
      </c>
      <c r="H82" s="256">
        <v>30.0</v>
      </c>
      <c r="I82" s="229">
        <v>30.0</v>
      </c>
      <c r="J82" s="217">
        <f t="shared" si="3"/>
        <v>0.006045260709</v>
      </c>
      <c r="K82" s="218">
        <f t="shared" si="4"/>
        <v>2.418104284</v>
      </c>
      <c r="L82" s="151">
        <f t="shared" si="5"/>
        <v>12.46365575</v>
      </c>
      <c r="M82" s="257" t="s">
        <v>59</v>
      </c>
      <c r="N82" s="247">
        <f>IFERROR(__xludf.DUMMYFUNCTION("""COMPUTED_VALUE"""),3.0)</f>
        <v>3</v>
      </c>
      <c r="O82" s="247"/>
      <c r="P82" s="247"/>
      <c r="Q82" s="247"/>
      <c r="R82" s="247"/>
      <c r="S82" s="247"/>
      <c r="T82" s="247"/>
      <c r="U82" s="247"/>
      <c r="V82" s="247"/>
      <c r="W82" s="247"/>
      <c r="X82" s="247"/>
    </row>
    <row r="83">
      <c r="A83" s="257" t="s">
        <v>59</v>
      </c>
      <c r="B83" s="257" t="s">
        <v>255</v>
      </c>
      <c r="C83" s="258" t="s">
        <v>1347</v>
      </c>
      <c r="D83" s="259" t="s">
        <v>242</v>
      </c>
      <c r="E83" s="261">
        <v>44070.0</v>
      </c>
      <c r="F83" s="258" t="s">
        <v>287</v>
      </c>
      <c r="G83" s="229">
        <v>2.0</v>
      </c>
      <c r="H83" s="256">
        <v>20.0</v>
      </c>
      <c r="I83" s="229">
        <v>30.0</v>
      </c>
      <c r="J83" s="217">
        <f t="shared" si="3"/>
        <v>0.004963009627</v>
      </c>
      <c r="K83" s="218">
        <f t="shared" si="4"/>
        <v>1.985203851</v>
      </c>
      <c r="L83" s="151">
        <f t="shared" si="5"/>
        <v>12.46365575</v>
      </c>
      <c r="M83" s="257" t="s">
        <v>59</v>
      </c>
      <c r="N83" s="247">
        <f>IFERROR(__xludf.DUMMYFUNCTION("""COMPUTED_VALUE"""),4.0)</f>
        <v>4</v>
      </c>
      <c r="O83" s="247"/>
      <c r="P83" s="247"/>
      <c r="Q83" s="247"/>
      <c r="R83" s="247"/>
      <c r="S83" s="247"/>
      <c r="T83" s="247"/>
      <c r="U83" s="247"/>
      <c r="V83" s="247"/>
      <c r="W83" s="247"/>
      <c r="X83" s="247"/>
    </row>
    <row r="84">
      <c r="A84" s="252" t="s">
        <v>18</v>
      </c>
      <c r="B84" s="252" t="s">
        <v>255</v>
      </c>
      <c r="C84" s="253" t="s">
        <v>1330</v>
      </c>
      <c r="D84" s="254" t="s">
        <v>242</v>
      </c>
      <c r="E84" s="255">
        <v>44043.0</v>
      </c>
      <c r="F84" s="253" t="s">
        <v>260</v>
      </c>
      <c r="G84" s="229">
        <v>2.0</v>
      </c>
      <c r="H84" s="256">
        <v>30.0</v>
      </c>
      <c r="I84" s="229">
        <v>40.0</v>
      </c>
      <c r="J84" s="217">
        <f t="shared" si="3"/>
        <v>0.00697809653</v>
      </c>
      <c r="K84" s="218">
        <f t="shared" si="4"/>
        <v>2.791238612</v>
      </c>
      <c r="L84" s="151">
        <f t="shared" si="5"/>
        <v>8.806616269</v>
      </c>
      <c r="M84" s="252" t="s">
        <v>18</v>
      </c>
      <c r="N84" s="248">
        <f>IFERROR(__xludf.DUMMYFUNCTION("""COMPUTED_VALUE"""),1.0)</f>
        <v>1</v>
      </c>
      <c r="O84" s="248"/>
      <c r="P84" s="248"/>
      <c r="Q84" s="248"/>
      <c r="R84" s="248"/>
      <c r="S84" s="248"/>
      <c r="T84" s="248"/>
      <c r="U84" s="248"/>
      <c r="V84" s="248"/>
      <c r="W84" s="248"/>
      <c r="X84" s="248"/>
    </row>
    <row r="85">
      <c r="A85" s="257" t="s">
        <v>18</v>
      </c>
      <c r="B85" s="257" t="s">
        <v>255</v>
      </c>
      <c r="C85" s="258" t="s">
        <v>1365</v>
      </c>
      <c r="D85" s="259" t="s">
        <v>242</v>
      </c>
      <c r="E85" s="260">
        <v>44048.0</v>
      </c>
      <c r="F85" s="258" t="s">
        <v>260</v>
      </c>
      <c r="G85" s="229">
        <v>1.0</v>
      </c>
      <c r="H85" s="256">
        <v>50.0</v>
      </c>
      <c r="I85" s="229">
        <v>50.0</v>
      </c>
      <c r="J85" s="217">
        <f t="shared" si="3"/>
        <v>0.01007543452</v>
      </c>
      <c r="K85" s="218">
        <f t="shared" si="4"/>
        <v>4.030173806</v>
      </c>
      <c r="L85" s="151">
        <f t="shared" si="5"/>
        <v>8.806616269</v>
      </c>
      <c r="M85" s="257" t="s">
        <v>18</v>
      </c>
      <c r="N85" s="247">
        <f>IFERROR(__xludf.DUMMYFUNCTION("""COMPUTED_VALUE"""),2.0)</f>
        <v>2</v>
      </c>
      <c r="O85" s="247"/>
      <c r="P85" s="247"/>
      <c r="Q85" s="247"/>
      <c r="R85" s="247"/>
      <c r="S85" s="247"/>
      <c r="T85" s="247"/>
      <c r="U85" s="247"/>
      <c r="V85" s="247"/>
      <c r="W85" s="247"/>
      <c r="X85" s="247"/>
    </row>
    <row r="86">
      <c r="A86" s="257" t="s">
        <v>18</v>
      </c>
      <c r="B86" s="257" t="s">
        <v>255</v>
      </c>
      <c r="C86" s="258" t="s">
        <v>1366</v>
      </c>
      <c r="D86" s="259" t="s">
        <v>242</v>
      </c>
      <c r="E86" s="261">
        <v>44063.0</v>
      </c>
      <c r="F86" s="258" t="s">
        <v>260</v>
      </c>
      <c r="G86" s="229">
        <v>4.0</v>
      </c>
      <c r="H86" s="256">
        <v>0.0</v>
      </c>
      <c r="I86" s="229">
        <v>0.0</v>
      </c>
      <c r="J86" s="217">
        <f t="shared" si="3"/>
        <v>0</v>
      </c>
      <c r="K86" s="218">
        <f t="shared" si="4"/>
        <v>0</v>
      </c>
      <c r="L86" s="151">
        <f t="shared" si="5"/>
        <v>8.806616269</v>
      </c>
      <c r="M86" s="257" t="s">
        <v>18</v>
      </c>
      <c r="N86" s="247">
        <f>IFERROR(__xludf.DUMMYFUNCTION("""COMPUTED_VALUE"""),3.0)</f>
        <v>3</v>
      </c>
      <c r="O86" s="247"/>
      <c r="P86" s="247"/>
      <c r="Q86" s="247"/>
      <c r="R86" s="247"/>
      <c r="S86" s="247"/>
      <c r="T86" s="247"/>
      <c r="U86" s="247"/>
      <c r="V86" s="247"/>
      <c r="W86" s="247"/>
      <c r="X86" s="247"/>
    </row>
    <row r="87">
      <c r="A87" s="257" t="s">
        <v>18</v>
      </c>
      <c r="B87" s="257" t="s">
        <v>255</v>
      </c>
      <c r="C87" s="258" t="s">
        <v>1353</v>
      </c>
      <c r="D87" s="259" t="s">
        <v>242</v>
      </c>
      <c r="E87" s="261">
        <v>44070.0</v>
      </c>
      <c r="F87" s="258" t="s">
        <v>260</v>
      </c>
      <c r="G87" s="229">
        <v>4.0</v>
      </c>
      <c r="H87" s="256">
        <v>0.0</v>
      </c>
      <c r="I87" s="229">
        <v>0.0</v>
      </c>
      <c r="J87" s="217">
        <f t="shared" si="3"/>
        <v>0</v>
      </c>
      <c r="K87" s="218">
        <f t="shared" si="4"/>
        <v>0</v>
      </c>
      <c r="L87" s="151">
        <f t="shared" si="5"/>
        <v>8.806616269</v>
      </c>
      <c r="M87" s="257" t="s">
        <v>18</v>
      </c>
      <c r="N87" s="247">
        <f>IFERROR(__xludf.DUMMYFUNCTION("""COMPUTED_VALUE"""),4.0)</f>
        <v>4</v>
      </c>
      <c r="O87" s="247"/>
      <c r="P87" s="247"/>
      <c r="Q87" s="247"/>
      <c r="R87" s="247"/>
      <c r="S87" s="247"/>
      <c r="T87" s="247"/>
      <c r="U87" s="247"/>
      <c r="V87" s="247"/>
      <c r="W87" s="247"/>
      <c r="X87" s="247"/>
    </row>
    <row r="88">
      <c r="A88" s="257" t="s">
        <v>18</v>
      </c>
      <c r="B88" s="257" t="s">
        <v>255</v>
      </c>
      <c r="C88" s="258" t="s">
        <v>1347</v>
      </c>
      <c r="D88" s="259" t="s">
        <v>242</v>
      </c>
      <c r="E88" s="261">
        <v>44070.0</v>
      </c>
      <c r="F88" s="258" t="s">
        <v>287</v>
      </c>
      <c r="G88" s="229">
        <v>2.0</v>
      </c>
      <c r="H88" s="256">
        <v>20.0</v>
      </c>
      <c r="I88" s="229">
        <v>30.0</v>
      </c>
      <c r="J88" s="217">
        <f t="shared" si="3"/>
        <v>0.004963009627</v>
      </c>
      <c r="K88" s="218">
        <f t="shared" si="4"/>
        <v>1.985203851</v>
      </c>
      <c r="L88" s="151">
        <f t="shared" si="5"/>
        <v>8.806616269</v>
      </c>
      <c r="M88" s="257" t="s">
        <v>18</v>
      </c>
      <c r="N88" s="247">
        <f>IFERROR(__xludf.DUMMYFUNCTION("""COMPUTED_VALUE"""),5.0)</f>
        <v>5</v>
      </c>
      <c r="O88" s="247"/>
      <c r="P88" s="247"/>
      <c r="Q88" s="247"/>
      <c r="R88" s="247"/>
      <c r="S88" s="247"/>
      <c r="T88" s="247"/>
      <c r="U88" s="247"/>
      <c r="V88" s="247"/>
      <c r="W88" s="247"/>
      <c r="X88" s="247"/>
    </row>
    <row r="89">
      <c r="A89" s="252" t="s">
        <v>25</v>
      </c>
      <c r="B89" s="252" t="s">
        <v>255</v>
      </c>
      <c r="C89" s="253" t="s">
        <v>1330</v>
      </c>
      <c r="D89" s="254" t="s">
        <v>242</v>
      </c>
      <c r="E89" s="255">
        <v>44043.0</v>
      </c>
      <c r="F89" s="253" t="s">
        <v>260</v>
      </c>
      <c r="G89" s="229">
        <v>2.0</v>
      </c>
      <c r="H89" s="256">
        <v>30.0</v>
      </c>
      <c r="I89" s="229">
        <v>40.0</v>
      </c>
      <c r="J89" s="217">
        <f t="shared" si="3"/>
        <v>0.00697809653</v>
      </c>
      <c r="K89" s="218">
        <f t="shared" si="4"/>
        <v>2.791238612</v>
      </c>
      <c r="L89" s="151">
        <f t="shared" si="5"/>
        <v>7.62744718</v>
      </c>
      <c r="M89" s="252" t="s">
        <v>25</v>
      </c>
      <c r="N89" s="248">
        <f>IFERROR(__xludf.DUMMYFUNCTION("""COMPUTED_VALUE"""),1.0)</f>
        <v>1</v>
      </c>
      <c r="O89" s="248"/>
      <c r="P89" s="248"/>
      <c r="Q89" s="248"/>
      <c r="R89" s="248"/>
      <c r="S89" s="248"/>
      <c r="T89" s="248"/>
      <c r="U89" s="248"/>
      <c r="V89" s="248"/>
      <c r="W89" s="248"/>
      <c r="X89" s="248"/>
    </row>
    <row r="90">
      <c r="A90" s="257" t="s">
        <v>25</v>
      </c>
      <c r="B90" s="257" t="s">
        <v>21</v>
      </c>
      <c r="C90" s="258" t="s">
        <v>1333</v>
      </c>
      <c r="D90" s="259" t="s">
        <v>242</v>
      </c>
      <c r="E90" s="260">
        <v>44048.0</v>
      </c>
      <c r="F90" s="258" t="s">
        <v>260</v>
      </c>
      <c r="G90" s="229">
        <v>1.0</v>
      </c>
      <c r="H90" s="256">
        <v>50.0</v>
      </c>
      <c r="I90" s="229">
        <v>50.0</v>
      </c>
      <c r="J90" s="217">
        <f t="shared" si="3"/>
        <v>0.01007543452</v>
      </c>
      <c r="K90" s="218">
        <f t="shared" si="4"/>
        <v>4.030173806</v>
      </c>
      <c r="L90" s="151">
        <f t="shared" si="5"/>
        <v>7.62744718</v>
      </c>
      <c r="M90" s="257" t="s">
        <v>25</v>
      </c>
      <c r="N90" s="247">
        <f>IFERROR(__xludf.DUMMYFUNCTION("""COMPUTED_VALUE"""),2.0)</f>
        <v>2</v>
      </c>
      <c r="O90" s="247"/>
      <c r="P90" s="247"/>
      <c r="Q90" s="247"/>
      <c r="R90" s="247"/>
      <c r="S90" s="247"/>
      <c r="T90" s="247"/>
      <c r="U90" s="247"/>
      <c r="V90" s="247"/>
      <c r="W90" s="247"/>
      <c r="X90" s="247"/>
    </row>
    <row r="91">
      <c r="A91" s="257" t="s">
        <v>25</v>
      </c>
      <c r="B91" s="257" t="s">
        <v>16</v>
      </c>
      <c r="C91" s="258" t="s">
        <v>1367</v>
      </c>
      <c r="D91" s="259" t="s">
        <v>242</v>
      </c>
      <c r="E91" s="261">
        <v>44064.0</v>
      </c>
      <c r="F91" s="258" t="s">
        <v>260</v>
      </c>
      <c r="G91" s="229">
        <v>4.0</v>
      </c>
      <c r="H91" s="256">
        <v>0.0</v>
      </c>
      <c r="I91" s="229">
        <v>0.0</v>
      </c>
      <c r="J91" s="217">
        <f t="shared" si="3"/>
        <v>0</v>
      </c>
      <c r="K91" s="218">
        <f t="shared" si="4"/>
        <v>0</v>
      </c>
      <c r="L91" s="151">
        <f t="shared" si="5"/>
        <v>7.62744718</v>
      </c>
      <c r="M91" s="257" t="s">
        <v>25</v>
      </c>
      <c r="N91" s="247">
        <f>IFERROR(__xludf.DUMMYFUNCTION("""COMPUTED_VALUE"""),3.0)</f>
        <v>3</v>
      </c>
      <c r="O91" s="247"/>
      <c r="P91" s="247"/>
      <c r="Q91" s="247"/>
      <c r="R91" s="247"/>
      <c r="S91" s="247"/>
      <c r="T91" s="247"/>
      <c r="U91" s="247"/>
      <c r="V91" s="247"/>
      <c r="W91" s="247"/>
      <c r="X91" s="247"/>
    </row>
    <row r="92">
      <c r="A92" s="257" t="s">
        <v>25</v>
      </c>
      <c r="B92" s="257" t="s">
        <v>265</v>
      </c>
      <c r="C92" s="258" t="s">
        <v>1368</v>
      </c>
      <c r="D92" s="259" t="s">
        <v>242</v>
      </c>
      <c r="E92" s="261">
        <v>44070.0</v>
      </c>
      <c r="F92" s="258" t="s">
        <v>260</v>
      </c>
      <c r="G92" s="229">
        <v>3.0</v>
      </c>
      <c r="H92" s="256">
        <v>10.0</v>
      </c>
      <c r="I92" s="229">
        <v>10.0</v>
      </c>
      <c r="J92" s="217">
        <f t="shared" si="3"/>
        <v>0.002015086903</v>
      </c>
      <c r="K92" s="218">
        <f t="shared" si="4"/>
        <v>0.8060347613</v>
      </c>
      <c r="L92" s="151">
        <f t="shared" si="5"/>
        <v>7.62744718</v>
      </c>
      <c r="M92" s="257" t="s">
        <v>25</v>
      </c>
      <c r="N92" s="247">
        <f>IFERROR(__xludf.DUMMYFUNCTION("""COMPUTED_VALUE"""),4.0)</f>
        <v>4</v>
      </c>
      <c r="O92" s="247"/>
      <c r="P92" s="247"/>
      <c r="Q92" s="247"/>
      <c r="R92" s="247"/>
      <c r="S92" s="247"/>
      <c r="T92" s="247"/>
      <c r="U92" s="247"/>
      <c r="V92" s="247"/>
      <c r="W92" s="247"/>
      <c r="X92" s="247"/>
    </row>
    <row r="93">
      <c r="A93" s="252" t="s">
        <v>74</v>
      </c>
      <c r="B93" s="252" t="s">
        <v>255</v>
      </c>
      <c r="C93" s="253" t="s">
        <v>1330</v>
      </c>
      <c r="D93" s="254" t="s">
        <v>242</v>
      </c>
      <c r="E93" s="255">
        <v>44043.0</v>
      </c>
      <c r="F93" s="253" t="s">
        <v>260</v>
      </c>
      <c r="G93" s="229">
        <v>2.0</v>
      </c>
      <c r="H93" s="256">
        <v>30.0</v>
      </c>
      <c r="I93" s="229">
        <v>40.0</v>
      </c>
      <c r="J93" s="217">
        <f t="shared" si="3"/>
        <v>0.00697809653</v>
      </c>
      <c r="K93" s="218">
        <f t="shared" si="4"/>
        <v>2.791238612</v>
      </c>
      <c r="L93" s="151">
        <f t="shared" si="5"/>
        <v>6.821412418</v>
      </c>
      <c r="M93" s="252" t="s">
        <v>74</v>
      </c>
      <c r="N93" s="248">
        <f>IFERROR(__xludf.DUMMYFUNCTION("""COMPUTED_VALUE"""),1.0)</f>
        <v>1</v>
      </c>
      <c r="O93" s="248"/>
      <c r="P93" s="248"/>
      <c r="Q93" s="248"/>
      <c r="R93" s="248"/>
      <c r="S93" s="248"/>
      <c r="T93" s="248"/>
      <c r="U93" s="248"/>
      <c r="V93" s="248"/>
      <c r="W93" s="248"/>
      <c r="X93" s="248"/>
    </row>
    <row r="94">
      <c r="A94" s="257" t="s">
        <v>74</v>
      </c>
      <c r="B94" s="257" t="s">
        <v>21</v>
      </c>
      <c r="C94" s="258" t="s">
        <v>1333</v>
      </c>
      <c r="D94" s="259" t="s">
        <v>242</v>
      </c>
      <c r="E94" s="260">
        <v>44048.0</v>
      </c>
      <c r="F94" s="258" t="s">
        <v>260</v>
      </c>
      <c r="G94" s="229">
        <v>1.0</v>
      </c>
      <c r="H94" s="256">
        <v>50.0</v>
      </c>
      <c r="I94" s="229">
        <v>50.0</v>
      </c>
      <c r="J94" s="217">
        <f t="shared" si="3"/>
        <v>0.01007543452</v>
      </c>
      <c r="K94" s="218">
        <f t="shared" si="4"/>
        <v>4.030173806</v>
      </c>
      <c r="L94" s="151">
        <f t="shared" si="5"/>
        <v>6.821412418</v>
      </c>
      <c r="M94" s="257" t="s">
        <v>74</v>
      </c>
      <c r="N94" s="247">
        <f>IFERROR(__xludf.DUMMYFUNCTION("""COMPUTED_VALUE"""),2.0)</f>
        <v>2</v>
      </c>
      <c r="O94" s="247"/>
      <c r="P94" s="247"/>
      <c r="Q94" s="247"/>
      <c r="R94" s="247"/>
      <c r="S94" s="247"/>
      <c r="T94" s="247"/>
      <c r="U94" s="247"/>
      <c r="V94" s="247"/>
      <c r="W94" s="247"/>
      <c r="X94" s="247"/>
    </row>
    <row r="95">
      <c r="A95" s="252" t="s">
        <v>85</v>
      </c>
      <c r="B95" s="252" t="s">
        <v>255</v>
      </c>
      <c r="C95" s="253" t="s">
        <v>1369</v>
      </c>
      <c r="D95" s="254" t="s">
        <v>242</v>
      </c>
      <c r="E95" s="255">
        <v>44032.0</v>
      </c>
      <c r="F95" s="253" t="s">
        <v>260</v>
      </c>
      <c r="G95" s="229">
        <v>3.0</v>
      </c>
      <c r="H95" s="256">
        <v>20.0</v>
      </c>
      <c r="I95" s="229">
        <v>50.0</v>
      </c>
      <c r="J95" s="217">
        <f t="shared" si="3"/>
        <v>0.006828681269</v>
      </c>
      <c r="K95" s="218">
        <f t="shared" si="4"/>
        <v>2.731472508</v>
      </c>
      <c r="L95" s="151">
        <f t="shared" si="5"/>
        <v>5.149576791</v>
      </c>
      <c r="M95" s="252" t="s">
        <v>85</v>
      </c>
      <c r="N95" s="248">
        <f>IFERROR(__xludf.DUMMYFUNCTION("""COMPUTED_VALUE"""),1.0)</f>
        <v>1</v>
      </c>
      <c r="O95" s="248"/>
      <c r="P95" s="248"/>
      <c r="Q95" s="248"/>
      <c r="R95" s="248"/>
      <c r="S95" s="248"/>
      <c r="T95" s="248"/>
      <c r="U95" s="248"/>
      <c r="V95" s="248"/>
      <c r="W95" s="248"/>
      <c r="X95" s="248"/>
    </row>
    <row r="96">
      <c r="A96" s="257" t="s">
        <v>85</v>
      </c>
      <c r="B96" s="257" t="s">
        <v>16</v>
      </c>
      <c r="C96" s="258" t="s">
        <v>1370</v>
      </c>
      <c r="D96" s="259" t="s">
        <v>242</v>
      </c>
      <c r="E96" s="261">
        <v>44071.0</v>
      </c>
      <c r="F96" s="258" t="s">
        <v>260</v>
      </c>
      <c r="G96" s="229">
        <v>3.0</v>
      </c>
      <c r="H96" s="256">
        <v>20.0</v>
      </c>
      <c r="I96" s="229">
        <v>20.0</v>
      </c>
      <c r="J96" s="217">
        <f t="shared" si="3"/>
        <v>0.004030173806</v>
      </c>
      <c r="K96" s="218">
        <f t="shared" si="4"/>
        <v>1.612069523</v>
      </c>
      <c r="L96" s="151">
        <f t="shared" si="5"/>
        <v>5.149576791</v>
      </c>
      <c r="M96" s="257" t="s">
        <v>85</v>
      </c>
      <c r="N96" s="247">
        <f>IFERROR(__xludf.DUMMYFUNCTION("""COMPUTED_VALUE"""),2.0)</f>
        <v>2</v>
      </c>
      <c r="O96" s="247"/>
      <c r="P96" s="247"/>
      <c r="Q96" s="247"/>
      <c r="R96" s="247"/>
      <c r="S96" s="247"/>
      <c r="T96" s="247"/>
      <c r="U96" s="247"/>
      <c r="V96" s="247"/>
      <c r="W96" s="247"/>
      <c r="X96" s="247"/>
    </row>
    <row r="97">
      <c r="A97" s="257" t="s">
        <v>85</v>
      </c>
      <c r="B97" s="257" t="s">
        <v>65</v>
      </c>
      <c r="C97" s="258" t="s">
        <v>1371</v>
      </c>
      <c r="D97" s="259" t="s">
        <v>242</v>
      </c>
      <c r="E97" s="261">
        <v>44074.0</v>
      </c>
      <c r="F97" s="258" t="s">
        <v>260</v>
      </c>
      <c r="G97" s="229">
        <v>4.0</v>
      </c>
      <c r="H97" s="256">
        <v>0.0</v>
      </c>
      <c r="I97" s="229">
        <v>0.0</v>
      </c>
      <c r="J97" s="217">
        <f t="shared" si="3"/>
        <v>0</v>
      </c>
      <c r="K97" s="218">
        <f t="shared" si="4"/>
        <v>0</v>
      </c>
      <c r="L97" s="151">
        <f t="shared" si="5"/>
        <v>5.149576791</v>
      </c>
      <c r="M97" s="257" t="s">
        <v>85</v>
      </c>
      <c r="N97" s="247">
        <f>IFERROR(__xludf.DUMMYFUNCTION("""COMPUTED_VALUE"""),3.0)</f>
        <v>3</v>
      </c>
      <c r="O97" s="247"/>
      <c r="P97" s="247"/>
      <c r="Q97" s="247"/>
      <c r="R97" s="247"/>
      <c r="S97" s="247"/>
      <c r="T97" s="247"/>
      <c r="U97" s="247"/>
      <c r="V97" s="247"/>
      <c r="W97" s="247"/>
      <c r="X97" s="247"/>
    </row>
    <row r="98">
      <c r="A98" s="257" t="s">
        <v>85</v>
      </c>
      <c r="B98" s="257" t="s">
        <v>255</v>
      </c>
      <c r="C98" s="258" t="s">
        <v>1372</v>
      </c>
      <c r="D98" s="259" t="s">
        <v>242</v>
      </c>
      <c r="E98" s="260">
        <v>44076.0</v>
      </c>
      <c r="F98" s="258" t="s">
        <v>260</v>
      </c>
      <c r="G98" s="229">
        <v>3.0</v>
      </c>
      <c r="H98" s="256">
        <v>10.0</v>
      </c>
      <c r="I98" s="229">
        <v>10.0</v>
      </c>
      <c r="J98" s="217">
        <f t="shared" si="3"/>
        <v>0.002015086903</v>
      </c>
      <c r="K98" s="218">
        <f t="shared" si="4"/>
        <v>0.8060347613</v>
      </c>
      <c r="L98" s="151">
        <f t="shared" si="5"/>
        <v>5.149576791</v>
      </c>
      <c r="M98" s="257" t="s">
        <v>85</v>
      </c>
      <c r="N98" s="247">
        <f>IFERROR(__xludf.DUMMYFUNCTION("""COMPUTED_VALUE"""),4.0)</f>
        <v>4</v>
      </c>
      <c r="O98" s="247"/>
      <c r="P98" s="247"/>
      <c r="Q98" s="247"/>
      <c r="R98" s="247"/>
      <c r="S98" s="247"/>
      <c r="T98" s="247"/>
      <c r="U98" s="247"/>
      <c r="V98" s="247"/>
      <c r="W98" s="247"/>
      <c r="X98" s="247"/>
    </row>
    <row r="99">
      <c r="A99" s="252" t="s">
        <v>89</v>
      </c>
      <c r="B99" s="252" t="s">
        <v>16</v>
      </c>
      <c r="C99" s="253" t="s">
        <v>1373</v>
      </c>
      <c r="D99" s="254" t="s">
        <v>242</v>
      </c>
      <c r="E99" s="255">
        <v>44033.0</v>
      </c>
      <c r="F99" s="253" t="s">
        <v>260</v>
      </c>
      <c r="G99" s="229">
        <v>3.0</v>
      </c>
      <c r="H99" s="256">
        <v>20.0</v>
      </c>
      <c r="I99" s="229">
        <v>20.0</v>
      </c>
      <c r="J99" s="217">
        <f t="shared" si="3"/>
        <v>0.004030173806</v>
      </c>
      <c r="K99" s="218">
        <f t="shared" si="4"/>
        <v>1.612069523</v>
      </c>
      <c r="L99" s="151">
        <f t="shared" si="5"/>
        <v>4.403308135</v>
      </c>
      <c r="M99" s="252" t="s">
        <v>89</v>
      </c>
      <c r="N99" s="248">
        <f>IFERROR(__xludf.DUMMYFUNCTION("""COMPUTED_VALUE"""),1.0)</f>
        <v>1</v>
      </c>
      <c r="O99" s="248"/>
      <c r="P99" s="248"/>
      <c r="Q99" s="248"/>
      <c r="R99" s="248"/>
      <c r="S99" s="248"/>
      <c r="T99" s="248"/>
      <c r="U99" s="248"/>
      <c r="V99" s="248"/>
      <c r="W99" s="248"/>
      <c r="X99" s="248"/>
    </row>
    <row r="100">
      <c r="A100" s="252" t="s">
        <v>89</v>
      </c>
      <c r="B100" s="252" t="s">
        <v>255</v>
      </c>
      <c r="C100" s="253" t="s">
        <v>1330</v>
      </c>
      <c r="D100" s="254" t="s">
        <v>242</v>
      </c>
      <c r="E100" s="255">
        <v>44043.0</v>
      </c>
      <c r="F100" s="253" t="s">
        <v>260</v>
      </c>
      <c r="G100" s="229">
        <v>2.0</v>
      </c>
      <c r="H100" s="256">
        <v>30.0</v>
      </c>
      <c r="I100" s="229">
        <v>40.0</v>
      </c>
      <c r="J100" s="217">
        <f t="shared" si="3"/>
        <v>0.00697809653</v>
      </c>
      <c r="K100" s="218">
        <f t="shared" si="4"/>
        <v>2.791238612</v>
      </c>
      <c r="L100" s="151">
        <f t="shared" si="5"/>
        <v>4.403308135</v>
      </c>
      <c r="M100" s="252" t="s">
        <v>89</v>
      </c>
      <c r="N100" s="248">
        <f>IFERROR(__xludf.DUMMYFUNCTION("""COMPUTED_VALUE"""),2.0)</f>
        <v>2</v>
      </c>
      <c r="O100" s="248"/>
      <c r="P100" s="248"/>
      <c r="Q100" s="248"/>
      <c r="R100" s="248"/>
      <c r="S100" s="248"/>
      <c r="T100" s="248"/>
      <c r="U100" s="248"/>
      <c r="V100" s="248"/>
      <c r="W100" s="248"/>
      <c r="X100" s="248"/>
    </row>
    <row r="101">
      <c r="A101" s="257" t="s">
        <v>77</v>
      </c>
      <c r="B101" s="257" t="s">
        <v>255</v>
      </c>
      <c r="C101" s="258" t="s">
        <v>1331</v>
      </c>
      <c r="D101" s="259" t="s">
        <v>242</v>
      </c>
      <c r="E101" s="260">
        <v>44048.0</v>
      </c>
      <c r="F101" s="258" t="s">
        <v>287</v>
      </c>
      <c r="G101" s="229">
        <v>2.0</v>
      </c>
      <c r="H101" s="256">
        <v>20.0</v>
      </c>
      <c r="I101" s="229">
        <v>40.0</v>
      </c>
      <c r="J101" s="217">
        <f t="shared" si="3"/>
        <v>0.005895845448</v>
      </c>
      <c r="K101" s="218">
        <f t="shared" si="4"/>
        <v>2.358338179</v>
      </c>
      <c r="L101" s="151">
        <f t="shared" si="5"/>
        <v>4.34354203</v>
      </c>
      <c r="M101" s="257" t="s">
        <v>77</v>
      </c>
      <c r="N101" s="247">
        <f>IFERROR(__xludf.DUMMYFUNCTION("""COMPUTED_VALUE"""),1.0)</f>
        <v>1</v>
      </c>
      <c r="O101" s="247"/>
      <c r="P101" s="247"/>
      <c r="Q101" s="247"/>
      <c r="R101" s="247"/>
      <c r="S101" s="247"/>
      <c r="T101" s="247"/>
      <c r="U101" s="247"/>
      <c r="V101" s="247"/>
      <c r="W101" s="247"/>
      <c r="X101" s="247"/>
    </row>
    <row r="102">
      <c r="A102" s="257" t="s">
        <v>77</v>
      </c>
      <c r="B102" s="257" t="s">
        <v>21</v>
      </c>
      <c r="C102" s="258" t="s">
        <v>1334</v>
      </c>
      <c r="D102" s="259" t="s">
        <v>242</v>
      </c>
      <c r="E102" s="260">
        <v>44049.0</v>
      </c>
      <c r="F102" s="258" t="s">
        <v>260</v>
      </c>
      <c r="G102" s="229">
        <v>2.0</v>
      </c>
      <c r="H102" s="256">
        <v>20.0</v>
      </c>
      <c r="I102" s="229">
        <v>30.0</v>
      </c>
      <c r="J102" s="217">
        <f t="shared" si="3"/>
        <v>0.004963009627</v>
      </c>
      <c r="K102" s="218">
        <f t="shared" si="4"/>
        <v>1.985203851</v>
      </c>
      <c r="L102" s="151">
        <f t="shared" si="5"/>
        <v>4.34354203</v>
      </c>
      <c r="M102" s="257" t="s">
        <v>77</v>
      </c>
      <c r="N102" s="247">
        <f>IFERROR(__xludf.DUMMYFUNCTION("""COMPUTED_VALUE"""),2.0)</f>
        <v>2</v>
      </c>
      <c r="O102" s="247"/>
      <c r="P102" s="247"/>
      <c r="Q102" s="247"/>
      <c r="R102" s="247"/>
      <c r="S102" s="247"/>
      <c r="T102" s="247"/>
      <c r="U102" s="247"/>
      <c r="V102" s="247"/>
      <c r="W102" s="247"/>
      <c r="X102" s="247"/>
    </row>
    <row r="103">
      <c r="A103" s="257" t="s">
        <v>65</v>
      </c>
      <c r="B103" s="257" t="s">
        <v>21</v>
      </c>
      <c r="C103" s="258" t="s">
        <v>1333</v>
      </c>
      <c r="D103" s="259" t="s">
        <v>242</v>
      </c>
      <c r="E103" s="260">
        <v>44048.0</v>
      </c>
      <c r="F103" s="258" t="s">
        <v>260</v>
      </c>
      <c r="G103" s="229">
        <v>1.0</v>
      </c>
      <c r="H103" s="256">
        <v>50.0</v>
      </c>
      <c r="I103" s="229">
        <v>50.0</v>
      </c>
      <c r="J103" s="217">
        <f t="shared" si="3"/>
        <v>0.01007543452</v>
      </c>
      <c r="K103" s="218">
        <f t="shared" si="4"/>
        <v>4.030173806</v>
      </c>
      <c r="L103" s="151">
        <f t="shared" si="5"/>
        <v>4.030173806</v>
      </c>
      <c r="M103" s="257" t="s">
        <v>65</v>
      </c>
      <c r="N103" s="247">
        <f>IFERROR(__xludf.DUMMYFUNCTION("""COMPUTED_VALUE"""),1.0)</f>
        <v>1</v>
      </c>
      <c r="O103" s="247"/>
      <c r="P103" s="247"/>
      <c r="Q103" s="247"/>
      <c r="R103" s="247"/>
      <c r="S103" s="247"/>
      <c r="T103" s="247"/>
      <c r="U103" s="247"/>
      <c r="V103" s="247"/>
      <c r="W103" s="247"/>
      <c r="X103" s="247"/>
    </row>
    <row r="104">
      <c r="A104" s="257" t="s">
        <v>65</v>
      </c>
      <c r="B104" s="257" t="s">
        <v>21</v>
      </c>
      <c r="C104" s="258" t="s">
        <v>1356</v>
      </c>
      <c r="D104" s="259" t="s">
        <v>242</v>
      </c>
      <c r="E104" s="261">
        <v>44063.0</v>
      </c>
      <c r="F104" s="258" t="s">
        <v>260</v>
      </c>
      <c r="G104" s="229">
        <v>4.0</v>
      </c>
      <c r="H104" s="256">
        <v>0.0</v>
      </c>
      <c r="I104" s="229">
        <v>0.0</v>
      </c>
      <c r="J104" s="217">
        <f t="shared" si="3"/>
        <v>0</v>
      </c>
      <c r="K104" s="218">
        <f t="shared" si="4"/>
        <v>0</v>
      </c>
      <c r="L104" s="151">
        <f t="shared" si="5"/>
        <v>4.030173806</v>
      </c>
      <c r="M104" s="257" t="s">
        <v>65</v>
      </c>
      <c r="N104" s="247">
        <f>IFERROR(__xludf.DUMMYFUNCTION("""COMPUTED_VALUE"""),2.0)</f>
        <v>2</v>
      </c>
      <c r="O104" s="247"/>
      <c r="P104" s="247"/>
      <c r="Q104" s="247"/>
      <c r="R104" s="247"/>
      <c r="S104" s="247"/>
      <c r="T104" s="247"/>
      <c r="U104" s="247"/>
      <c r="V104" s="247"/>
      <c r="W104" s="247"/>
      <c r="X104" s="247"/>
    </row>
    <row r="105">
      <c r="A105" s="257" t="s">
        <v>65</v>
      </c>
      <c r="B105" s="257" t="s">
        <v>16</v>
      </c>
      <c r="C105" s="258" t="s">
        <v>1360</v>
      </c>
      <c r="D105" s="259" t="s">
        <v>242</v>
      </c>
      <c r="E105" s="261">
        <v>44063.0</v>
      </c>
      <c r="F105" s="258" t="s">
        <v>260</v>
      </c>
      <c r="G105" s="229">
        <v>4.0</v>
      </c>
      <c r="H105" s="256">
        <v>0.0</v>
      </c>
      <c r="I105" s="229">
        <v>0.0</v>
      </c>
      <c r="J105" s="217">
        <f t="shared" si="3"/>
        <v>0</v>
      </c>
      <c r="K105" s="218">
        <f t="shared" si="4"/>
        <v>0</v>
      </c>
      <c r="L105" s="151">
        <f t="shared" si="5"/>
        <v>4.030173806</v>
      </c>
      <c r="M105" s="257" t="s">
        <v>65</v>
      </c>
      <c r="N105" s="247">
        <f>IFERROR(__xludf.DUMMYFUNCTION("""COMPUTED_VALUE"""),3.0)</f>
        <v>3</v>
      </c>
      <c r="O105" s="247"/>
      <c r="P105" s="247"/>
      <c r="Q105" s="247"/>
      <c r="R105" s="247"/>
      <c r="S105" s="247"/>
      <c r="T105" s="247"/>
      <c r="U105" s="247"/>
      <c r="V105" s="247"/>
      <c r="W105" s="247"/>
      <c r="X105" s="247"/>
    </row>
    <row r="106">
      <c r="A106" s="257" t="s">
        <v>65</v>
      </c>
      <c r="B106" s="257" t="s">
        <v>255</v>
      </c>
      <c r="C106" s="258" t="s">
        <v>1363</v>
      </c>
      <c r="D106" s="259" t="s">
        <v>242</v>
      </c>
      <c r="E106" s="261">
        <v>44070.0</v>
      </c>
      <c r="F106" s="258" t="s">
        <v>260</v>
      </c>
      <c r="G106" s="229">
        <v>4.0</v>
      </c>
      <c r="H106" s="256">
        <v>0.0</v>
      </c>
      <c r="I106" s="229">
        <v>0.0</v>
      </c>
      <c r="J106" s="217">
        <f t="shared" si="3"/>
        <v>0</v>
      </c>
      <c r="K106" s="218">
        <f t="shared" si="4"/>
        <v>0</v>
      </c>
      <c r="L106" s="151">
        <f t="shared" si="5"/>
        <v>4.030173806</v>
      </c>
      <c r="M106" s="257" t="s">
        <v>65</v>
      </c>
      <c r="N106" s="247">
        <f>IFERROR(__xludf.DUMMYFUNCTION("""COMPUTED_VALUE"""),4.0)</f>
        <v>4</v>
      </c>
      <c r="O106" s="247"/>
      <c r="P106" s="247"/>
      <c r="Q106" s="247"/>
      <c r="R106" s="247"/>
      <c r="S106" s="247"/>
      <c r="T106" s="247"/>
      <c r="U106" s="247"/>
      <c r="V106" s="247"/>
      <c r="W106" s="247"/>
      <c r="X106" s="247"/>
    </row>
    <row r="107">
      <c r="A107" s="257" t="s">
        <v>79</v>
      </c>
      <c r="B107" s="257" t="s">
        <v>21</v>
      </c>
      <c r="C107" s="258" t="s">
        <v>1333</v>
      </c>
      <c r="D107" s="259" t="s">
        <v>242</v>
      </c>
      <c r="E107" s="260">
        <v>44048.0</v>
      </c>
      <c r="F107" s="258" t="s">
        <v>260</v>
      </c>
      <c r="G107" s="229">
        <v>1.0</v>
      </c>
      <c r="H107" s="256">
        <v>50.0</v>
      </c>
      <c r="I107" s="229">
        <v>50.0</v>
      </c>
      <c r="J107" s="217">
        <f t="shared" si="3"/>
        <v>0.01007543452</v>
      </c>
      <c r="K107" s="218">
        <f t="shared" si="4"/>
        <v>4.030173806</v>
      </c>
      <c r="L107" s="151">
        <f t="shared" si="5"/>
        <v>4.030173806</v>
      </c>
      <c r="M107" s="257" t="s">
        <v>79</v>
      </c>
      <c r="N107" s="247">
        <f>IFERROR(__xludf.DUMMYFUNCTION("""COMPUTED_VALUE"""),1.0)</f>
        <v>1</v>
      </c>
      <c r="O107" s="247"/>
      <c r="P107" s="247"/>
      <c r="Q107" s="247"/>
      <c r="R107" s="247"/>
      <c r="S107" s="247"/>
      <c r="T107" s="247"/>
      <c r="U107" s="247"/>
      <c r="V107" s="247"/>
      <c r="W107" s="247"/>
      <c r="X107" s="247"/>
    </row>
    <row r="108">
      <c r="A108" s="257" t="s">
        <v>88</v>
      </c>
      <c r="B108" s="257" t="s">
        <v>21</v>
      </c>
      <c r="C108" s="258" t="s">
        <v>1333</v>
      </c>
      <c r="D108" s="259" t="s">
        <v>242</v>
      </c>
      <c r="E108" s="260">
        <v>44048.0</v>
      </c>
      <c r="F108" s="258" t="s">
        <v>260</v>
      </c>
      <c r="G108" s="229">
        <v>1.0</v>
      </c>
      <c r="H108" s="256">
        <v>50.0</v>
      </c>
      <c r="I108" s="229">
        <v>50.0</v>
      </c>
      <c r="J108" s="217">
        <f t="shared" si="3"/>
        <v>0.01007543452</v>
      </c>
      <c r="K108" s="218">
        <f t="shared" si="4"/>
        <v>4.030173806</v>
      </c>
      <c r="L108" s="151">
        <f t="shared" si="5"/>
        <v>4.030173806</v>
      </c>
      <c r="M108" s="257" t="s">
        <v>88</v>
      </c>
      <c r="N108" s="247">
        <f>IFERROR(__xludf.DUMMYFUNCTION("""COMPUTED_VALUE"""),1.0)</f>
        <v>1</v>
      </c>
      <c r="O108" s="247"/>
      <c r="P108" s="247"/>
      <c r="Q108" s="247"/>
      <c r="R108" s="247"/>
      <c r="S108" s="247"/>
      <c r="T108" s="247"/>
      <c r="U108" s="247"/>
      <c r="V108" s="247"/>
      <c r="W108" s="247"/>
      <c r="X108" s="247"/>
    </row>
    <row r="109">
      <c r="A109" s="257" t="s">
        <v>108</v>
      </c>
      <c r="B109" s="257" t="s">
        <v>255</v>
      </c>
      <c r="C109" s="258" t="s">
        <v>1331</v>
      </c>
      <c r="D109" s="259" t="s">
        <v>242</v>
      </c>
      <c r="E109" s="260">
        <v>44048.0</v>
      </c>
      <c r="F109" s="258" t="s">
        <v>287</v>
      </c>
      <c r="G109" s="229">
        <v>2.0</v>
      </c>
      <c r="H109" s="256">
        <v>20.0</v>
      </c>
      <c r="I109" s="229">
        <v>40.0</v>
      </c>
      <c r="J109" s="217">
        <f t="shared" si="3"/>
        <v>0.005895845448</v>
      </c>
      <c r="K109" s="218">
        <f t="shared" si="4"/>
        <v>2.358338179</v>
      </c>
      <c r="L109" s="151">
        <f t="shared" si="5"/>
        <v>2.358338179</v>
      </c>
      <c r="M109" s="257" t="s">
        <v>108</v>
      </c>
      <c r="N109" s="247">
        <f>IFERROR(__xludf.DUMMYFUNCTION("""COMPUTED_VALUE"""),1.0)</f>
        <v>1</v>
      </c>
      <c r="O109" s="247"/>
      <c r="P109" s="247"/>
      <c r="Q109" s="247"/>
      <c r="R109" s="247"/>
      <c r="S109" s="247"/>
      <c r="T109" s="247"/>
      <c r="U109" s="247"/>
      <c r="V109" s="247"/>
      <c r="W109" s="247"/>
      <c r="X109" s="247"/>
    </row>
    <row r="110">
      <c r="A110" s="257" t="s">
        <v>92</v>
      </c>
      <c r="B110" s="257" t="s">
        <v>255</v>
      </c>
      <c r="C110" s="258" t="s">
        <v>1361</v>
      </c>
      <c r="D110" s="259" t="s">
        <v>242</v>
      </c>
      <c r="E110" s="261">
        <v>44064.0</v>
      </c>
      <c r="F110" s="258" t="s">
        <v>287</v>
      </c>
      <c r="G110" s="229">
        <v>2.0</v>
      </c>
      <c r="H110" s="256">
        <v>20.0</v>
      </c>
      <c r="I110" s="229">
        <v>30.0</v>
      </c>
      <c r="J110" s="217">
        <f t="shared" si="3"/>
        <v>0.004963009627</v>
      </c>
      <c r="K110" s="218">
        <f t="shared" si="4"/>
        <v>1.985203851</v>
      </c>
      <c r="L110" s="151">
        <f t="shared" si="5"/>
        <v>1.985203851</v>
      </c>
      <c r="M110" s="257" t="s">
        <v>92</v>
      </c>
      <c r="N110" s="247">
        <f>IFERROR(__xludf.DUMMYFUNCTION("""COMPUTED_VALUE"""),1.0)</f>
        <v>1</v>
      </c>
      <c r="O110" s="247"/>
      <c r="P110" s="247"/>
      <c r="Q110" s="247"/>
      <c r="R110" s="247"/>
      <c r="S110" s="247"/>
      <c r="T110" s="247"/>
      <c r="U110" s="247"/>
      <c r="V110" s="247"/>
      <c r="W110" s="247"/>
      <c r="X110" s="247"/>
    </row>
    <row r="111">
      <c r="A111" s="257" t="s">
        <v>92</v>
      </c>
      <c r="B111" s="257" t="s">
        <v>255</v>
      </c>
      <c r="C111" s="258" t="s">
        <v>1363</v>
      </c>
      <c r="D111" s="259" t="s">
        <v>242</v>
      </c>
      <c r="E111" s="261">
        <v>44070.0</v>
      </c>
      <c r="F111" s="258" t="s">
        <v>260</v>
      </c>
      <c r="G111" s="229">
        <v>4.0</v>
      </c>
      <c r="H111" s="256">
        <v>0.0</v>
      </c>
      <c r="I111" s="229">
        <v>0.0</v>
      </c>
      <c r="J111" s="217">
        <f t="shared" si="3"/>
        <v>0</v>
      </c>
      <c r="K111" s="218">
        <f t="shared" si="4"/>
        <v>0</v>
      </c>
      <c r="L111" s="151">
        <f t="shared" si="5"/>
        <v>1.985203851</v>
      </c>
      <c r="M111" s="257" t="s">
        <v>92</v>
      </c>
      <c r="N111" s="247">
        <f>IFERROR(__xludf.DUMMYFUNCTION("""COMPUTED_VALUE"""),2.0)</f>
        <v>2</v>
      </c>
      <c r="O111" s="247"/>
      <c r="P111" s="247"/>
      <c r="Q111" s="247"/>
      <c r="R111" s="247"/>
      <c r="S111" s="247"/>
      <c r="T111" s="247"/>
      <c r="U111" s="247"/>
      <c r="V111" s="247"/>
      <c r="W111" s="247"/>
      <c r="X111" s="247"/>
    </row>
    <row r="112">
      <c r="A112" s="257" t="s">
        <v>86</v>
      </c>
      <c r="B112" s="257" t="s">
        <v>255</v>
      </c>
      <c r="C112" s="258" t="s">
        <v>1347</v>
      </c>
      <c r="D112" s="259" t="s">
        <v>242</v>
      </c>
      <c r="E112" s="261">
        <v>44070.0</v>
      </c>
      <c r="F112" s="258" t="s">
        <v>287</v>
      </c>
      <c r="G112" s="229">
        <v>2.0</v>
      </c>
      <c r="H112" s="256">
        <v>20.0</v>
      </c>
      <c r="I112" s="229">
        <v>30.0</v>
      </c>
      <c r="J112" s="217">
        <f t="shared" si="3"/>
        <v>0.004963009627</v>
      </c>
      <c r="K112" s="218">
        <f t="shared" si="4"/>
        <v>1.985203851</v>
      </c>
      <c r="L112" s="151">
        <f t="shared" si="5"/>
        <v>1.985203851</v>
      </c>
      <c r="M112" s="257" t="s">
        <v>86</v>
      </c>
      <c r="N112" s="247">
        <f>IFERROR(__xludf.DUMMYFUNCTION("""COMPUTED_VALUE"""),1.0)</f>
        <v>1</v>
      </c>
      <c r="O112" s="247"/>
      <c r="P112" s="247"/>
      <c r="Q112" s="247"/>
      <c r="R112" s="247"/>
      <c r="S112" s="247"/>
      <c r="T112" s="247"/>
      <c r="U112" s="247"/>
      <c r="V112" s="247"/>
      <c r="W112" s="247"/>
      <c r="X112" s="247"/>
    </row>
    <row r="113">
      <c r="A113" s="257" t="s">
        <v>45</v>
      </c>
      <c r="B113" s="257" t="s">
        <v>255</v>
      </c>
      <c r="C113" s="258" t="s">
        <v>1344</v>
      </c>
      <c r="D113" s="259" t="s">
        <v>242</v>
      </c>
      <c r="E113" s="261">
        <v>44063.0</v>
      </c>
      <c r="F113" s="258" t="s">
        <v>260</v>
      </c>
      <c r="G113" s="229">
        <v>3.0</v>
      </c>
      <c r="H113" s="256">
        <v>10.0</v>
      </c>
      <c r="I113" s="229">
        <v>10.0</v>
      </c>
      <c r="J113" s="217">
        <f t="shared" si="3"/>
        <v>0.002015086903</v>
      </c>
      <c r="K113" s="218">
        <f t="shared" si="4"/>
        <v>0.8060347613</v>
      </c>
      <c r="L113" s="151">
        <f t="shared" si="5"/>
        <v>1.985203851</v>
      </c>
      <c r="M113" s="257" t="s">
        <v>45</v>
      </c>
      <c r="N113" s="247">
        <f>IFERROR(__xludf.DUMMYFUNCTION("""COMPUTED_VALUE"""),1.0)</f>
        <v>1</v>
      </c>
      <c r="O113" s="247"/>
      <c r="P113" s="247"/>
      <c r="Q113" s="247"/>
      <c r="R113" s="247"/>
      <c r="S113" s="247"/>
      <c r="T113" s="247"/>
      <c r="U113" s="247"/>
      <c r="V113" s="247"/>
      <c r="W113" s="247"/>
      <c r="X113" s="247"/>
    </row>
    <row r="114">
      <c r="A114" s="257" t="s">
        <v>45</v>
      </c>
      <c r="B114" s="257" t="s">
        <v>255</v>
      </c>
      <c r="C114" s="258" t="s">
        <v>1363</v>
      </c>
      <c r="D114" s="259" t="s">
        <v>242</v>
      </c>
      <c r="E114" s="261">
        <v>44070.0</v>
      </c>
      <c r="F114" s="258" t="s">
        <v>260</v>
      </c>
      <c r="G114" s="229">
        <v>4.0</v>
      </c>
      <c r="H114" s="256">
        <v>0.0</v>
      </c>
      <c r="I114" s="229">
        <v>0.0</v>
      </c>
      <c r="J114" s="217">
        <f t="shared" si="3"/>
        <v>0</v>
      </c>
      <c r="K114" s="218">
        <f t="shared" si="4"/>
        <v>0</v>
      </c>
      <c r="L114" s="151">
        <f t="shared" si="5"/>
        <v>1.985203851</v>
      </c>
      <c r="M114" s="257" t="s">
        <v>45</v>
      </c>
      <c r="N114" s="247">
        <f>IFERROR(__xludf.DUMMYFUNCTION("""COMPUTED_VALUE"""),2.0)</f>
        <v>2</v>
      </c>
      <c r="O114" s="247"/>
      <c r="P114" s="247"/>
      <c r="Q114" s="247"/>
      <c r="R114" s="247"/>
      <c r="S114" s="247"/>
      <c r="T114" s="247"/>
      <c r="U114" s="247"/>
      <c r="V114" s="247"/>
      <c r="W114" s="247"/>
      <c r="X114" s="247"/>
    </row>
    <row r="115">
      <c r="A115" s="257" t="s">
        <v>45</v>
      </c>
      <c r="B115" s="257" t="s">
        <v>21</v>
      </c>
      <c r="C115" s="258" t="s">
        <v>1374</v>
      </c>
      <c r="D115" s="259" t="s">
        <v>242</v>
      </c>
      <c r="E115" s="261">
        <v>44070.0</v>
      </c>
      <c r="F115" s="258" t="s">
        <v>260</v>
      </c>
      <c r="G115" s="229">
        <v>3.0</v>
      </c>
      <c r="H115" s="256">
        <v>10.0</v>
      </c>
      <c r="I115" s="229">
        <v>20.0</v>
      </c>
      <c r="J115" s="217">
        <f t="shared" si="3"/>
        <v>0.002947922724</v>
      </c>
      <c r="K115" s="218">
        <f t="shared" si="4"/>
        <v>1.17916909</v>
      </c>
      <c r="L115" s="151">
        <f t="shared" si="5"/>
        <v>1.985203851</v>
      </c>
      <c r="M115" s="257" t="s">
        <v>45</v>
      </c>
      <c r="N115" s="247">
        <f>IFERROR(__xludf.DUMMYFUNCTION("""COMPUTED_VALUE"""),3.0)</f>
        <v>3</v>
      </c>
      <c r="O115" s="247"/>
      <c r="P115" s="247"/>
      <c r="Q115" s="247"/>
      <c r="R115" s="247"/>
      <c r="S115" s="247"/>
      <c r="T115" s="247"/>
      <c r="U115" s="247"/>
      <c r="V115" s="247"/>
      <c r="W115" s="247"/>
      <c r="X115" s="247"/>
    </row>
    <row r="116">
      <c r="A116" s="257" t="s">
        <v>90</v>
      </c>
      <c r="B116" s="257" t="s">
        <v>255</v>
      </c>
      <c r="C116" s="258" t="s">
        <v>1375</v>
      </c>
      <c r="D116" s="259" t="s">
        <v>242</v>
      </c>
      <c r="E116" s="261">
        <v>44063.0</v>
      </c>
      <c r="F116" s="258" t="s">
        <v>260</v>
      </c>
      <c r="G116" s="229">
        <v>4.0</v>
      </c>
      <c r="H116" s="256">
        <v>0.0</v>
      </c>
      <c r="I116" s="229">
        <v>0.0</v>
      </c>
      <c r="J116" s="217">
        <f t="shared" si="3"/>
        <v>0</v>
      </c>
      <c r="K116" s="218">
        <f t="shared" si="4"/>
        <v>0</v>
      </c>
      <c r="L116" s="151">
        <f t="shared" si="5"/>
        <v>1.985203851</v>
      </c>
      <c r="M116" s="257" t="s">
        <v>90</v>
      </c>
      <c r="N116" s="247">
        <f>IFERROR(__xludf.DUMMYFUNCTION("""COMPUTED_VALUE"""),1.0)</f>
        <v>1</v>
      </c>
      <c r="O116" s="247"/>
      <c r="P116" s="247"/>
      <c r="Q116" s="247"/>
      <c r="R116" s="247"/>
      <c r="S116" s="247"/>
      <c r="T116" s="247"/>
      <c r="U116" s="247"/>
      <c r="V116" s="247"/>
      <c r="W116" s="247"/>
      <c r="X116" s="247"/>
    </row>
    <row r="117">
      <c r="A117" s="257" t="s">
        <v>90</v>
      </c>
      <c r="B117" s="257" t="s">
        <v>255</v>
      </c>
      <c r="C117" s="258" t="s">
        <v>1361</v>
      </c>
      <c r="D117" s="259" t="s">
        <v>242</v>
      </c>
      <c r="E117" s="261">
        <v>44064.0</v>
      </c>
      <c r="F117" s="258" t="s">
        <v>287</v>
      </c>
      <c r="G117" s="229">
        <v>2.0</v>
      </c>
      <c r="H117" s="256">
        <v>20.0</v>
      </c>
      <c r="I117" s="229">
        <v>30.0</v>
      </c>
      <c r="J117" s="217">
        <f t="shared" si="3"/>
        <v>0.004963009627</v>
      </c>
      <c r="K117" s="218">
        <f t="shared" si="4"/>
        <v>1.985203851</v>
      </c>
      <c r="L117" s="151">
        <f t="shared" si="5"/>
        <v>1.985203851</v>
      </c>
      <c r="M117" s="257" t="s">
        <v>90</v>
      </c>
      <c r="N117" s="247">
        <f>IFERROR(__xludf.DUMMYFUNCTION("""COMPUTED_VALUE"""),2.0)</f>
        <v>2</v>
      </c>
      <c r="O117" s="247"/>
      <c r="P117" s="247"/>
      <c r="Q117" s="247"/>
      <c r="R117" s="247"/>
      <c r="S117" s="247"/>
      <c r="T117" s="247"/>
      <c r="U117" s="247"/>
      <c r="V117" s="247"/>
      <c r="W117" s="247"/>
      <c r="X117" s="247"/>
    </row>
    <row r="118">
      <c r="A118" s="257" t="s">
        <v>99</v>
      </c>
      <c r="B118" s="257" t="s">
        <v>21</v>
      </c>
      <c r="C118" s="258" t="s">
        <v>1376</v>
      </c>
      <c r="D118" s="259" t="s">
        <v>242</v>
      </c>
      <c r="E118" s="261">
        <v>44058.0</v>
      </c>
      <c r="F118" s="258" t="s">
        <v>260</v>
      </c>
      <c r="G118" s="229">
        <v>2.0</v>
      </c>
      <c r="H118" s="256">
        <v>20.0</v>
      </c>
      <c r="I118" s="229">
        <v>30.0</v>
      </c>
      <c r="J118" s="217">
        <f t="shared" si="3"/>
        <v>0.004963009627</v>
      </c>
      <c r="K118" s="218">
        <f t="shared" si="4"/>
        <v>1.985203851</v>
      </c>
      <c r="L118" s="151">
        <f t="shared" si="5"/>
        <v>1.985203851</v>
      </c>
      <c r="M118" s="257" t="s">
        <v>99</v>
      </c>
      <c r="N118" s="247">
        <f>IFERROR(__xludf.DUMMYFUNCTION("""COMPUTED_VALUE"""),1.0)</f>
        <v>1</v>
      </c>
      <c r="O118" s="247"/>
      <c r="P118" s="247"/>
      <c r="Q118" s="247"/>
      <c r="R118" s="247"/>
      <c r="S118" s="247"/>
      <c r="T118" s="247"/>
      <c r="U118" s="247"/>
      <c r="V118" s="247"/>
      <c r="W118" s="247"/>
      <c r="X118" s="247"/>
    </row>
    <row r="119">
      <c r="A119" s="257" t="s">
        <v>118</v>
      </c>
      <c r="B119" s="257" t="s">
        <v>16</v>
      </c>
      <c r="C119" s="258" t="s">
        <v>1370</v>
      </c>
      <c r="D119" s="259" t="s">
        <v>242</v>
      </c>
      <c r="E119" s="261">
        <v>44071.0</v>
      </c>
      <c r="F119" s="258" t="s">
        <v>260</v>
      </c>
      <c r="G119" s="229">
        <v>3.0</v>
      </c>
      <c r="H119" s="256">
        <v>20.0</v>
      </c>
      <c r="I119" s="229">
        <v>20.0</v>
      </c>
      <c r="J119" s="217">
        <f t="shared" si="3"/>
        <v>0.004030173806</v>
      </c>
      <c r="K119" s="218">
        <f t="shared" si="4"/>
        <v>1.612069523</v>
      </c>
      <c r="L119" s="151">
        <f t="shared" si="5"/>
        <v>1.612069523</v>
      </c>
      <c r="M119" s="257" t="s">
        <v>118</v>
      </c>
      <c r="N119" s="247">
        <f>IFERROR(__xludf.DUMMYFUNCTION("""COMPUTED_VALUE"""),1.0)</f>
        <v>1</v>
      </c>
      <c r="O119" s="247"/>
      <c r="P119" s="247"/>
      <c r="Q119" s="247"/>
      <c r="R119" s="247"/>
      <c r="S119" s="247"/>
      <c r="T119" s="247"/>
      <c r="U119" s="247"/>
      <c r="V119" s="247"/>
      <c r="W119" s="247"/>
      <c r="X119" s="247"/>
    </row>
    <row r="120">
      <c r="A120" s="257" t="s">
        <v>102</v>
      </c>
      <c r="B120" s="257" t="s">
        <v>65</v>
      </c>
      <c r="C120" s="258" t="s">
        <v>1377</v>
      </c>
      <c r="D120" s="259" t="s">
        <v>242</v>
      </c>
      <c r="E120" s="260">
        <v>44050.0</v>
      </c>
      <c r="F120" s="258" t="s">
        <v>260</v>
      </c>
      <c r="G120" s="229">
        <v>4.0</v>
      </c>
      <c r="H120" s="256">
        <v>0.0</v>
      </c>
      <c r="I120" s="229">
        <v>0.0</v>
      </c>
      <c r="J120" s="217">
        <f t="shared" si="3"/>
        <v>0</v>
      </c>
      <c r="K120" s="218">
        <f t="shared" si="4"/>
        <v>0</v>
      </c>
      <c r="L120" s="151">
        <f t="shared" si="5"/>
        <v>1.612069523</v>
      </c>
      <c r="M120" s="257" t="s">
        <v>102</v>
      </c>
      <c r="N120" s="247">
        <f>IFERROR(__xludf.DUMMYFUNCTION("""COMPUTED_VALUE"""),1.0)</f>
        <v>1</v>
      </c>
      <c r="O120" s="247"/>
      <c r="P120" s="247"/>
      <c r="Q120" s="247"/>
      <c r="R120" s="247"/>
      <c r="S120" s="247"/>
      <c r="T120" s="247"/>
      <c r="U120" s="247"/>
      <c r="V120" s="247"/>
      <c r="W120" s="247"/>
      <c r="X120" s="247"/>
    </row>
    <row r="121">
      <c r="A121" s="257" t="s">
        <v>102</v>
      </c>
      <c r="B121" s="257" t="s">
        <v>65</v>
      </c>
      <c r="C121" s="258" t="s">
        <v>1340</v>
      </c>
      <c r="D121" s="259" t="s">
        <v>242</v>
      </c>
      <c r="E121" s="260">
        <v>44078.0</v>
      </c>
      <c r="F121" s="258" t="s">
        <v>260</v>
      </c>
      <c r="G121" s="229">
        <v>3.0</v>
      </c>
      <c r="H121" s="256">
        <v>10.0</v>
      </c>
      <c r="I121" s="229">
        <v>10.0</v>
      </c>
      <c r="J121" s="217">
        <f t="shared" si="3"/>
        <v>0.002015086903</v>
      </c>
      <c r="K121" s="218">
        <f t="shared" si="4"/>
        <v>0.8060347613</v>
      </c>
      <c r="L121" s="151">
        <f t="shared" si="5"/>
        <v>1.612069523</v>
      </c>
      <c r="M121" s="257" t="s">
        <v>102</v>
      </c>
      <c r="N121" s="247">
        <f>IFERROR(__xludf.DUMMYFUNCTION("""COMPUTED_VALUE"""),2.0)</f>
        <v>2</v>
      </c>
      <c r="O121" s="247"/>
      <c r="P121" s="247"/>
      <c r="Q121" s="247"/>
      <c r="R121" s="247"/>
      <c r="S121" s="247"/>
      <c r="T121" s="247"/>
      <c r="U121" s="247"/>
      <c r="V121" s="247"/>
      <c r="W121" s="247"/>
      <c r="X121" s="247"/>
    </row>
    <row r="122">
      <c r="A122" s="257" t="s">
        <v>102</v>
      </c>
      <c r="B122" s="257" t="s">
        <v>65</v>
      </c>
      <c r="C122" s="258" t="s">
        <v>1340</v>
      </c>
      <c r="D122" s="259" t="s">
        <v>242</v>
      </c>
      <c r="E122" s="260">
        <v>44078.0</v>
      </c>
      <c r="F122" s="258" t="s">
        <v>260</v>
      </c>
      <c r="G122" s="229">
        <v>3.0</v>
      </c>
      <c r="H122" s="256">
        <v>10.0</v>
      </c>
      <c r="I122" s="229">
        <v>10.0</v>
      </c>
      <c r="J122" s="217">
        <f t="shared" si="3"/>
        <v>0.002015086903</v>
      </c>
      <c r="K122" s="218">
        <f t="shared" si="4"/>
        <v>0.8060347613</v>
      </c>
      <c r="L122" s="151">
        <f t="shared" si="5"/>
        <v>1.612069523</v>
      </c>
      <c r="M122" s="257" t="s">
        <v>102</v>
      </c>
      <c r="N122" s="247">
        <f>IFERROR(__xludf.DUMMYFUNCTION("""COMPUTED_VALUE"""),3.0)</f>
        <v>3</v>
      </c>
      <c r="O122" s="247"/>
      <c r="P122" s="247"/>
      <c r="Q122" s="247"/>
      <c r="R122" s="247"/>
      <c r="S122" s="247"/>
      <c r="T122" s="247"/>
      <c r="U122" s="247"/>
      <c r="V122" s="247"/>
      <c r="W122" s="247"/>
      <c r="X122" s="247"/>
    </row>
    <row r="123">
      <c r="A123" s="257" t="s">
        <v>119</v>
      </c>
      <c r="B123" s="257" t="s">
        <v>65</v>
      </c>
      <c r="C123" s="258" t="s">
        <v>1340</v>
      </c>
      <c r="D123" s="259" t="s">
        <v>242</v>
      </c>
      <c r="E123" s="260">
        <v>44078.0</v>
      </c>
      <c r="F123" s="258" t="s">
        <v>260</v>
      </c>
      <c r="G123" s="229">
        <v>3.0</v>
      </c>
      <c r="H123" s="256">
        <v>10.0</v>
      </c>
      <c r="I123" s="229">
        <v>10.0</v>
      </c>
      <c r="J123" s="217">
        <f t="shared" si="3"/>
        <v>0.002015086903</v>
      </c>
      <c r="K123" s="218">
        <f t="shared" si="4"/>
        <v>0.8060347613</v>
      </c>
      <c r="L123" s="151">
        <f t="shared" si="5"/>
        <v>1.612069523</v>
      </c>
      <c r="M123" s="257" t="s">
        <v>119</v>
      </c>
      <c r="N123" s="247">
        <f>IFERROR(__xludf.DUMMYFUNCTION("""COMPUTED_VALUE"""),1.0)</f>
        <v>1</v>
      </c>
      <c r="O123" s="247"/>
      <c r="P123" s="247"/>
      <c r="Q123" s="247"/>
      <c r="R123" s="247"/>
      <c r="S123" s="247"/>
      <c r="T123" s="247"/>
      <c r="U123" s="247"/>
      <c r="V123" s="247"/>
      <c r="W123" s="247"/>
      <c r="X123" s="247"/>
    </row>
    <row r="124">
      <c r="A124" s="257" t="s">
        <v>119</v>
      </c>
      <c r="B124" s="257" t="s">
        <v>65</v>
      </c>
      <c r="C124" s="258" t="s">
        <v>1340</v>
      </c>
      <c r="D124" s="259" t="s">
        <v>242</v>
      </c>
      <c r="E124" s="260">
        <v>44078.0</v>
      </c>
      <c r="F124" s="258" t="s">
        <v>260</v>
      </c>
      <c r="G124" s="229">
        <v>3.0</v>
      </c>
      <c r="H124" s="256">
        <v>10.0</v>
      </c>
      <c r="I124" s="229">
        <v>10.0</v>
      </c>
      <c r="J124" s="217">
        <f t="shared" si="3"/>
        <v>0.002015086903</v>
      </c>
      <c r="K124" s="218">
        <f t="shared" si="4"/>
        <v>0.8060347613</v>
      </c>
      <c r="L124" s="151">
        <f t="shared" si="5"/>
        <v>1.612069523</v>
      </c>
      <c r="M124" s="257" t="s">
        <v>119</v>
      </c>
      <c r="N124" s="247">
        <f>IFERROR(__xludf.DUMMYFUNCTION("""COMPUTED_VALUE"""),2.0)</f>
        <v>2</v>
      </c>
      <c r="O124" s="247"/>
      <c r="P124" s="247"/>
      <c r="Q124" s="247"/>
      <c r="R124" s="247"/>
      <c r="S124" s="247"/>
      <c r="T124" s="247"/>
      <c r="U124" s="247"/>
      <c r="V124" s="247"/>
      <c r="W124" s="247"/>
      <c r="X124" s="247"/>
    </row>
    <row r="125">
      <c r="A125" s="257" t="s">
        <v>91</v>
      </c>
      <c r="B125" s="257" t="s">
        <v>255</v>
      </c>
      <c r="C125" s="258" t="s">
        <v>1344</v>
      </c>
      <c r="D125" s="259" t="s">
        <v>242</v>
      </c>
      <c r="E125" s="261">
        <v>44063.0</v>
      </c>
      <c r="F125" s="258" t="s">
        <v>260</v>
      </c>
      <c r="G125" s="229">
        <v>3.0</v>
      </c>
      <c r="H125" s="256">
        <v>20.0</v>
      </c>
      <c r="I125" s="229">
        <v>20.0</v>
      </c>
      <c r="J125" s="217">
        <f t="shared" si="3"/>
        <v>0.004030173806</v>
      </c>
      <c r="K125" s="218">
        <f t="shared" si="4"/>
        <v>1.612069523</v>
      </c>
      <c r="L125" s="151">
        <f t="shared" si="5"/>
        <v>1.612069523</v>
      </c>
      <c r="M125" s="257" t="s">
        <v>91</v>
      </c>
      <c r="N125" s="247">
        <f>IFERROR(__xludf.DUMMYFUNCTION("""COMPUTED_VALUE"""),1.0)</f>
        <v>1</v>
      </c>
      <c r="O125" s="247"/>
      <c r="P125" s="247"/>
      <c r="Q125" s="247"/>
      <c r="R125" s="247"/>
      <c r="S125" s="247"/>
      <c r="T125" s="247"/>
      <c r="U125" s="247"/>
      <c r="V125" s="247"/>
      <c r="W125" s="247"/>
      <c r="X125" s="247"/>
    </row>
    <row r="126">
      <c r="A126" s="257" t="s">
        <v>48</v>
      </c>
      <c r="B126" s="257" t="s">
        <v>255</v>
      </c>
      <c r="C126" s="258" t="s">
        <v>1378</v>
      </c>
      <c r="D126" s="259" t="s">
        <v>242</v>
      </c>
      <c r="E126" s="260">
        <v>44050.0</v>
      </c>
      <c r="F126" s="258" t="s">
        <v>260</v>
      </c>
      <c r="G126" s="229">
        <v>3.0</v>
      </c>
      <c r="H126" s="256">
        <v>10.0</v>
      </c>
      <c r="I126" s="229">
        <v>20.0</v>
      </c>
      <c r="J126" s="217">
        <f t="shared" si="3"/>
        <v>0.002947922724</v>
      </c>
      <c r="K126" s="218">
        <f t="shared" si="4"/>
        <v>1.17916909</v>
      </c>
      <c r="L126" s="151">
        <f t="shared" si="5"/>
        <v>1.17916909</v>
      </c>
      <c r="M126" s="257" t="s">
        <v>48</v>
      </c>
      <c r="N126" s="247">
        <f>IFERROR(__xludf.DUMMYFUNCTION("""COMPUTED_VALUE"""),1.0)</f>
        <v>1</v>
      </c>
      <c r="O126" s="247"/>
      <c r="P126" s="247"/>
      <c r="Q126" s="247"/>
      <c r="R126" s="247"/>
      <c r="S126" s="247"/>
      <c r="T126" s="247"/>
      <c r="U126" s="247"/>
      <c r="V126" s="247"/>
      <c r="W126" s="247"/>
      <c r="X126" s="247"/>
    </row>
    <row r="127">
      <c r="A127" s="257" t="s">
        <v>130</v>
      </c>
      <c r="B127" s="257" t="s">
        <v>16</v>
      </c>
      <c r="C127" s="258" t="s">
        <v>1379</v>
      </c>
      <c r="D127" s="259" t="s">
        <v>242</v>
      </c>
      <c r="E127" s="260">
        <v>44048.0</v>
      </c>
      <c r="F127" s="258" t="s">
        <v>260</v>
      </c>
      <c r="G127" s="229">
        <v>3.0</v>
      </c>
      <c r="H127" s="256">
        <v>10.0</v>
      </c>
      <c r="I127" s="229">
        <v>20.0</v>
      </c>
      <c r="J127" s="217">
        <f t="shared" si="3"/>
        <v>0.002947922724</v>
      </c>
      <c r="K127" s="218">
        <f t="shared" si="4"/>
        <v>1.17916909</v>
      </c>
      <c r="L127" s="151">
        <f t="shared" si="5"/>
        <v>1.17916909</v>
      </c>
      <c r="M127" s="257" t="s">
        <v>130</v>
      </c>
      <c r="N127" s="247">
        <f>IFERROR(__xludf.DUMMYFUNCTION("""COMPUTED_VALUE"""),1.0)</f>
        <v>1</v>
      </c>
      <c r="O127" s="247"/>
      <c r="P127" s="247"/>
      <c r="Q127" s="247"/>
      <c r="R127" s="247"/>
      <c r="S127" s="247"/>
      <c r="T127" s="247"/>
      <c r="U127" s="247"/>
      <c r="V127" s="247"/>
      <c r="W127" s="247"/>
      <c r="X127" s="247"/>
    </row>
    <row r="128">
      <c r="A128" s="257" t="s">
        <v>131</v>
      </c>
      <c r="B128" s="257" t="s">
        <v>255</v>
      </c>
      <c r="C128" s="258" t="s">
        <v>1378</v>
      </c>
      <c r="D128" s="259" t="s">
        <v>242</v>
      </c>
      <c r="E128" s="260">
        <v>44050.0</v>
      </c>
      <c r="F128" s="258" t="s">
        <v>260</v>
      </c>
      <c r="G128" s="229">
        <v>3.0</v>
      </c>
      <c r="H128" s="256">
        <v>10.0</v>
      </c>
      <c r="I128" s="229">
        <v>20.0</v>
      </c>
      <c r="J128" s="217">
        <f t="shared" si="3"/>
        <v>0.002947922724</v>
      </c>
      <c r="K128" s="218">
        <f t="shared" si="4"/>
        <v>1.17916909</v>
      </c>
      <c r="L128" s="151">
        <f t="shared" si="5"/>
        <v>1.17916909</v>
      </c>
      <c r="M128" s="257" t="s">
        <v>131</v>
      </c>
      <c r="N128" s="247">
        <f>IFERROR(__xludf.DUMMYFUNCTION("""COMPUTED_VALUE"""),1.0)</f>
        <v>1</v>
      </c>
      <c r="O128" s="247"/>
      <c r="P128" s="247"/>
      <c r="Q128" s="247"/>
      <c r="R128" s="247"/>
      <c r="S128" s="247"/>
      <c r="T128" s="247"/>
      <c r="U128" s="247"/>
      <c r="V128" s="247"/>
      <c r="W128" s="247"/>
      <c r="X128" s="247"/>
    </row>
    <row r="129">
      <c r="A129" s="257" t="s">
        <v>21</v>
      </c>
      <c r="B129" s="257" t="s">
        <v>255</v>
      </c>
      <c r="C129" s="258" t="s">
        <v>1361</v>
      </c>
      <c r="D129" s="259" t="s">
        <v>242</v>
      </c>
      <c r="E129" s="261">
        <v>44064.0</v>
      </c>
      <c r="F129" s="258" t="s">
        <v>287</v>
      </c>
      <c r="G129" s="229">
        <v>2.0</v>
      </c>
      <c r="H129" s="256">
        <v>0.0</v>
      </c>
      <c r="I129" s="229">
        <v>0.0</v>
      </c>
      <c r="J129" s="217">
        <f t="shared" si="3"/>
        <v>0</v>
      </c>
      <c r="K129" s="218">
        <f t="shared" si="4"/>
        <v>0</v>
      </c>
      <c r="L129" s="151">
        <f t="shared" si="5"/>
        <v>0</v>
      </c>
      <c r="M129" s="257" t="s">
        <v>21</v>
      </c>
      <c r="N129" s="247">
        <f>IFERROR(__xludf.DUMMYFUNCTION("""COMPUTED_VALUE"""),1.0)</f>
        <v>1</v>
      </c>
      <c r="O129" s="247"/>
      <c r="P129" s="247"/>
      <c r="Q129" s="247"/>
      <c r="R129" s="247"/>
      <c r="S129" s="247"/>
      <c r="T129" s="247"/>
      <c r="U129" s="247"/>
      <c r="V129" s="247"/>
      <c r="W129" s="247"/>
      <c r="X129" s="247"/>
    </row>
    <row r="130">
      <c r="A130" s="257" t="s">
        <v>21</v>
      </c>
      <c r="B130" s="257" t="s">
        <v>255</v>
      </c>
      <c r="C130" s="258" t="s">
        <v>1380</v>
      </c>
      <c r="D130" s="259" t="s">
        <v>242</v>
      </c>
      <c r="E130" s="260">
        <v>44081.0</v>
      </c>
      <c r="F130" s="258" t="s">
        <v>287</v>
      </c>
      <c r="G130" s="229">
        <v>1.0</v>
      </c>
      <c r="H130" s="256">
        <v>0.0</v>
      </c>
      <c r="I130" s="229">
        <v>0.0</v>
      </c>
      <c r="J130" s="217">
        <f t="shared" si="3"/>
        <v>0</v>
      </c>
      <c r="K130" s="218">
        <f t="shared" si="4"/>
        <v>0</v>
      </c>
      <c r="L130" s="151">
        <f t="shared" si="5"/>
        <v>0</v>
      </c>
      <c r="M130" s="257" t="s">
        <v>21</v>
      </c>
      <c r="N130" s="247">
        <f>IFERROR(__xludf.DUMMYFUNCTION("""COMPUTED_VALUE"""),2.0)</f>
        <v>2</v>
      </c>
      <c r="O130" s="247"/>
      <c r="P130" s="247"/>
      <c r="Q130" s="247"/>
      <c r="R130" s="247"/>
      <c r="S130" s="247"/>
      <c r="T130" s="247"/>
      <c r="U130" s="247"/>
      <c r="V130" s="247"/>
      <c r="W130" s="247"/>
      <c r="X130" s="247"/>
    </row>
    <row r="131">
      <c r="A131" s="257" t="s">
        <v>21</v>
      </c>
      <c r="B131" s="257" t="s">
        <v>255</v>
      </c>
      <c r="C131" s="258" t="s">
        <v>1381</v>
      </c>
      <c r="D131" s="259" t="s">
        <v>242</v>
      </c>
      <c r="E131" s="261">
        <v>44069.0</v>
      </c>
      <c r="F131" s="258" t="s">
        <v>287</v>
      </c>
      <c r="G131" s="229">
        <v>4.0</v>
      </c>
      <c r="H131" s="256">
        <v>0.0</v>
      </c>
      <c r="I131" s="229">
        <v>0.0</v>
      </c>
      <c r="J131" s="217">
        <f t="shared" si="3"/>
        <v>0</v>
      </c>
      <c r="K131" s="218">
        <f t="shared" si="4"/>
        <v>0</v>
      </c>
      <c r="L131" s="151">
        <f t="shared" si="5"/>
        <v>0</v>
      </c>
      <c r="M131" s="257" t="s">
        <v>21</v>
      </c>
      <c r="N131" s="247">
        <f>IFERROR(__xludf.DUMMYFUNCTION("""COMPUTED_VALUE"""),3.0)</f>
        <v>3</v>
      </c>
      <c r="O131" s="247"/>
      <c r="P131" s="247"/>
      <c r="Q131" s="247"/>
      <c r="R131" s="247"/>
      <c r="S131" s="247"/>
      <c r="T131" s="247"/>
      <c r="U131" s="247"/>
      <c r="V131" s="247"/>
      <c r="W131" s="247"/>
      <c r="X131" s="247"/>
    </row>
    <row r="132">
      <c r="A132" s="257" t="s">
        <v>21</v>
      </c>
      <c r="B132" s="257" t="s">
        <v>265</v>
      </c>
      <c r="C132" s="258" t="s">
        <v>1382</v>
      </c>
      <c r="D132" s="259" t="s">
        <v>242</v>
      </c>
      <c r="E132" s="261">
        <v>44070.0</v>
      </c>
      <c r="F132" s="258" t="s">
        <v>260</v>
      </c>
      <c r="G132" s="229">
        <v>3.0</v>
      </c>
      <c r="H132" s="256">
        <v>0.0</v>
      </c>
      <c r="I132" s="229">
        <v>0.0</v>
      </c>
      <c r="J132" s="217">
        <f t="shared" si="3"/>
        <v>0</v>
      </c>
      <c r="K132" s="218">
        <f t="shared" si="4"/>
        <v>0</v>
      </c>
      <c r="L132" s="151">
        <f t="shared" si="5"/>
        <v>0</v>
      </c>
      <c r="M132" s="257" t="s">
        <v>21</v>
      </c>
      <c r="N132" s="247">
        <f>IFERROR(__xludf.DUMMYFUNCTION("""COMPUTED_VALUE"""),4.0)</f>
        <v>4</v>
      </c>
      <c r="O132" s="247"/>
      <c r="P132" s="247"/>
      <c r="Q132" s="247"/>
      <c r="R132" s="247"/>
      <c r="S132" s="247"/>
      <c r="T132" s="247"/>
      <c r="U132" s="247"/>
      <c r="V132" s="247"/>
      <c r="W132" s="247"/>
      <c r="X132" s="247"/>
    </row>
    <row r="133">
      <c r="A133" s="257" t="s">
        <v>21</v>
      </c>
      <c r="B133" s="257" t="s">
        <v>255</v>
      </c>
      <c r="C133" s="258" t="s">
        <v>1347</v>
      </c>
      <c r="D133" s="259" t="s">
        <v>242</v>
      </c>
      <c r="E133" s="261">
        <v>44070.0</v>
      </c>
      <c r="F133" s="258" t="s">
        <v>287</v>
      </c>
      <c r="G133" s="229">
        <v>2.0</v>
      </c>
      <c r="H133" s="256">
        <v>0.0</v>
      </c>
      <c r="I133" s="229">
        <v>0.0</v>
      </c>
      <c r="J133" s="217">
        <f t="shared" si="3"/>
        <v>0</v>
      </c>
      <c r="K133" s="218">
        <f t="shared" si="4"/>
        <v>0</v>
      </c>
      <c r="L133" s="151">
        <f t="shared" si="5"/>
        <v>0</v>
      </c>
      <c r="M133" s="257" t="s">
        <v>21</v>
      </c>
      <c r="N133" s="247">
        <f>IFERROR(__xludf.DUMMYFUNCTION("""COMPUTED_VALUE"""),5.0)</f>
        <v>5</v>
      </c>
      <c r="O133" s="247"/>
      <c r="P133" s="247"/>
      <c r="Q133" s="247"/>
      <c r="R133" s="247"/>
      <c r="S133" s="247"/>
      <c r="T133" s="247"/>
      <c r="U133" s="247"/>
      <c r="V133" s="247"/>
      <c r="W133" s="247"/>
      <c r="X133" s="247"/>
    </row>
    <row r="134">
      <c r="A134" s="257" t="s">
        <v>21</v>
      </c>
      <c r="B134" s="257" t="s">
        <v>255</v>
      </c>
      <c r="C134" s="258" t="s">
        <v>1363</v>
      </c>
      <c r="D134" s="259" t="s">
        <v>242</v>
      </c>
      <c r="E134" s="261">
        <v>44070.0</v>
      </c>
      <c r="F134" s="258" t="s">
        <v>260</v>
      </c>
      <c r="G134" s="229">
        <v>4.0</v>
      </c>
      <c r="H134" s="256">
        <v>0.0</v>
      </c>
      <c r="I134" s="229">
        <v>0.0</v>
      </c>
      <c r="J134" s="217">
        <f t="shared" si="3"/>
        <v>0</v>
      </c>
      <c r="K134" s="218">
        <f t="shared" si="4"/>
        <v>0</v>
      </c>
      <c r="L134" s="151">
        <f t="shared" si="5"/>
        <v>0</v>
      </c>
      <c r="M134" s="257" t="s">
        <v>21</v>
      </c>
      <c r="N134" s="247">
        <f>IFERROR(__xludf.DUMMYFUNCTION("""COMPUTED_VALUE"""),6.0)</f>
        <v>6</v>
      </c>
      <c r="O134" s="247"/>
      <c r="P134" s="247"/>
      <c r="Q134" s="247"/>
      <c r="R134" s="247"/>
      <c r="S134" s="247"/>
      <c r="T134" s="247"/>
      <c r="U134" s="247"/>
      <c r="V134" s="247"/>
      <c r="W134" s="247"/>
      <c r="X134" s="247"/>
    </row>
    <row r="135">
      <c r="A135" s="257" t="s">
        <v>21</v>
      </c>
      <c r="B135" s="257" t="s">
        <v>255</v>
      </c>
      <c r="C135" s="258" t="s">
        <v>1337</v>
      </c>
      <c r="D135" s="259" t="s">
        <v>242</v>
      </c>
      <c r="E135" s="261">
        <v>44063.0</v>
      </c>
      <c r="F135" s="258" t="s">
        <v>260</v>
      </c>
      <c r="G135" s="229">
        <v>1.0</v>
      </c>
      <c r="H135" s="256">
        <v>0.0</v>
      </c>
      <c r="I135" s="229">
        <v>0.0</v>
      </c>
      <c r="J135" s="217">
        <f t="shared" si="3"/>
        <v>0</v>
      </c>
      <c r="K135" s="218">
        <f t="shared" si="4"/>
        <v>0</v>
      </c>
      <c r="L135" s="151">
        <f t="shared" si="5"/>
        <v>0</v>
      </c>
      <c r="M135" s="257" t="s">
        <v>21</v>
      </c>
      <c r="N135" s="247">
        <f>IFERROR(__xludf.DUMMYFUNCTION("""COMPUTED_VALUE"""),7.0)</f>
        <v>7</v>
      </c>
      <c r="O135" s="247"/>
      <c r="P135" s="247"/>
      <c r="Q135" s="247"/>
      <c r="R135" s="247"/>
      <c r="S135" s="247"/>
      <c r="T135" s="247"/>
      <c r="U135" s="247"/>
      <c r="V135" s="247"/>
      <c r="W135" s="247"/>
      <c r="X135" s="247"/>
    </row>
    <row r="136">
      <c r="A136" s="257" t="s">
        <v>21</v>
      </c>
      <c r="B136" s="257" t="s">
        <v>16</v>
      </c>
      <c r="C136" s="258" t="s">
        <v>1383</v>
      </c>
      <c r="D136" s="259" t="s">
        <v>242</v>
      </c>
      <c r="E136" s="261">
        <v>44063.0</v>
      </c>
      <c r="F136" s="258" t="s">
        <v>260</v>
      </c>
      <c r="G136" s="229">
        <v>2.0</v>
      </c>
      <c r="H136" s="256">
        <v>0.0</v>
      </c>
      <c r="I136" s="229">
        <v>0.0</v>
      </c>
      <c r="J136" s="217">
        <f t="shared" si="3"/>
        <v>0</v>
      </c>
      <c r="K136" s="218">
        <f t="shared" si="4"/>
        <v>0</v>
      </c>
      <c r="L136" s="151">
        <f t="shared" si="5"/>
        <v>0</v>
      </c>
      <c r="M136" s="257" t="s">
        <v>21</v>
      </c>
      <c r="N136" s="247">
        <f>IFERROR(__xludf.DUMMYFUNCTION("""COMPUTED_VALUE"""),8.0)</f>
        <v>8</v>
      </c>
      <c r="O136" s="247"/>
      <c r="P136" s="247"/>
      <c r="Q136" s="247"/>
      <c r="R136" s="247"/>
      <c r="S136" s="247"/>
      <c r="T136" s="247"/>
      <c r="U136" s="247"/>
      <c r="V136" s="247"/>
      <c r="W136" s="247"/>
      <c r="X136" s="247"/>
    </row>
    <row r="137">
      <c r="A137" s="252" t="s">
        <v>21</v>
      </c>
      <c r="B137" s="252" t="s">
        <v>79</v>
      </c>
      <c r="C137" s="253" t="s">
        <v>1384</v>
      </c>
      <c r="D137" s="254" t="s">
        <v>242</v>
      </c>
      <c r="E137" s="255">
        <v>44034.0</v>
      </c>
      <c r="F137" s="253" t="s">
        <v>260</v>
      </c>
      <c r="G137" s="229">
        <v>2.0</v>
      </c>
      <c r="H137" s="256">
        <v>0.0</v>
      </c>
      <c r="I137" s="229">
        <v>0.0</v>
      </c>
      <c r="J137" s="217">
        <f t="shared" si="3"/>
        <v>0</v>
      </c>
      <c r="K137" s="218">
        <f t="shared" si="4"/>
        <v>0</v>
      </c>
      <c r="L137" s="151">
        <f t="shared" si="5"/>
        <v>0</v>
      </c>
      <c r="M137" s="252" t="s">
        <v>21</v>
      </c>
      <c r="N137" s="248">
        <f>IFERROR(__xludf.DUMMYFUNCTION("""COMPUTED_VALUE"""),9.0)</f>
        <v>9</v>
      </c>
      <c r="O137" s="248"/>
      <c r="P137" s="248"/>
      <c r="Q137" s="248"/>
      <c r="R137" s="248"/>
      <c r="S137" s="248"/>
      <c r="T137" s="248"/>
      <c r="U137" s="248"/>
      <c r="V137" s="248"/>
      <c r="W137" s="248"/>
      <c r="X137" s="248"/>
    </row>
    <row r="138">
      <c r="A138" s="252" t="s">
        <v>21</v>
      </c>
      <c r="B138" s="252" t="s">
        <v>16</v>
      </c>
      <c r="C138" s="253" t="s">
        <v>1354</v>
      </c>
      <c r="D138" s="254" t="s">
        <v>242</v>
      </c>
      <c r="E138" s="255">
        <v>44041.0</v>
      </c>
      <c r="F138" s="253" t="s">
        <v>260</v>
      </c>
      <c r="G138" s="229">
        <v>1.0</v>
      </c>
      <c r="H138" s="256">
        <v>0.0</v>
      </c>
      <c r="I138" s="229">
        <v>0.0</v>
      </c>
      <c r="J138" s="217">
        <f t="shared" si="3"/>
        <v>0</v>
      </c>
      <c r="K138" s="218">
        <f t="shared" si="4"/>
        <v>0</v>
      </c>
      <c r="L138" s="151">
        <f t="shared" si="5"/>
        <v>0</v>
      </c>
      <c r="M138" s="252" t="s">
        <v>21</v>
      </c>
      <c r="N138" s="248">
        <f>IFERROR(__xludf.DUMMYFUNCTION("""COMPUTED_VALUE"""),10.0)</f>
        <v>10</v>
      </c>
      <c r="O138" s="248"/>
      <c r="P138" s="248"/>
      <c r="Q138" s="248"/>
      <c r="R138" s="248"/>
      <c r="S138" s="248"/>
      <c r="T138" s="248"/>
      <c r="U138" s="248"/>
      <c r="V138" s="248"/>
      <c r="W138" s="248"/>
      <c r="X138" s="248"/>
    </row>
    <row r="139">
      <c r="A139" s="252" t="s">
        <v>21</v>
      </c>
      <c r="B139" s="252" t="s">
        <v>255</v>
      </c>
      <c r="C139" s="253" t="s">
        <v>1355</v>
      </c>
      <c r="D139" s="254" t="s">
        <v>242</v>
      </c>
      <c r="E139" s="255">
        <v>44043.0</v>
      </c>
      <c r="F139" s="253" t="s">
        <v>260</v>
      </c>
      <c r="G139" s="229">
        <v>1.0</v>
      </c>
      <c r="H139" s="256">
        <v>0.0</v>
      </c>
      <c r="I139" s="229">
        <v>0.0</v>
      </c>
      <c r="J139" s="217">
        <f t="shared" si="3"/>
        <v>0</v>
      </c>
      <c r="K139" s="218">
        <f t="shared" si="4"/>
        <v>0</v>
      </c>
      <c r="L139" s="151">
        <f t="shared" si="5"/>
        <v>0</v>
      </c>
      <c r="M139" s="252" t="s">
        <v>21</v>
      </c>
      <c r="N139" s="248">
        <f>IFERROR(__xludf.DUMMYFUNCTION("""COMPUTED_VALUE"""),11.0)</f>
        <v>11</v>
      </c>
      <c r="O139" s="248"/>
      <c r="P139" s="248"/>
      <c r="Q139" s="248"/>
      <c r="R139" s="248"/>
      <c r="S139" s="248"/>
      <c r="T139" s="248"/>
      <c r="U139" s="248"/>
      <c r="V139" s="248"/>
      <c r="W139" s="248"/>
      <c r="X139" s="248"/>
    </row>
    <row r="140">
      <c r="A140" s="252" t="s">
        <v>21</v>
      </c>
      <c r="B140" s="252" t="s">
        <v>255</v>
      </c>
      <c r="C140" s="253" t="s">
        <v>1330</v>
      </c>
      <c r="D140" s="254" t="s">
        <v>242</v>
      </c>
      <c r="E140" s="255">
        <v>44043.0</v>
      </c>
      <c r="F140" s="253" t="s">
        <v>260</v>
      </c>
      <c r="G140" s="229">
        <v>2.0</v>
      </c>
      <c r="H140" s="256">
        <v>0.0</v>
      </c>
      <c r="I140" s="229">
        <v>0.0</v>
      </c>
      <c r="J140" s="217">
        <f t="shared" si="3"/>
        <v>0</v>
      </c>
      <c r="K140" s="218">
        <f t="shared" si="4"/>
        <v>0</v>
      </c>
      <c r="L140" s="151">
        <f t="shared" si="5"/>
        <v>0</v>
      </c>
      <c r="M140" s="252" t="s">
        <v>21</v>
      </c>
      <c r="N140" s="248">
        <f>IFERROR(__xludf.DUMMYFUNCTION("""COMPUTED_VALUE"""),12.0)</f>
        <v>12</v>
      </c>
      <c r="O140" s="248"/>
      <c r="P140" s="248"/>
      <c r="Q140" s="248"/>
      <c r="R140" s="248"/>
      <c r="S140" s="248"/>
      <c r="T140" s="248"/>
      <c r="U140" s="248"/>
      <c r="V140" s="248"/>
      <c r="W140" s="248"/>
      <c r="X140" s="248"/>
    </row>
    <row r="141">
      <c r="A141" s="257" t="s">
        <v>21</v>
      </c>
      <c r="B141" s="257" t="s">
        <v>255</v>
      </c>
      <c r="C141" s="258" t="s">
        <v>1331</v>
      </c>
      <c r="D141" s="259" t="s">
        <v>242</v>
      </c>
      <c r="E141" s="260">
        <v>44048.0</v>
      </c>
      <c r="F141" s="258" t="s">
        <v>287</v>
      </c>
      <c r="G141" s="229">
        <v>2.0</v>
      </c>
      <c r="H141" s="256">
        <v>0.0</v>
      </c>
      <c r="I141" s="229">
        <v>0.0</v>
      </c>
      <c r="J141" s="217">
        <f t="shared" si="3"/>
        <v>0</v>
      </c>
      <c r="K141" s="218">
        <f t="shared" si="4"/>
        <v>0</v>
      </c>
      <c r="L141" s="151">
        <f t="shared" si="5"/>
        <v>0</v>
      </c>
      <c r="M141" s="257" t="s">
        <v>21</v>
      </c>
      <c r="N141" s="247">
        <f>IFERROR(__xludf.DUMMYFUNCTION("""COMPUTED_VALUE"""),13.0)</f>
        <v>13</v>
      </c>
      <c r="O141" s="247"/>
      <c r="P141" s="247"/>
      <c r="Q141" s="247"/>
      <c r="R141" s="247"/>
      <c r="S141" s="247"/>
      <c r="T141" s="247"/>
      <c r="U141" s="247"/>
      <c r="V141" s="247"/>
      <c r="W141" s="247"/>
      <c r="X141" s="247"/>
    </row>
    <row r="142">
      <c r="A142" s="257" t="s">
        <v>21</v>
      </c>
      <c r="B142" s="257" t="s">
        <v>255</v>
      </c>
      <c r="C142" s="258" t="s">
        <v>1385</v>
      </c>
      <c r="D142" s="259" t="s">
        <v>242</v>
      </c>
      <c r="E142" s="260">
        <v>44048.0</v>
      </c>
      <c r="F142" s="258" t="s">
        <v>287</v>
      </c>
      <c r="G142" s="229">
        <v>1.0</v>
      </c>
      <c r="H142" s="256">
        <v>0.0</v>
      </c>
      <c r="I142" s="229">
        <v>0.0</v>
      </c>
      <c r="J142" s="217">
        <f t="shared" si="3"/>
        <v>0</v>
      </c>
      <c r="K142" s="218">
        <f t="shared" si="4"/>
        <v>0</v>
      </c>
      <c r="L142" s="151">
        <f t="shared" si="5"/>
        <v>0</v>
      </c>
      <c r="M142" s="257" t="s">
        <v>21</v>
      </c>
      <c r="N142" s="247">
        <f>IFERROR(__xludf.DUMMYFUNCTION("""COMPUTED_VALUE"""),14.0)</f>
        <v>14</v>
      </c>
      <c r="O142" s="247"/>
      <c r="P142" s="247"/>
      <c r="Q142" s="247"/>
      <c r="R142" s="247"/>
      <c r="S142" s="247"/>
      <c r="T142" s="247"/>
      <c r="U142" s="247"/>
      <c r="V142" s="247"/>
      <c r="W142" s="247"/>
      <c r="X142" s="247"/>
    </row>
    <row r="143">
      <c r="A143" s="257" t="s">
        <v>21</v>
      </c>
      <c r="B143" s="257" t="s">
        <v>255</v>
      </c>
      <c r="C143" s="258" t="s">
        <v>1351</v>
      </c>
      <c r="D143" s="259" t="s">
        <v>242</v>
      </c>
      <c r="E143" s="261">
        <v>44058.0</v>
      </c>
      <c r="F143" s="258" t="s">
        <v>287</v>
      </c>
      <c r="G143" s="229">
        <v>1.0</v>
      </c>
      <c r="H143" s="256">
        <v>0.0</v>
      </c>
      <c r="I143" s="229">
        <v>0.0</v>
      </c>
      <c r="J143" s="217">
        <f t="shared" si="3"/>
        <v>0</v>
      </c>
      <c r="K143" s="218">
        <f t="shared" si="4"/>
        <v>0</v>
      </c>
      <c r="L143" s="151">
        <f t="shared" si="5"/>
        <v>0</v>
      </c>
      <c r="M143" s="257" t="s">
        <v>21</v>
      </c>
      <c r="N143" s="247">
        <f>IFERROR(__xludf.DUMMYFUNCTION("""COMPUTED_VALUE"""),15.0)</f>
        <v>15</v>
      </c>
      <c r="O143" s="247"/>
      <c r="P143" s="247"/>
      <c r="Q143" s="247"/>
      <c r="R143" s="247"/>
      <c r="S143" s="247"/>
      <c r="T143" s="247"/>
      <c r="U143" s="247"/>
      <c r="V143" s="247"/>
      <c r="W143" s="247"/>
      <c r="X143" s="247"/>
    </row>
    <row r="144">
      <c r="A144" s="257" t="s">
        <v>21</v>
      </c>
      <c r="B144" s="257" t="s">
        <v>255</v>
      </c>
      <c r="C144" s="258" t="s">
        <v>1335</v>
      </c>
      <c r="D144" s="259" t="s">
        <v>242</v>
      </c>
      <c r="E144" s="261">
        <v>44058.0</v>
      </c>
      <c r="F144" s="258" t="s">
        <v>287</v>
      </c>
      <c r="G144" s="229">
        <v>2.0</v>
      </c>
      <c r="H144" s="256">
        <v>0.0</v>
      </c>
      <c r="I144" s="229">
        <v>0.0</v>
      </c>
      <c r="J144" s="217">
        <f t="shared" si="3"/>
        <v>0</v>
      </c>
      <c r="K144" s="218">
        <f t="shared" si="4"/>
        <v>0</v>
      </c>
      <c r="L144" s="151">
        <f t="shared" si="5"/>
        <v>0</v>
      </c>
      <c r="M144" s="257" t="s">
        <v>21</v>
      </c>
      <c r="N144" s="247">
        <f>IFERROR(__xludf.DUMMYFUNCTION("""COMPUTED_VALUE"""),16.0)</f>
        <v>16</v>
      </c>
      <c r="O144" s="247"/>
      <c r="P144" s="247"/>
      <c r="Q144" s="247"/>
      <c r="R144" s="247"/>
      <c r="S144" s="247"/>
      <c r="T144" s="247"/>
      <c r="U144" s="247"/>
      <c r="V144" s="247"/>
      <c r="W144" s="247"/>
      <c r="X144" s="247"/>
    </row>
    <row r="145">
      <c r="A145" s="257" t="s">
        <v>21</v>
      </c>
      <c r="B145" s="257" t="s">
        <v>255</v>
      </c>
      <c r="C145" s="258" t="s">
        <v>1345</v>
      </c>
      <c r="D145" s="259" t="s">
        <v>242</v>
      </c>
      <c r="E145" s="261">
        <v>44053.0</v>
      </c>
      <c r="F145" s="258" t="s">
        <v>287</v>
      </c>
      <c r="G145" s="229">
        <v>1.0</v>
      </c>
      <c r="H145" s="256">
        <v>0.0</v>
      </c>
      <c r="I145" s="229">
        <v>0.0</v>
      </c>
      <c r="J145" s="217">
        <f t="shared" si="3"/>
        <v>0</v>
      </c>
      <c r="K145" s="218">
        <f t="shared" si="4"/>
        <v>0</v>
      </c>
      <c r="L145" s="151">
        <f t="shared" si="5"/>
        <v>0</v>
      </c>
      <c r="M145" s="257" t="s">
        <v>21</v>
      </c>
      <c r="N145" s="247">
        <f>IFERROR(__xludf.DUMMYFUNCTION("""COMPUTED_VALUE"""),17.0)</f>
        <v>17</v>
      </c>
      <c r="O145" s="247"/>
      <c r="P145" s="247"/>
      <c r="Q145" s="247"/>
      <c r="R145" s="247"/>
      <c r="S145" s="247"/>
      <c r="T145" s="247"/>
      <c r="U145" s="247"/>
      <c r="V145" s="247"/>
      <c r="W145" s="247"/>
      <c r="X145" s="247"/>
    </row>
    <row r="146">
      <c r="A146" s="257" t="s">
        <v>147</v>
      </c>
      <c r="B146" s="257" t="s">
        <v>65</v>
      </c>
      <c r="C146" s="258" t="s">
        <v>1340</v>
      </c>
      <c r="D146" s="259" t="s">
        <v>242</v>
      </c>
      <c r="E146" s="260">
        <v>44078.0</v>
      </c>
      <c r="F146" s="258" t="s">
        <v>260</v>
      </c>
      <c r="G146" s="229">
        <v>3.0</v>
      </c>
      <c r="H146" s="256">
        <v>10.0</v>
      </c>
      <c r="I146" s="229">
        <v>10.0</v>
      </c>
      <c r="J146" s="217">
        <f t="shared" si="3"/>
        <v>0.002015086903</v>
      </c>
      <c r="K146" s="218">
        <f t="shared" si="4"/>
        <v>0.8060347613</v>
      </c>
      <c r="L146" s="151">
        <f t="shared" si="5"/>
        <v>0.8060347613</v>
      </c>
      <c r="M146" s="257" t="s">
        <v>147</v>
      </c>
      <c r="N146" s="247">
        <f>IFERROR(__xludf.DUMMYFUNCTION("""COMPUTED_VALUE"""),1.0)</f>
        <v>1</v>
      </c>
      <c r="O146" s="247"/>
      <c r="P146" s="247"/>
      <c r="Q146" s="247"/>
      <c r="R146" s="247"/>
      <c r="S146" s="247"/>
      <c r="T146" s="247"/>
      <c r="U146" s="247"/>
      <c r="V146" s="247"/>
      <c r="W146" s="247"/>
      <c r="X146" s="247"/>
    </row>
    <row r="147">
      <c r="A147" s="252" t="s">
        <v>43</v>
      </c>
      <c r="B147" s="252" t="s">
        <v>255</v>
      </c>
      <c r="C147" s="253" t="s">
        <v>1386</v>
      </c>
      <c r="D147" s="254" t="s">
        <v>242</v>
      </c>
      <c r="E147" s="255">
        <v>44043.0</v>
      </c>
      <c r="F147" s="253" t="s">
        <v>260</v>
      </c>
      <c r="G147" s="229">
        <v>3.0</v>
      </c>
      <c r="H147" s="256">
        <v>10.0</v>
      </c>
      <c r="I147" s="229">
        <v>10.0</v>
      </c>
      <c r="J147" s="217">
        <f t="shared" si="3"/>
        <v>0.002015086903</v>
      </c>
      <c r="K147" s="218">
        <f t="shared" si="4"/>
        <v>0.8060347613</v>
      </c>
      <c r="L147" s="151">
        <f t="shared" si="5"/>
        <v>0.8060347613</v>
      </c>
      <c r="M147" s="252" t="s">
        <v>43</v>
      </c>
      <c r="N147" s="248">
        <f>IFERROR(__xludf.DUMMYFUNCTION("""COMPUTED_VALUE"""),1.0)</f>
        <v>1</v>
      </c>
      <c r="O147" s="248"/>
      <c r="P147" s="248"/>
      <c r="Q147" s="248"/>
      <c r="R147" s="248"/>
      <c r="S147" s="248"/>
      <c r="T147" s="248"/>
      <c r="U147" s="248"/>
      <c r="V147" s="248"/>
      <c r="W147" s="248"/>
      <c r="X147" s="248"/>
    </row>
    <row r="148">
      <c r="A148" s="257" t="s">
        <v>43</v>
      </c>
      <c r="B148" s="257" t="s">
        <v>255</v>
      </c>
      <c r="C148" s="258" t="s">
        <v>1387</v>
      </c>
      <c r="D148" s="259" t="s">
        <v>242</v>
      </c>
      <c r="E148" s="261">
        <v>44070.0</v>
      </c>
      <c r="F148" s="258" t="s">
        <v>260</v>
      </c>
      <c r="G148" s="229">
        <v>4.0</v>
      </c>
      <c r="H148" s="256">
        <v>0.0</v>
      </c>
      <c r="I148" s="229">
        <v>0.0</v>
      </c>
      <c r="J148" s="217">
        <f t="shared" si="3"/>
        <v>0</v>
      </c>
      <c r="K148" s="218">
        <f t="shared" si="4"/>
        <v>0</v>
      </c>
      <c r="L148" s="151">
        <f t="shared" si="5"/>
        <v>0.8060347613</v>
      </c>
      <c r="M148" s="257" t="s">
        <v>43</v>
      </c>
      <c r="N148" s="247">
        <f>IFERROR(__xludf.DUMMYFUNCTION("""COMPUTED_VALUE"""),2.0)</f>
        <v>2</v>
      </c>
      <c r="O148" s="247"/>
      <c r="P148" s="247"/>
      <c r="Q148" s="247"/>
      <c r="R148" s="247"/>
      <c r="S148" s="247"/>
      <c r="T148" s="247"/>
      <c r="U148" s="247"/>
      <c r="V148" s="247"/>
      <c r="W148" s="247"/>
      <c r="X148" s="247"/>
    </row>
    <row r="149">
      <c r="A149" s="257" t="s">
        <v>97</v>
      </c>
      <c r="B149" s="257" t="s">
        <v>255</v>
      </c>
      <c r="C149" s="258" t="s">
        <v>1388</v>
      </c>
      <c r="D149" s="259" t="s">
        <v>242</v>
      </c>
      <c r="E149" s="261">
        <v>44069.0</v>
      </c>
      <c r="F149" s="258" t="s">
        <v>287</v>
      </c>
      <c r="G149" s="229">
        <v>4.0</v>
      </c>
      <c r="H149" s="256">
        <v>0.0</v>
      </c>
      <c r="I149" s="229">
        <v>0.0</v>
      </c>
      <c r="J149" s="217">
        <f t="shared" si="3"/>
        <v>0</v>
      </c>
      <c r="K149" s="218">
        <f t="shared" si="4"/>
        <v>0</v>
      </c>
      <c r="L149" s="151">
        <f t="shared" si="5"/>
        <v>0.8060347613</v>
      </c>
      <c r="M149" s="257" t="s">
        <v>97</v>
      </c>
      <c r="N149" s="247">
        <f>IFERROR(__xludf.DUMMYFUNCTION("""COMPUTED_VALUE"""),1.0)</f>
        <v>1</v>
      </c>
      <c r="O149" s="247"/>
      <c r="P149" s="247"/>
      <c r="Q149" s="247"/>
      <c r="R149" s="247"/>
      <c r="S149" s="247"/>
      <c r="T149" s="247"/>
      <c r="U149" s="247"/>
      <c r="V149" s="247"/>
      <c r="W149" s="247"/>
      <c r="X149" s="247"/>
    </row>
    <row r="150">
      <c r="A150" s="257" t="s">
        <v>97</v>
      </c>
      <c r="B150" s="257" t="s">
        <v>255</v>
      </c>
      <c r="C150" s="258" t="s">
        <v>1389</v>
      </c>
      <c r="D150" s="259" t="s">
        <v>242</v>
      </c>
      <c r="E150" s="261">
        <v>44069.0</v>
      </c>
      <c r="F150" s="258" t="s">
        <v>287</v>
      </c>
      <c r="G150" s="229">
        <v>2.0</v>
      </c>
      <c r="H150" s="256">
        <v>10.0</v>
      </c>
      <c r="I150" s="229">
        <v>10.0</v>
      </c>
      <c r="J150" s="217">
        <f t="shared" si="3"/>
        <v>0.002015086903</v>
      </c>
      <c r="K150" s="218">
        <f t="shared" si="4"/>
        <v>0.8060347613</v>
      </c>
      <c r="L150" s="151">
        <f t="shared" si="5"/>
        <v>0.8060347613</v>
      </c>
      <c r="M150" s="257" t="s">
        <v>97</v>
      </c>
      <c r="N150" s="247">
        <f>IFERROR(__xludf.DUMMYFUNCTION("""COMPUTED_VALUE"""),2.0)</f>
        <v>2</v>
      </c>
      <c r="O150" s="247"/>
      <c r="P150" s="247"/>
      <c r="Q150" s="247"/>
      <c r="R150" s="247"/>
      <c r="S150" s="247"/>
      <c r="T150" s="247"/>
      <c r="U150" s="247"/>
      <c r="V150" s="247"/>
      <c r="W150" s="247"/>
      <c r="X150" s="247"/>
    </row>
    <row r="151">
      <c r="A151" s="252" t="s">
        <v>128</v>
      </c>
      <c r="B151" s="252" t="s">
        <v>255</v>
      </c>
      <c r="C151" s="253" t="s">
        <v>1386</v>
      </c>
      <c r="D151" s="254" t="s">
        <v>242</v>
      </c>
      <c r="E151" s="255">
        <v>44043.0</v>
      </c>
      <c r="F151" s="253" t="s">
        <v>260</v>
      </c>
      <c r="G151" s="229">
        <v>3.0</v>
      </c>
      <c r="H151" s="256">
        <v>10.0</v>
      </c>
      <c r="I151" s="229">
        <v>10.0</v>
      </c>
      <c r="J151" s="217">
        <f t="shared" si="3"/>
        <v>0.002015086903</v>
      </c>
      <c r="K151" s="218">
        <f t="shared" si="4"/>
        <v>0.8060347613</v>
      </c>
      <c r="L151" s="151">
        <f t="shared" si="5"/>
        <v>0.8060347613</v>
      </c>
      <c r="M151" s="252" t="s">
        <v>128</v>
      </c>
      <c r="N151" s="248">
        <f>IFERROR(__xludf.DUMMYFUNCTION("""COMPUTED_VALUE"""),1.0)</f>
        <v>1</v>
      </c>
      <c r="O151" s="248"/>
      <c r="P151" s="248"/>
      <c r="Q151" s="248"/>
      <c r="R151" s="248"/>
      <c r="S151" s="248"/>
      <c r="T151" s="248"/>
      <c r="U151" s="248"/>
      <c r="V151" s="248"/>
      <c r="W151" s="248"/>
      <c r="X151" s="248"/>
    </row>
    <row r="152">
      <c r="A152" s="257" t="s">
        <v>128</v>
      </c>
      <c r="B152" s="257" t="s">
        <v>255</v>
      </c>
      <c r="C152" s="258" t="s">
        <v>1387</v>
      </c>
      <c r="D152" s="259" t="s">
        <v>242</v>
      </c>
      <c r="E152" s="261">
        <v>44070.0</v>
      </c>
      <c r="F152" s="258" t="s">
        <v>260</v>
      </c>
      <c r="G152" s="229">
        <v>4.0</v>
      </c>
      <c r="H152" s="256">
        <v>0.0</v>
      </c>
      <c r="I152" s="229">
        <v>0.0</v>
      </c>
      <c r="J152" s="217">
        <f t="shared" si="3"/>
        <v>0</v>
      </c>
      <c r="K152" s="218">
        <f t="shared" si="4"/>
        <v>0</v>
      </c>
      <c r="L152" s="151">
        <f t="shared" si="5"/>
        <v>0.8060347613</v>
      </c>
      <c r="M152" s="257" t="s">
        <v>128</v>
      </c>
      <c r="N152" s="247">
        <f>IFERROR(__xludf.DUMMYFUNCTION("""COMPUTED_VALUE"""),2.0)</f>
        <v>2</v>
      </c>
      <c r="O152" s="247"/>
      <c r="P152" s="247"/>
      <c r="Q152" s="247"/>
      <c r="R152" s="247"/>
      <c r="S152" s="247"/>
      <c r="T152" s="247"/>
      <c r="U152" s="247"/>
      <c r="V152" s="247"/>
      <c r="W152" s="247"/>
      <c r="X152" s="247"/>
    </row>
    <row r="153">
      <c r="A153" s="257" t="s">
        <v>23</v>
      </c>
      <c r="B153" s="257" t="s">
        <v>21</v>
      </c>
      <c r="C153" s="258" t="s">
        <v>1390</v>
      </c>
      <c r="D153" s="259" t="s">
        <v>242</v>
      </c>
      <c r="E153" s="260">
        <v>44076.0</v>
      </c>
      <c r="F153" s="258" t="s">
        <v>287</v>
      </c>
      <c r="G153" s="229">
        <v>1.0</v>
      </c>
      <c r="H153" s="256">
        <v>0.0</v>
      </c>
      <c r="I153" s="229">
        <v>0.0</v>
      </c>
      <c r="J153" s="217">
        <f t="shared" si="3"/>
        <v>0</v>
      </c>
      <c r="K153" s="218">
        <f t="shared" si="4"/>
        <v>0</v>
      </c>
      <c r="L153" s="151">
        <f t="shared" si="5"/>
        <v>0</v>
      </c>
      <c r="M153" s="257" t="s">
        <v>23</v>
      </c>
      <c r="N153" s="247">
        <f>IFERROR(__xludf.DUMMYFUNCTION("""COMPUTED_VALUE"""),1.0)</f>
        <v>1</v>
      </c>
      <c r="O153" s="247"/>
      <c r="P153" s="247"/>
      <c r="Q153" s="247"/>
      <c r="R153" s="247"/>
      <c r="S153" s="247"/>
      <c r="T153" s="247"/>
      <c r="U153" s="247"/>
      <c r="V153" s="247"/>
      <c r="W153" s="247"/>
      <c r="X153" s="247"/>
    </row>
    <row r="154">
      <c r="A154" s="257" t="s">
        <v>1391</v>
      </c>
      <c r="B154" s="257" t="s">
        <v>255</v>
      </c>
      <c r="C154" s="258" t="s">
        <v>1392</v>
      </c>
      <c r="D154" s="259" t="s">
        <v>242</v>
      </c>
      <c r="E154" s="260">
        <v>44050.0</v>
      </c>
      <c r="F154" s="258" t="s">
        <v>260</v>
      </c>
      <c r="G154" s="229">
        <v>4.0</v>
      </c>
      <c r="H154" s="256">
        <v>0.0</v>
      </c>
      <c r="I154" s="229">
        <v>0.0</v>
      </c>
      <c r="J154" s="217">
        <f t="shared" si="3"/>
        <v>0</v>
      </c>
      <c r="K154" s="218">
        <f t="shared" si="4"/>
        <v>0</v>
      </c>
      <c r="L154" s="151">
        <f t="shared" si="5"/>
        <v>0</v>
      </c>
      <c r="M154" s="257" t="s">
        <v>1391</v>
      </c>
      <c r="N154" s="247">
        <f>IFERROR(__xludf.DUMMYFUNCTION("""COMPUTED_VALUE"""),1.0)</f>
        <v>1</v>
      </c>
      <c r="O154" s="247"/>
      <c r="P154" s="247"/>
      <c r="Q154" s="247"/>
      <c r="R154" s="247"/>
      <c r="S154" s="247"/>
      <c r="T154" s="247"/>
      <c r="U154" s="247"/>
      <c r="V154" s="247"/>
      <c r="W154" s="247"/>
      <c r="X154" s="247"/>
    </row>
    <row r="155">
      <c r="A155" s="257" t="s">
        <v>42</v>
      </c>
      <c r="B155" s="257" t="s">
        <v>255</v>
      </c>
      <c r="C155" s="258" t="s">
        <v>1393</v>
      </c>
      <c r="D155" s="259" t="s">
        <v>242</v>
      </c>
      <c r="E155" s="261">
        <v>44070.0</v>
      </c>
      <c r="F155" s="258" t="s">
        <v>260</v>
      </c>
      <c r="G155" s="229">
        <v>4.0</v>
      </c>
      <c r="H155" s="256">
        <v>0.0</v>
      </c>
      <c r="I155" s="229">
        <v>0.0</v>
      </c>
      <c r="J155" s="217">
        <f t="shared" si="3"/>
        <v>0</v>
      </c>
      <c r="K155" s="218">
        <f t="shared" si="4"/>
        <v>0</v>
      </c>
      <c r="L155" s="151">
        <f t="shared" si="5"/>
        <v>0</v>
      </c>
      <c r="M155" s="257" t="s">
        <v>42</v>
      </c>
      <c r="N155" s="247">
        <f>IFERROR(__xludf.DUMMYFUNCTION("""COMPUTED_VALUE"""),1.0)</f>
        <v>1</v>
      </c>
      <c r="O155" s="247"/>
      <c r="P155" s="247"/>
      <c r="Q155" s="247"/>
      <c r="R155" s="247"/>
      <c r="S155" s="247"/>
      <c r="T155" s="247"/>
      <c r="U155" s="247"/>
      <c r="V155" s="247"/>
      <c r="W155" s="247"/>
      <c r="X155" s="247"/>
    </row>
    <row r="156">
      <c r="A156" s="257" t="s">
        <v>116</v>
      </c>
      <c r="B156" s="257" t="s">
        <v>21</v>
      </c>
      <c r="C156" s="258" t="s">
        <v>1394</v>
      </c>
      <c r="D156" s="259" t="s">
        <v>242</v>
      </c>
      <c r="E156" s="261">
        <v>44063.0</v>
      </c>
      <c r="F156" s="258" t="s">
        <v>260</v>
      </c>
      <c r="G156" s="229">
        <v>4.0</v>
      </c>
      <c r="H156" s="256">
        <v>0.0</v>
      </c>
      <c r="I156" s="229">
        <v>0.0</v>
      </c>
      <c r="J156" s="217">
        <f t="shared" si="3"/>
        <v>0</v>
      </c>
      <c r="K156" s="218">
        <f t="shared" si="4"/>
        <v>0</v>
      </c>
      <c r="L156" s="151">
        <f t="shared" si="5"/>
        <v>0</v>
      </c>
      <c r="M156" s="257" t="s">
        <v>116</v>
      </c>
      <c r="N156" s="247">
        <f>IFERROR(__xludf.DUMMYFUNCTION("""COMPUTED_VALUE"""),1.0)</f>
        <v>1</v>
      </c>
      <c r="O156" s="247"/>
      <c r="P156" s="247"/>
      <c r="Q156" s="247"/>
      <c r="R156" s="247"/>
      <c r="S156" s="247"/>
      <c r="T156" s="247"/>
      <c r="U156" s="247"/>
      <c r="V156" s="247"/>
      <c r="W156" s="247"/>
      <c r="X156" s="247"/>
    </row>
    <row r="157">
      <c r="A157" s="257" t="s">
        <v>1261</v>
      </c>
      <c r="B157" s="257" t="s">
        <v>255</v>
      </c>
      <c r="C157" s="258" t="s">
        <v>1363</v>
      </c>
      <c r="D157" s="259" t="s">
        <v>242</v>
      </c>
      <c r="E157" s="261">
        <v>44070.0</v>
      </c>
      <c r="F157" s="258" t="s">
        <v>260</v>
      </c>
      <c r="G157" s="229">
        <v>4.0</v>
      </c>
      <c r="H157" s="256">
        <v>0.0</v>
      </c>
      <c r="I157" s="229">
        <v>0.0</v>
      </c>
      <c r="J157" s="217">
        <f t="shared" si="3"/>
        <v>0</v>
      </c>
      <c r="K157" s="218">
        <f t="shared" si="4"/>
        <v>0</v>
      </c>
      <c r="L157" s="151">
        <f t="shared" si="5"/>
        <v>0</v>
      </c>
      <c r="M157" s="257" t="s">
        <v>1261</v>
      </c>
      <c r="N157" s="247">
        <f>IFERROR(__xludf.DUMMYFUNCTION("""COMPUTED_VALUE"""),1.0)</f>
        <v>1</v>
      </c>
      <c r="O157" s="247"/>
      <c r="P157" s="247"/>
      <c r="Q157" s="247"/>
      <c r="R157" s="247"/>
      <c r="S157" s="247"/>
      <c r="T157" s="247"/>
      <c r="U157" s="247"/>
      <c r="V157" s="247"/>
      <c r="W157" s="247"/>
      <c r="X157" s="247"/>
    </row>
    <row r="158">
      <c r="A158" s="257" t="s">
        <v>1395</v>
      </c>
      <c r="B158" s="257" t="s">
        <v>255</v>
      </c>
      <c r="C158" s="258" t="s">
        <v>1387</v>
      </c>
      <c r="D158" s="259" t="s">
        <v>242</v>
      </c>
      <c r="E158" s="261">
        <v>44070.0</v>
      </c>
      <c r="F158" s="258" t="s">
        <v>260</v>
      </c>
      <c r="G158" s="229">
        <v>4.0</v>
      </c>
      <c r="H158" s="256">
        <v>0.0</v>
      </c>
      <c r="I158" s="229">
        <v>0.0</v>
      </c>
      <c r="J158" s="217">
        <f t="shared" si="3"/>
        <v>0</v>
      </c>
      <c r="K158" s="218">
        <f t="shared" si="4"/>
        <v>0</v>
      </c>
      <c r="L158" s="151">
        <f t="shared" si="5"/>
        <v>0</v>
      </c>
      <c r="M158" s="257" t="s">
        <v>1395</v>
      </c>
      <c r="N158" s="247">
        <f>IFERROR(__xludf.DUMMYFUNCTION("""COMPUTED_VALUE"""),1.0)</f>
        <v>1</v>
      </c>
      <c r="O158" s="247"/>
      <c r="P158" s="247"/>
      <c r="Q158" s="247"/>
      <c r="R158" s="247"/>
      <c r="S158" s="247"/>
      <c r="T158" s="247"/>
      <c r="U158" s="247"/>
      <c r="V158" s="247"/>
      <c r="W158" s="247"/>
      <c r="X158" s="247"/>
    </row>
    <row r="159">
      <c r="A159" s="257" t="s">
        <v>62</v>
      </c>
      <c r="B159" s="257" t="s">
        <v>29</v>
      </c>
      <c r="C159" s="258" t="s">
        <v>1396</v>
      </c>
      <c r="D159" s="259" t="s">
        <v>242</v>
      </c>
      <c r="E159" s="261">
        <v>44057.0</v>
      </c>
      <c r="F159" s="258" t="s">
        <v>260</v>
      </c>
      <c r="G159" s="229">
        <v>4.0</v>
      </c>
      <c r="H159" s="256">
        <v>0.0</v>
      </c>
      <c r="I159" s="229">
        <v>0.0</v>
      </c>
      <c r="J159" s="217">
        <f t="shared" si="3"/>
        <v>0</v>
      </c>
      <c r="K159" s="218">
        <f t="shared" si="4"/>
        <v>0</v>
      </c>
      <c r="L159" s="151">
        <f t="shared" si="5"/>
        <v>0</v>
      </c>
      <c r="M159" s="257" t="s">
        <v>62</v>
      </c>
      <c r="N159" s="247">
        <f>IFERROR(__xludf.DUMMYFUNCTION("""COMPUTED_VALUE"""),1.0)</f>
        <v>1</v>
      </c>
      <c r="O159" s="247"/>
      <c r="P159" s="247"/>
      <c r="Q159" s="247"/>
      <c r="R159" s="247"/>
      <c r="S159" s="247"/>
      <c r="T159" s="247"/>
      <c r="U159" s="247"/>
      <c r="V159" s="247"/>
      <c r="W159" s="247"/>
      <c r="X159" s="247"/>
    </row>
    <row r="160">
      <c r="A160" s="257" t="s">
        <v>62</v>
      </c>
      <c r="B160" s="257" t="s">
        <v>255</v>
      </c>
      <c r="C160" s="258" t="s">
        <v>1375</v>
      </c>
      <c r="D160" s="259" t="s">
        <v>242</v>
      </c>
      <c r="E160" s="261">
        <v>44063.0</v>
      </c>
      <c r="F160" s="258" t="s">
        <v>260</v>
      </c>
      <c r="G160" s="229">
        <v>4.0</v>
      </c>
      <c r="H160" s="256">
        <v>0.0</v>
      </c>
      <c r="I160" s="229">
        <v>0.0</v>
      </c>
      <c r="J160" s="217">
        <f t="shared" si="3"/>
        <v>0</v>
      </c>
      <c r="K160" s="218">
        <f t="shared" si="4"/>
        <v>0</v>
      </c>
      <c r="L160" s="151">
        <f t="shared" si="5"/>
        <v>0</v>
      </c>
      <c r="M160" s="257" t="s">
        <v>62</v>
      </c>
      <c r="N160" s="247">
        <f>IFERROR(__xludf.DUMMYFUNCTION("""COMPUTED_VALUE"""),2.0)</f>
        <v>2</v>
      </c>
      <c r="O160" s="247"/>
      <c r="P160" s="247"/>
      <c r="Q160" s="247"/>
      <c r="R160" s="247"/>
      <c r="S160" s="247"/>
      <c r="T160" s="247"/>
      <c r="U160" s="247"/>
      <c r="V160" s="247"/>
      <c r="W160" s="247"/>
      <c r="X160" s="247"/>
    </row>
    <row r="161">
      <c r="A161" s="257" t="s">
        <v>62</v>
      </c>
      <c r="B161" s="257" t="s">
        <v>255</v>
      </c>
      <c r="C161" s="258" t="s">
        <v>1362</v>
      </c>
      <c r="D161" s="259" t="s">
        <v>242</v>
      </c>
      <c r="E161" s="261">
        <v>44070.0</v>
      </c>
      <c r="F161" s="258" t="s">
        <v>260</v>
      </c>
      <c r="G161" s="229">
        <v>4.0</v>
      </c>
      <c r="H161" s="256">
        <v>0.0</v>
      </c>
      <c r="I161" s="229">
        <v>0.0</v>
      </c>
      <c r="J161" s="217">
        <f t="shared" si="3"/>
        <v>0</v>
      </c>
      <c r="K161" s="218">
        <f t="shared" si="4"/>
        <v>0</v>
      </c>
      <c r="L161" s="151">
        <f t="shared" si="5"/>
        <v>0</v>
      </c>
      <c r="M161" s="257" t="s">
        <v>62</v>
      </c>
      <c r="N161" s="247">
        <f>IFERROR(__xludf.DUMMYFUNCTION("""COMPUTED_VALUE"""),3.0)</f>
        <v>3</v>
      </c>
      <c r="O161" s="247"/>
      <c r="P161" s="247"/>
      <c r="Q161" s="247"/>
      <c r="R161" s="247"/>
      <c r="S161" s="247"/>
      <c r="T161" s="247"/>
      <c r="U161" s="247"/>
      <c r="V161" s="247"/>
      <c r="W161" s="247"/>
      <c r="X161" s="247"/>
    </row>
    <row r="162">
      <c r="A162" s="257" t="s">
        <v>62</v>
      </c>
      <c r="B162" s="257" t="s">
        <v>255</v>
      </c>
      <c r="C162" s="258" t="s">
        <v>1353</v>
      </c>
      <c r="D162" s="259" t="s">
        <v>242</v>
      </c>
      <c r="E162" s="261">
        <v>44070.0</v>
      </c>
      <c r="F162" s="258" t="s">
        <v>260</v>
      </c>
      <c r="G162" s="229">
        <v>4.0</v>
      </c>
      <c r="H162" s="256">
        <v>0.0</v>
      </c>
      <c r="I162" s="229">
        <v>0.0</v>
      </c>
      <c r="J162" s="217">
        <f t="shared" si="3"/>
        <v>0</v>
      </c>
      <c r="K162" s="218">
        <f t="shared" si="4"/>
        <v>0</v>
      </c>
      <c r="L162" s="151">
        <f t="shared" si="5"/>
        <v>0</v>
      </c>
      <c r="M162" s="257" t="s">
        <v>62</v>
      </c>
      <c r="N162" s="247">
        <f>IFERROR(__xludf.DUMMYFUNCTION("""COMPUTED_VALUE"""),4.0)</f>
        <v>4</v>
      </c>
      <c r="O162" s="247"/>
      <c r="P162" s="247"/>
      <c r="Q162" s="247"/>
      <c r="R162" s="247"/>
      <c r="S162" s="247"/>
      <c r="T162" s="247"/>
      <c r="U162" s="247"/>
      <c r="V162" s="247"/>
      <c r="W162" s="247"/>
      <c r="X162" s="247"/>
    </row>
    <row r="163">
      <c r="A163" s="257" t="s">
        <v>1397</v>
      </c>
      <c r="B163" s="257" t="s">
        <v>16</v>
      </c>
      <c r="C163" s="258" t="s">
        <v>1367</v>
      </c>
      <c r="D163" s="259" t="s">
        <v>242</v>
      </c>
      <c r="E163" s="261">
        <v>44064.0</v>
      </c>
      <c r="F163" s="258" t="s">
        <v>260</v>
      </c>
      <c r="G163" s="229">
        <v>4.0</v>
      </c>
      <c r="H163" s="256">
        <v>0.0</v>
      </c>
      <c r="I163" s="229">
        <v>0.0</v>
      </c>
      <c r="J163" s="217">
        <f t="shared" si="3"/>
        <v>0</v>
      </c>
      <c r="K163" s="218">
        <f t="shared" si="4"/>
        <v>0</v>
      </c>
      <c r="L163" s="151">
        <f t="shared" si="5"/>
        <v>0</v>
      </c>
      <c r="M163" s="257" t="s">
        <v>1397</v>
      </c>
      <c r="N163" s="247">
        <f>IFERROR(__xludf.DUMMYFUNCTION("""COMPUTED_VALUE"""),1.0)</f>
        <v>1</v>
      </c>
      <c r="O163" s="247"/>
      <c r="P163" s="247"/>
      <c r="Q163" s="247"/>
      <c r="R163" s="247"/>
      <c r="S163" s="247"/>
      <c r="T163" s="247"/>
      <c r="U163" s="247"/>
      <c r="V163" s="247"/>
      <c r="W163" s="247"/>
      <c r="X163" s="247"/>
    </row>
    <row r="164">
      <c r="A164" s="257" t="s">
        <v>68</v>
      </c>
      <c r="B164" s="257" t="s">
        <v>16</v>
      </c>
      <c r="C164" s="258" t="s">
        <v>1367</v>
      </c>
      <c r="D164" s="259" t="s">
        <v>242</v>
      </c>
      <c r="E164" s="261">
        <v>44064.0</v>
      </c>
      <c r="F164" s="258" t="s">
        <v>260</v>
      </c>
      <c r="G164" s="229">
        <v>4.0</v>
      </c>
      <c r="H164" s="256">
        <v>0.0</v>
      </c>
      <c r="I164" s="229">
        <v>0.0</v>
      </c>
      <c r="J164" s="217">
        <f t="shared" si="3"/>
        <v>0</v>
      </c>
      <c r="K164" s="218">
        <f t="shared" si="4"/>
        <v>0</v>
      </c>
      <c r="L164" s="151">
        <f t="shared" si="5"/>
        <v>0</v>
      </c>
      <c r="M164" s="257" t="s">
        <v>68</v>
      </c>
      <c r="N164" s="247">
        <f>IFERROR(__xludf.DUMMYFUNCTION("""COMPUTED_VALUE"""),1.0)</f>
        <v>1</v>
      </c>
      <c r="O164" s="247"/>
      <c r="P164" s="247"/>
      <c r="Q164" s="247"/>
      <c r="R164" s="247"/>
      <c r="S164" s="247"/>
      <c r="T164" s="247"/>
      <c r="U164" s="247"/>
      <c r="V164" s="247"/>
      <c r="W164" s="247"/>
      <c r="X164" s="247"/>
    </row>
    <row r="165">
      <c r="A165" s="257" t="s">
        <v>83</v>
      </c>
      <c r="B165" s="257" t="s">
        <v>21</v>
      </c>
      <c r="C165" s="258" t="s">
        <v>1398</v>
      </c>
      <c r="D165" s="259" t="s">
        <v>242</v>
      </c>
      <c r="E165" s="261">
        <v>44053.0</v>
      </c>
      <c r="F165" s="258" t="s">
        <v>260</v>
      </c>
      <c r="G165" s="229">
        <v>4.0</v>
      </c>
      <c r="H165" s="256">
        <v>0.0</v>
      </c>
      <c r="I165" s="229">
        <v>0.0</v>
      </c>
      <c r="J165" s="217">
        <f t="shared" si="3"/>
        <v>0</v>
      </c>
      <c r="K165" s="218">
        <f t="shared" si="4"/>
        <v>0</v>
      </c>
      <c r="L165" s="151">
        <f t="shared" si="5"/>
        <v>0</v>
      </c>
      <c r="M165" s="257" t="s">
        <v>83</v>
      </c>
      <c r="N165" s="247">
        <f>IFERROR(__xludf.DUMMYFUNCTION("""COMPUTED_VALUE"""),1.0)</f>
        <v>1</v>
      </c>
      <c r="O165" s="247"/>
      <c r="P165" s="247"/>
      <c r="Q165" s="247"/>
      <c r="R165" s="247"/>
      <c r="S165" s="247"/>
      <c r="T165" s="247"/>
      <c r="U165" s="247"/>
      <c r="V165" s="247"/>
      <c r="W165" s="247"/>
      <c r="X165" s="247"/>
    </row>
    <row r="166">
      <c r="A166" s="257" t="s">
        <v>83</v>
      </c>
      <c r="B166" s="257" t="s">
        <v>16</v>
      </c>
      <c r="C166" s="258" t="s">
        <v>1399</v>
      </c>
      <c r="D166" s="259" t="s">
        <v>242</v>
      </c>
      <c r="E166" s="261">
        <v>44063.0</v>
      </c>
      <c r="F166" s="258" t="s">
        <v>260</v>
      </c>
      <c r="G166" s="229">
        <v>4.0</v>
      </c>
      <c r="H166" s="256">
        <v>0.0</v>
      </c>
      <c r="I166" s="229">
        <v>0.0</v>
      </c>
      <c r="J166" s="217">
        <f t="shared" si="3"/>
        <v>0</v>
      </c>
      <c r="K166" s="218">
        <f t="shared" si="4"/>
        <v>0</v>
      </c>
      <c r="L166" s="151">
        <f t="shared" si="5"/>
        <v>0</v>
      </c>
      <c r="M166" s="257" t="s">
        <v>83</v>
      </c>
      <c r="N166" s="247">
        <f>IFERROR(__xludf.DUMMYFUNCTION("""COMPUTED_VALUE"""),2.0)</f>
        <v>2</v>
      </c>
      <c r="O166" s="247"/>
      <c r="P166" s="247"/>
      <c r="Q166" s="247"/>
      <c r="R166" s="247"/>
      <c r="S166" s="247"/>
      <c r="T166" s="247"/>
      <c r="U166" s="247"/>
      <c r="V166" s="247"/>
      <c r="W166" s="247"/>
      <c r="X166" s="247"/>
    </row>
    <row r="167">
      <c r="A167" s="257" t="s">
        <v>83</v>
      </c>
      <c r="B167" s="257" t="s">
        <v>21</v>
      </c>
      <c r="C167" s="258" t="s">
        <v>1356</v>
      </c>
      <c r="D167" s="259" t="s">
        <v>242</v>
      </c>
      <c r="E167" s="261">
        <v>44063.0</v>
      </c>
      <c r="F167" s="258" t="s">
        <v>260</v>
      </c>
      <c r="G167" s="229">
        <v>4.0</v>
      </c>
      <c r="H167" s="256">
        <v>0.0</v>
      </c>
      <c r="I167" s="229">
        <v>0.0</v>
      </c>
      <c r="J167" s="217">
        <f t="shared" si="3"/>
        <v>0</v>
      </c>
      <c r="K167" s="218">
        <f t="shared" si="4"/>
        <v>0</v>
      </c>
      <c r="L167" s="151">
        <f t="shared" si="5"/>
        <v>0</v>
      </c>
      <c r="M167" s="257" t="s">
        <v>83</v>
      </c>
      <c r="N167" s="247">
        <f>IFERROR(__xludf.DUMMYFUNCTION("""COMPUTED_VALUE"""),3.0)</f>
        <v>3</v>
      </c>
      <c r="O167" s="247"/>
      <c r="P167" s="247"/>
      <c r="Q167" s="247"/>
      <c r="R167" s="247"/>
      <c r="S167" s="247"/>
      <c r="T167" s="247"/>
      <c r="U167" s="247"/>
      <c r="V167" s="247"/>
      <c r="W167" s="247"/>
      <c r="X167" s="247"/>
    </row>
    <row r="168">
      <c r="A168" s="257" t="s">
        <v>83</v>
      </c>
      <c r="B168" s="257" t="s">
        <v>255</v>
      </c>
      <c r="C168" s="258" t="s">
        <v>1400</v>
      </c>
      <c r="D168" s="259" t="s">
        <v>242</v>
      </c>
      <c r="E168" s="261">
        <v>44070.0</v>
      </c>
      <c r="F168" s="258" t="s">
        <v>260</v>
      </c>
      <c r="G168" s="229">
        <v>4.0</v>
      </c>
      <c r="H168" s="256">
        <v>0.0</v>
      </c>
      <c r="I168" s="229">
        <v>0.0</v>
      </c>
      <c r="J168" s="217">
        <f t="shared" si="3"/>
        <v>0</v>
      </c>
      <c r="K168" s="218">
        <f t="shared" si="4"/>
        <v>0</v>
      </c>
      <c r="L168" s="151">
        <f t="shared" si="5"/>
        <v>0</v>
      </c>
      <c r="M168" s="257" t="s">
        <v>83</v>
      </c>
      <c r="N168" s="247">
        <f>IFERROR(__xludf.DUMMYFUNCTION("""COMPUTED_VALUE"""),4.0)</f>
        <v>4</v>
      </c>
      <c r="O168" s="247"/>
      <c r="P168" s="247"/>
      <c r="Q168" s="247"/>
      <c r="R168" s="247"/>
      <c r="S168" s="247"/>
      <c r="T168" s="247"/>
      <c r="U168" s="247"/>
      <c r="V168" s="247"/>
      <c r="W168" s="247"/>
      <c r="X168" s="247"/>
    </row>
    <row r="169">
      <c r="A169" s="252" t="s">
        <v>23</v>
      </c>
      <c r="B169" s="252" t="s">
        <v>16</v>
      </c>
      <c r="C169" s="253" t="s">
        <v>1354</v>
      </c>
      <c r="D169" s="254" t="s">
        <v>242</v>
      </c>
      <c r="E169" s="255">
        <v>44041.0</v>
      </c>
      <c r="F169" s="253" t="s">
        <v>260</v>
      </c>
      <c r="G169" s="229">
        <v>1.0</v>
      </c>
      <c r="H169" s="256">
        <v>0.0</v>
      </c>
      <c r="I169" s="229">
        <v>0.0</v>
      </c>
      <c r="J169" s="217">
        <f t="shared" si="3"/>
        <v>0</v>
      </c>
      <c r="K169" s="218">
        <f t="shared" si="4"/>
        <v>0</v>
      </c>
      <c r="L169" s="151">
        <f t="shared" si="5"/>
        <v>0</v>
      </c>
      <c r="M169" s="252" t="s">
        <v>23</v>
      </c>
      <c r="N169" s="248">
        <f>IFERROR(__xludf.DUMMYFUNCTION("""COMPUTED_VALUE"""),2.0)</f>
        <v>2</v>
      </c>
      <c r="O169" s="248"/>
      <c r="P169" s="248"/>
      <c r="Q169" s="248"/>
      <c r="R169" s="248"/>
      <c r="S169" s="248"/>
      <c r="T169" s="248"/>
      <c r="U169" s="248"/>
      <c r="V169" s="248"/>
      <c r="W169" s="248"/>
      <c r="X169" s="248"/>
    </row>
    <row r="170">
      <c r="A170" s="257" t="s">
        <v>23</v>
      </c>
      <c r="B170" s="257" t="s">
        <v>21</v>
      </c>
      <c r="C170" s="258" t="s">
        <v>1333</v>
      </c>
      <c r="D170" s="259" t="s">
        <v>242</v>
      </c>
      <c r="E170" s="260">
        <v>44048.0</v>
      </c>
      <c r="F170" s="258" t="s">
        <v>260</v>
      </c>
      <c r="G170" s="229">
        <v>1.0</v>
      </c>
      <c r="H170" s="256">
        <v>0.0</v>
      </c>
      <c r="I170" s="229">
        <v>0.0</v>
      </c>
      <c r="J170" s="217">
        <f t="shared" si="3"/>
        <v>0</v>
      </c>
      <c r="K170" s="218">
        <f t="shared" si="4"/>
        <v>0</v>
      </c>
      <c r="L170" s="151">
        <f t="shared" si="5"/>
        <v>0</v>
      </c>
      <c r="M170" s="257" t="s">
        <v>23</v>
      </c>
      <c r="N170" s="247">
        <f>IFERROR(__xludf.DUMMYFUNCTION("""COMPUTED_VALUE"""),3.0)</f>
        <v>3</v>
      </c>
      <c r="O170" s="247"/>
      <c r="P170" s="247"/>
      <c r="Q170" s="247"/>
      <c r="R170" s="247"/>
      <c r="S170" s="247"/>
      <c r="T170" s="247"/>
      <c r="U170" s="247"/>
      <c r="V170" s="247"/>
      <c r="W170" s="247"/>
      <c r="X170" s="247"/>
    </row>
    <row r="171">
      <c r="A171" s="257" t="s">
        <v>23</v>
      </c>
      <c r="B171" s="257" t="s">
        <v>21</v>
      </c>
      <c r="C171" s="258" t="s">
        <v>1334</v>
      </c>
      <c r="D171" s="259" t="s">
        <v>242</v>
      </c>
      <c r="E171" s="260">
        <v>44049.0</v>
      </c>
      <c r="F171" s="258" t="s">
        <v>260</v>
      </c>
      <c r="G171" s="229">
        <v>2.0</v>
      </c>
      <c r="H171" s="256">
        <v>0.0</v>
      </c>
      <c r="I171" s="229">
        <v>0.0</v>
      </c>
      <c r="J171" s="217">
        <f t="shared" si="3"/>
        <v>0</v>
      </c>
      <c r="K171" s="218">
        <f t="shared" si="4"/>
        <v>0</v>
      </c>
      <c r="L171" s="151">
        <f t="shared" si="5"/>
        <v>0</v>
      </c>
      <c r="M171" s="257" t="s">
        <v>23</v>
      </c>
      <c r="N171" s="247">
        <f>IFERROR(__xludf.DUMMYFUNCTION("""COMPUTED_VALUE"""),4.0)</f>
        <v>4</v>
      </c>
      <c r="O171" s="247"/>
      <c r="P171" s="247"/>
      <c r="Q171" s="247"/>
      <c r="R171" s="247"/>
      <c r="S171" s="247"/>
      <c r="T171" s="247"/>
      <c r="U171" s="247"/>
      <c r="V171" s="247"/>
      <c r="W171" s="247"/>
      <c r="X171" s="247"/>
    </row>
    <row r="172">
      <c r="A172" s="257" t="s">
        <v>23</v>
      </c>
      <c r="B172" s="257" t="s">
        <v>21</v>
      </c>
      <c r="C172" s="258" t="s">
        <v>1336</v>
      </c>
      <c r="D172" s="259" t="s">
        <v>242</v>
      </c>
      <c r="E172" s="261">
        <v>44063.0</v>
      </c>
      <c r="F172" s="258" t="s">
        <v>260</v>
      </c>
      <c r="G172" s="229">
        <v>2.0</v>
      </c>
      <c r="H172" s="256">
        <v>0.0</v>
      </c>
      <c r="I172" s="229">
        <v>0.0</v>
      </c>
      <c r="J172" s="217">
        <f t="shared" si="3"/>
        <v>0</v>
      </c>
      <c r="K172" s="218">
        <f t="shared" si="4"/>
        <v>0</v>
      </c>
      <c r="L172" s="151">
        <f t="shared" si="5"/>
        <v>0</v>
      </c>
      <c r="M172" s="257" t="s">
        <v>23</v>
      </c>
      <c r="N172" s="247">
        <f>IFERROR(__xludf.DUMMYFUNCTION("""COMPUTED_VALUE"""),5.0)</f>
        <v>5</v>
      </c>
      <c r="O172" s="247"/>
      <c r="P172" s="247"/>
      <c r="Q172" s="247"/>
      <c r="R172" s="247"/>
      <c r="S172" s="247"/>
      <c r="T172" s="247"/>
      <c r="U172" s="247"/>
      <c r="V172" s="247"/>
      <c r="W172" s="247"/>
      <c r="X172" s="247"/>
    </row>
    <row r="173">
      <c r="A173" s="257" t="s">
        <v>23</v>
      </c>
      <c r="B173" s="257" t="s">
        <v>21</v>
      </c>
      <c r="C173" s="258" t="s">
        <v>1356</v>
      </c>
      <c r="D173" s="259" t="s">
        <v>242</v>
      </c>
      <c r="E173" s="261">
        <v>44063.0</v>
      </c>
      <c r="F173" s="258" t="s">
        <v>260</v>
      </c>
      <c r="G173" s="229">
        <v>4.0</v>
      </c>
      <c r="H173" s="256">
        <v>0.0</v>
      </c>
      <c r="I173" s="229">
        <v>0.0</v>
      </c>
      <c r="J173" s="217">
        <f t="shared" si="3"/>
        <v>0</v>
      </c>
      <c r="K173" s="218">
        <f t="shared" si="4"/>
        <v>0</v>
      </c>
      <c r="L173" s="151">
        <f t="shared" si="5"/>
        <v>0</v>
      </c>
      <c r="M173" s="257" t="s">
        <v>23</v>
      </c>
      <c r="N173" s="247">
        <f>IFERROR(__xludf.DUMMYFUNCTION("""COMPUTED_VALUE"""),6.0)</f>
        <v>6</v>
      </c>
      <c r="O173" s="247"/>
      <c r="P173" s="247"/>
      <c r="Q173" s="247"/>
      <c r="R173" s="247"/>
      <c r="S173" s="247"/>
      <c r="T173" s="247"/>
      <c r="U173" s="247"/>
      <c r="V173" s="247"/>
      <c r="W173" s="247"/>
      <c r="X173" s="247"/>
    </row>
    <row r="174">
      <c r="A174" s="257" t="s">
        <v>23</v>
      </c>
      <c r="B174" s="257" t="s">
        <v>16</v>
      </c>
      <c r="C174" s="258" t="s">
        <v>1360</v>
      </c>
      <c r="D174" s="259" t="s">
        <v>242</v>
      </c>
      <c r="E174" s="261">
        <v>44063.0</v>
      </c>
      <c r="F174" s="258" t="s">
        <v>260</v>
      </c>
      <c r="G174" s="229">
        <v>4.0</v>
      </c>
      <c r="H174" s="256">
        <v>0.0</v>
      </c>
      <c r="I174" s="229">
        <v>0.0</v>
      </c>
      <c r="J174" s="217">
        <f t="shared" si="3"/>
        <v>0</v>
      </c>
      <c r="K174" s="218">
        <f t="shared" si="4"/>
        <v>0</v>
      </c>
      <c r="L174" s="151">
        <f t="shared" si="5"/>
        <v>0</v>
      </c>
      <c r="M174" s="257" t="s">
        <v>23</v>
      </c>
      <c r="N174" s="247">
        <f>IFERROR(__xludf.DUMMYFUNCTION("""COMPUTED_VALUE"""),7.0)</f>
        <v>7</v>
      </c>
      <c r="O174" s="247"/>
      <c r="P174" s="247"/>
      <c r="Q174" s="247"/>
      <c r="R174" s="247"/>
      <c r="S174" s="247"/>
      <c r="T174" s="247"/>
      <c r="U174" s="247"/>
      <c r="V174" s="247"/>
      <c r="W174" s="247"/>
      <c r="X174" s="247"/>
    </row>
    <row r="175">
      <c r="A175" s="257" t="s">
        <v>23</v>
      </c>
      <c r="B175" s="257" t="s">
        <v>255</v>
      </c>
      <c r="C175" s="258" t="s">
        <v>1361</v>
      </c>
      <c r="D175" s="259" t="s">
        <v>242</v>
      </c>
      <c r="E175" s="261">
        <v>44064.0</v>
      </c>
      <c r="F175" s="258" t="s">
        <v>287</v>
      </c>
      <c r="G175" s="229">
        <v>2.0</v>
      </c>
      <c r="H175" s="256">
        <v>0.0</v>
      </c>
      <c r="I175" s="229">
        <v>0.0</v>
      </c>
      <c r="J175" s="217">
        <f t="shared" si="3"/>
        <v>0</v>
      </c>
      <c r="K175" s="218">
        <f t="shared" si="4"/>
        <v>0</v>
      </c>
      <c r="L175" s="151">
        <f t="shared" si="5"/>
        <v>0</v>
      </c>
      <c r="M175" s="257" t="s">
        <v>23</v>
      </c>
      <c r="N175" s="247">
        <f>IFERROR(__xludf.DUMMYFUNCTION("""COMPUTED_VALUE"""),8.0)</f>
        <v>8</v>
      </c>
      <c r="O175" s="247"/>
      <c r="P175" s="247"/>
      <c r="Q175" s="247"/>
      <c r="R175" s="247"/>
      <c r="S175" s="247"/>
      <c r="T175" s="247"/>
      <c r="U175" s="247"/>
      <c r="V175" s="247"/>
      <c r="W175" s="247"/>
      <c r="X175" s="247"/>
    </row>
    <row r="176">
      <c r="A176" s="257" t="s">
        <v>23</v>
      </c>
      <c r="B176" s="257" t="s">
        <v>255</v>
      </c>
      <c r="C176" s="258" t="s">
        <v>1347</v>
      </c>
      <c r="D176" s="259" t="s">
        <v>242</v>
      </c>
      <c r="E176" s="261">
        <v>44070.0</v>
      </c>
      <c r="F176" s="258" t="s">
        <v>287</v>
      </c>
      <c r="G176" s="229">
        <v>2.0</v>
      </c>
      <c r="H176" s="256">
        <v>0.0</v>
      </c>
      <c r="I176" s="229">
        <v>0.0</v>
      </c>
      <c r="J176" s="217">
        <f t="shared" si="3"/>
        <v>0</v>
      </c>
      <c r="K176" s="218">
        <f t="shared" si="4"/>
        <v>0</v>
      </c>
      <c r="L176" s="151">
        <f t="shared" si="5"/>
        <v>0</v>
      </c>
      <c r="M176" s="257" t="s">
        <v>23</v>
      </c>
      <c r="N176" s="247">
        <f>IFERROR(__xludf.DUMMYFUNCTION("""COMPUTED_VALUE"""),9.0)</f>
        <v>9</v>
      </c>
      <c r="O176" s="247"/>
      <c r="P176" s="247"/>
      <c r="Q176" s="247"/>
      <c r="R176" s="247"/>
      <c r="S176" s="247"/>
      <c r="T176" s="247"/>
      <c r="U176" s="247"/>
      <c r="V176" s="247"/>
      <c r="W176" s="247"/>
      <c r="X176" s="247"/>
    </row>
    <row r="177">
      <c r="A177" s="257" t="s">
        <v>23</v>
      </c>
      <c r="B177" s="257" t="s">
        <v>265</v>
      </c>
      <c r="C177" s="258" t="s">
        <v>1401</v>
      </c>
      <c r="D177" s="259" t="s">
        <v>242</v>
      </c>
      <c r="E177" s="261">
        <v>44071.0</v>
      </c>
      <c r="F177" s="258" t="s">
        <v>260</v>
      </c>
      <c r="G177" s="229">
        <v>4.0</v>
      </c>
      <c r="H177" s="256">
        <v>0.0</v>
      </c>
      <c r="I177" s="229">
        <v>0.0</v>
      </c>
      <c r="J177" s="217">
        <f t="shared" si="3"/>
        <v>0</v>
      </c>
      <c r="K177" s="218">
        <f t="shared" si="4"/>
        <v>0</v>
      </c>
      <c r="L177" s="151">
        <f t="shared" si="5"/>
        <v>0</v>
      </c>
      <c r="M177" s="257" t="s">
        <v>23</v>
      </c>
      <c r="N177" s="247">
        <f>IFERROR(__xludf.DUMMYFUNCTION("""COMPUTED_VALUE"""),10.0)</f>
        <v>10</v>
      </c>
      <c r="O177" s="247"/>
      <c r="P177" s="247"/>
      <c r="Q177" s="247"/>
      <c r="R177" s="247"/>
      <c r="S177" s="247"/>
      <c r="T177" s="247"/>
      <c r="U177" s="247"/>
      <c r="V177" s="247"/>
      <c r="W177" s="247"/>
      <c r="X177" s="247"/>
    </row>
    <row r="178">
      <c r="A178" s="257" t="s">
        <v>23</v>
      </c>
      <c r="B178" s="257" t="s">
        <v>21</v>
      </c>
      <c r="C178" s="258" t="s">
        <v>1343</v>
      </c>
      <c r="D178" s="259" t="s">
        <v>242</v>
      </c>
      <c r="E178" s="260">
        <v>44075.0</v>
      </c>
      <c r="F178" s="258" t="s">
        <v>287</v>
      </c>
      <c r="G178" s="229">
        <v>1.0</v>
      </c>
      <c r="H178" s="256">
        <v>0.0</v>
      </c>
      <c r="I178" s="229">
        <v>0.0</v>
      </c>
      <c r="J178" s="217">
        <f t="shared" si="3"/>
        <v>0</v>
      </c>
      <c r="K178" s="218">
        <f t="shared" si="4"/>
        <v>0</v>
      </c>
      <c r="L178" s="151">
        <f t="shared" si="5"/>
        <v>0</v>
      </c>
      <c r="M178" s="257" t="s">
        <v>23</v>
      </c>
      <c r="N178" s="247">
        <f>IFERROR(__xludf.DUMMYFUNCTION("""COMPUTED_VALUE"""),11.0)</f>
        <v>11</v>
      </c>
      <c r="O178" s="247"/>
      <c r="P178" s="247"/>
      <c r="Q178" s="247"/>
      <c r="R178" s="247"/>
      <c r="S178" s="247"/>
      <c r="T178" s="247"/>
      <c r="U178" s="247"/>
      <c r="V178" s="247"/>
      <c r="W178" s="247"/>
      <c r="X178" s="247"/>
    </row>
    <row r="179">
      <c r="A179" s="257" t="s">
        <v>1402</v>
      </c>
      <c r="B179" s="257" t="s">
        <v>255</v>
      </c>
      <c r="C179" s="258" t="s">
        <v>1387</v>
      </c>
      <c r="D179" s="259" t="s">
        <v>242</v>
      </c>
      <c r="E179" s="261">
        <v>44070.0</v>
      </c>
      <c r="F179" s="258" t="s">
        <v>260</v>
      </c>
      <c r="G179" s="229">
        <v>4.0</v>
      </c>
      <c r="H179" s="256">
        <v>0.0</v>
      </c>
      <c r="I179" s="229">
        <v>0.0</v>
      </c>
      <c r="J179" s="217">
        <f t="shared" si="3"/>
        <v>0</v>
      </c>
      <c r="K179" s="218">
        <f t="shared" si="4"/>
        <v>0</v>
      </c>
      <c r="L179" s="151">
        <f t="shared" si="5"/>
        <v>0</v>
      </c>
      <c r="M179" s="257" t="s">
        <v>1402</v>
      </c>
      <c r="N179" s="247">
        <f>IFERROR(__xludf.DUMMYFUNCTION("""COMPUTED_VALUE"""),1.0)</f>
        <v>1</v>
      </c>
      <c r="O179" s="247"/>
      <c r="P179" s="247"/>
      <c r="Q179" s="247"/>
      <c r="R179" s="247"/>
      <c r="S179" s="247"/>
      <c r="T179" s="247"/>
      <c r="U179" s="247"/>
      <c r="V179" s="247"/>
      <c r="W179" s="247"/>
      <c r="X179" s="247"/>
    </row>
    <row r="180">
      <c r="A180" s="257" t="s">
        <v>188</v>
      </c>
      <c r="B180" s="257" t="s">
        <v>255</v>
      </c>
      <c r="C180" s="258" t="s">
        <v>1363</v>
      </c>
      <c r="D180" s="259" t="s">
        <v>242</v>
      </c>
      <c r="E180" s="261">
        <v>44070.0</v>
      </c>
      <c r="F180" s="258" t="s">
        <v>260</v>
      </c>
      <c r="G180" s="229">
        <v>4.0</v>
      </c>
      <c r="H180" s="256">
        <v>0.0</v>
      </c>
      <c r="I180" s="229">
        <v>0.0</v>
      </c>
      <c r="J180" s="217">
        <f t="shared" si="3"/>
        <v>0</v>
      </c>
      <c r="K180" s="218">
        <f t="shared" si="4"/>
        <v>0</v>
      </c>
      <c r="L180" s="151">
        <f t="shared" si="5"/>
        <v>0</v>
      </c>
      <c r="M180" s="257" t="s">
        <v>188</v>
      </c>
      <c r="N180" s="247">
        <f>IFERROR(__xludf.DUMMYFUNCTION("""COMPUTED_VALUE"""),1.0)</f>
        <v>1</v>
      </c>
      <c r="O180" s="247"/>
      <c r="P180" s="247"/>
      <c r="Q180" s="247"/>
      <c r="R180" s="247"/>
      <c r="S180" s="247"/>
      <c r="T180" s="247"/>
      <c r="U180" s="247"/>
      <c r="V180" s="247"/>
      <c r="W180" s="247"/>
      <c r="X180" s="247"/>
    </row>
    <row r="181">
      <c r="A181" s="257" t="s">
        <v>188</v>
      </c>
      <c r="B181" s="257" t="s">
        <v>16</v>
      </c>
      <c r="C181" s="258" t="s">
        <v>1403</v>
      </c>
      <c r="D181" s="259" t="s">
        <v>242</v>
      </c>
      <c r="E181" s="261">
        <v>44069.0</v>
      </c>
      <c r="F181" s="258" t="s">
        <v>260</v>
      </c>
      <c r="G181" s="229">
        <v>4.0</v>
      </c>
      <c r="H181" s="256">
        <v>0.0</v>
      </c>
      <c r="I181" s="229">
        <v>0.0</v>
      </c>
      <c r="J181" s="217">
        <f t="shared" si="3"/>
        <v>0</v>
      </c>
      <c r="K181" s="218">
        <f t="shared" si="4"/>
        <v>0</v>
      </c>
      <c r="L181" s="151">
        <f t="shared" si="5"/>
        <v>0</v>
      </c>
      <c r="M181" s="257" t="s">
        <v>188</v>
      </c>
      <c r="N181" s="247">
        <f>IFERROR(__xludf.DUMMYFUNCTION("""COMPUTED_VALUE"""),2.0)</f>
        <v>2</v>
      </c>
      <c r="O181" s="247"/>
      <c r="P181" s="247"/>
      <c r="Q181" s="247"/>
      <c r="R181" s="247"/>
      <c r="S181" s="247"/>
      <c r="T181" s="247"/>
      <c r="U181" s="247"/>
      <c r="V181" s="247"/>
      <c r="W181" s="247"/>
      <c r="X181" s="247"/>
    </row>
    <row r="182">
      <c r="A182" s="257" t="s">
        <v>124</v>
      </c>
      <c r="B182" s="257" t="s">
        <v>16</v>
      </c>
      <c r="C182" s="258" t="s">
        <v>1404</v>
      </c>
      <c r="D182" s="259" t="s">
        <v>242</v>
      </c>
      <c r="E182" s="261">
        <v>44070.0</v>
      </c>
      <c r="F182" s="258" t="s">
        <v>260</v>
      </c>
      <c r="G182" s="229">
        <v>4.0</v>
      </c>
      <c r="H182" s="256">
        <v>0.0</v>
      </c>
      <c r="I182" s="229">
        <v>0.0</v>
      </c>
      <c r="J182" s="217">
        <f t="shared" si="3"/>
        <v>0</v>
      </c>
      <c r="K182" s="218">
        <f t="shared" si="4"/>
        <v>0</v>
      </c>
      <c r="L182" s="151">
        <f t="shared" si="5"/>
        <v>0</v>
      </c>
      <c r="M182" s="257" t="s">
        <v>124</v>
      </c>
      <c r="N182" s="247">
        <f>IFERROR(__xludf.DUMMYFUNCTION("""COMPUTED_VALUE"""),1.0)</f>
        <v>1</v>
      </c>
      <c r="O182" s="247"/>
      <c r="P182" s="247"/>
      <c r="Q182" s="247"/>
      <c r="R182" s="247"/>
      <c r="S182" s="247"/>
      <c r="T182" s="247"/>
      <c r="U182" s="247"/>
      <c r="V182" s="247"/>
      <c r="W182" s="247"/>
      <c r="X182" s="247"/>
    </row>
    <row r="183">
      <c r="A183" s="257" t="s">
        <v>44</v>
      </c>
      <c r="B183" s="257" t="s">
        <v>29</v>
      </c>
      <c r="C183" s="258" t="s">
        <v>1405</v>
      </c>
      <c r="D183" s="259" t="s">
        <v>242</v>
      </c>
      <c r="E183" s="261">
        <v>44057.0</v>
      </c>
      <c r="F183" s="258" t="s">
        <v>260</v>
      </c>
      <c r="G183" s="229">
        <v>4.0</v>
      </c>
      <c r="H183" s="256">
        <v>0.0</v>
      </c>
      <c r="I183" s="229">
        <v>0.0</v>
      </c>
      <c r="J183" s="217">
        <f t="shared" si="3"/>
        <v>0</v>
      </c>
      <c r="K183" s="218">
        <f t="shared" si="4"/>
        <v>0</v>
      </c>
      <c r="L183" s="151">
        <f t="shared" si="5"/>
        <v>0</v>
      </c>
      <c r="M183" s="257" t="s">
        <v>44</v>
      </c>
      <c r="N183" s="247">
        <f>IFERROR(__xludf.DUMMYFUNCTION("""COMPUTED_VALUE"""),1.0)</f>
        <v>1</v>
      </c>
      <c r="O183" s="247"/>
      <c r="P183" s="247"/>
      <c r="Q183" s="247"/>
      <c r="R183" s="247"/>
      <c r="S183" s="247"/>
      <c r="T183" s="247"/>
      <c r="U183" s="247"/>
      <c r="V183" s="247"/>
      <c r="W183" s="247"/>
      <c r="X183" s="247"/>
    </row>
    <row r="184">
      <c r="A184" s="257" t="s">
        <v>44</v>
      </c>
      <c r="B184" s="257" t="s">
        <v>255</v>
      </c>
      <c r="C184" s="258" t="s">
        <v>1406</v>
      </c>
      <c r="D184" s="259" t="s">
        <v>242</v>
      </c>
      <c r="E184" s="261">
        <v>44063.0</v>
      </c>
      <c r="F184" s="258" t="s">
        <v>260</v>
      </c>
      <c r="G184" s="229">
        <v>4.0</v>
      </c>
      <c r="H184" s="256">
        <v>0.0</v>
      </c>
      <c r="I184" s="229">
        <v>0.0</v>
      </c>
      <c r="J184" s="217">
        <f t="shared" si="3"/>
        <v>0</v>
      </c>
      <c r="K184" s="218">
        <f t="shared" si="4"/>
        <v>0</v>
      </c>
      <c r="L184" s="151">
        <f t="shared" si="5"/>
        <v>0</v>
      </c>
      <c r="M184" s="257" t="s">
        <v>44</v>
      </c>
      <c r="N184" s="247">
        <f>IFERROR(__xludf.DUMMYFUNCTION("""COMPUTED_VALUE"""),2.0)</f>
        <v>2</v>
      </c>
      <c r="O184" s="247"/>
      <c r="P184" s="247"/>
      <c r="Q184" s="247"/>
      <c r="R184" s="247"/>
      <c r="S184" s="247"/>
      <c r="T184" s="247"/>
      <c r="U184" s="247"/>
      <c r="V184" s="247"/>
      <c r="W184" s="247"/>
      <c r="X184" s="247"/>
    </row>
    <row r="185">
      <c r="A185" s="257" t="s">
        <v>44</v>
      </c>
      <c r="B185" s="257" t="s">
        <v>255</v>
      </c>
      <c r="C185" s="258" t="s">
        <v>1407</v>
      </c>
      <c r="D185" s="259" t="s">
        <v>242</v>
      </c>
      <c r="E185" s="261">
        <v>44068.0</v>
      </c>
      <c r="F185" s="258" t="s">
        <v>260</v>
      </c>
      <c r="G185" s="229">
        <v>4.0</v>
      </c>
      <c r="H185" s="256">
        <v>0.0</v>
      </c>
      <c r="I185" s="229">
        <v>0.0</v>
      </c>
      <c r="J185" s="217">
        <f t="shared" si="3"/>
        <v>0</v>
      </c>
      <c r="K185" s="218">
        <f t="shared" si="4"/>
        <v>0</v>
      </c>
      <c r="L185" s="151">
        <f t="shared" si="5"/>
        <v>0</v>
      </c>
      <c r="M185" s="257" t="s">
        <v>44</v>
      </c>
      <c r="N185" s="247">
        <f>IFERROR(__xludf.DUMMYFUNCTION("""COMPUTED_VALUE"""),3.0)</f>
        <v>3</v>
      </c>
      <c r="O185" s="247"/>
      <c r="P185" s="247"/>
      <c r="Q185" s="247"/>
      <c r="R185" s="247"/>
      <c r="S185" s="247"/>
      <c r="T185" s="247"/>
      <c r="U185" s="247"/>
      <c r="V185" s="247"/>
      <c r="W185" s="247"/>
      <c r="X185" s="247"/>
    </row>
    <row r="186">
      <c r="A186" s="257" t="s">
        <v>44</v>
      </c>
      <c r="B186" s="257" t="s">
        <v>255</v>
      </c>
      <c r="C186" s="258" t="s">
        <v>1353</v>
      </c>
      <c r="D186" s="259" t="s">
        <v>242</v>
      </c>
      <c r="E186" s="261">
        <v>44070.0</v>
      </c>
      <c r="F186" s="258" t="s">
        <v>260</v>
      </c>
      <c r="G186" s="229">
        <v>4.0</v>
      </c>
      <c r="H186" s="256">
        <v>0.0</v>
      </c>
      <c r="I186" s="229">
        <v>0.0</v>
      </c>
      <c r="J186" s="217">
        <f t="shared" si="3"/>
        <v>0</v>
      </c>
      <c r="K186" s="218">
        <f t="shared" si="4"/>
        <v>0</v>
      </c>
      <c r="L186" s="151">
        <f t="shared" si="5"/>
        <v>0</v>
      </c>
      <c r="M186" s="257" t="s">
        <v>44</v>
      </c>
      <c r="N186" s="247">
        <f>IFERROR(__xludf.DUMMYFUNCTION("""COMPUTED_VALUE"""),4.0)</f>
        <v>4</v>
      </c>
      <c r="O186" s="247"/>
      <c r="P186" s="247"/>
      <c r="Q186" s="247"/>
      <c r="R186" s="247"/>
      <c r="S186" s="247"/>
      <c r="T186" s="247"/>
      <c r="U186" s="247"/>
      <c r="V186" s="247"/>
      <c r="W186" s="247"/>
      <c r="X186" s="247"/>
    </row>
    <row r="187">
      <c r="A187" s="257" t="s">
        <v>1408</v>
      </c>
      <c r="B187" s="257" t="s">
        <v>65</v>
      </c>
      <c r="C187" s="258" t="s">
        <v>1409</v>
      </c>
      <c r="D187" s="259" t="s">
        <v>242</v>
      </c>
      <c r="E187" s="260">
        <v>44050.0</v>
      </c>
      <c r="F187" s="258" t="s">
        <v>260</v>
      </c>
      <c r="G187" s="229">
        <v>4.0</v>
      </c>
      <c r="H187" s="256">
        <v>0.0</v>
      </c>
      <c r="I187" s="229">
        <v>0.0</v>
      </c>
      <c r="J187" s="217">
        <f t="shared" si="3"/>
        <v>0</v>
      </c>
      <c r="K187" s="218">
        <f t="shared" si="4"/>
        <v>0</v>
      </c>
      <c r="L187" s="151">
        <f t="shared" si="5"/>
        <v>0</v>
      </c>
      <c r="M187" s="257" t="s">
        <v>1408</v>
      </c>
      <c r="N187" s="247">
        <f>IFERROR(__xludf.DUMMYFUNCTION("""COMPUTED_VALUE"""),1.0)</f>
        <v>1</v>
      </c>
      <c r="O187" s="247"/>
      <c r="P187" s="247"/>
      <c r="Q187" s="247"/>
      <c r="R187" s="247"/>
      <c r="S187" s="247"/>
      <c r="T187" s="247"/>
      <c r="U187" s="247"/>
      <c r="V187" s="247"/>
      <c r="W187" s="247"/>
      <c r="X187" s="247"/>
    </row>
    <row r="188">
      <c r="A188" s="257" t="s">
        <v>1410</v>
      </c>
      <c r="B188" s="257" t="s">
        <v>255</v>
      </c>
      <c r="C188" s="258" t="s">
        <v>1387</v>
      </c>
      <c r="D188" s="259" t="s">
        <v>242</v>
      </c>
      <c r="E188" s="261">
        <v>44070.0</v>
      </c>
      <c r="F188" s="258" t="s">
        <v>260</v>
      </c>
      <c r="G188" s="229">
        <v>4.0</v>
      </c>
      <c r="H188" s="256">
        <v>0.0</v>
      </c>
      <c r="I188" s="229">
        <v>0.0</v>
      </c>
      <c r="J188" s="217">
        <f t="shared" si="3"/>
        <v>0</v>
      </c>
      <c r="K188" s="218">
        <f t="shared" si="4"/>
        <v>0</v>
      </c>
      <c r="L188" s="151">
        <f t="shared" si="5"/>
        <v>0</v>
      </c>
      <c r="M188" s="257" t="s">
        <v>1410</v>
      </c>
      <c r="N188" s="247">
        <f>IFERROR(__xludf.DUMMYFUNCTION("""COMPUTED_VALUE"""),1.0)</f>
        <v>1</v>
      </c>
      <c r="O188" s="247"/>
      <c r="P188" s="247"/>
      <c r="Q188" s="247"/>
      <c r="R188" s="247"/>
      <c r="S188" s="247"/>
      <c r="T188" s="247"/>
      <c r="U188" s="247"/>
      <c r="V188" s="247"/>
      <c r="W188" s="247"/>
      <c r="X188" s="247"/>
    </row>
    <row r="189">
      <c r="A189" s="257" t="s">
        <v>144</v>
      </c>
      <c r="B189" s="257" t="s">
        <v>265</v>
      </c>
      <c r="C189" s="258" t="s">
        <v>1411</v>
      </c>
      <c r="D189" s="259" t="s">
        <v>242</v>
      </c>
      <c r="E189" s="261">
        <v>44070.0</v>
      </c>
      <c r="F189" s="258" t="s">
        <v>260</v>
      </c>
      <c r="G189" s="229">
        <v>4.0</v>
      </c>
      <c r="H189" s="256">
        <v>0.0</v>
      </c>
      <c r="I189" s="229">
        <v>0.0</v>
      </c>
      <c r="J189" s="217">
        <f t="shared" si="3"/>
        <v>0</v>
      </c>
      <c r="K189" s="218">
        <f t="shared" si="4"/>
        <v>0</v>
      </c>
      <c r="L189" s="151">
        <f t="shared" si="5"/>
        <v>0</v>
      </c>
      <c r="M189" s="257" t="s">
        <v>144</v>
      </c>
      <c r="N189" s="247">
        <f>IFERROR(__xludf.DUMMYFUNCTION("""COMPUTED_VALUE"""),1.0)</f>
        <v>1</v>
      </c>
      <c r="O189" s="247"/>
      <c r="P189" s="247"/>
      <c r="Q189" s="247"/>
      <c r="R189" s="247"/>
      <c r="S189" s="247"/>
      <c r="T189" s="247"/>
      <c r="U189" s="247"/>
      <c r="V189" s="247"/>
      <c r="W189" s="247"/>
      <c r="X189" s="247"/>
    </row>
    <row r="190">
      <c r="A190" s="257" t="s">
        <v>1412</v>
      </c>
      <c r="B190" s="257" t="s">
        <v>16</v>
      </c>
      <c r="C190" s="258" t="s">
        <v>1367</v>
      </c>
      <c r="D190" s="259" t="s">
        <v>242</v>
      </c>
      <c r="E190" s="261">
        <v>44064.0</v>
      </c>
      <c r="F190" s="258" t="s">
        <v>260</v>
      </c>
      <c r="G190" s="229">
        <v>4.0</v>
      </c>
      <c r="H190" s="256">
        <v>0.0</v>
      </c>
      <c r="I190" s="229">
        <v>0.0</v>
      </c>
      <c r="J190" s="217">
        <f t="shared" si="3"/>
        <v>0</v>
      </c>
      <c r="K190" s="218">
        <f t="shared" si="4"/>
        <v>0</v>
      </c>
      <c r="L190" s="151">
        <f t="shared" si="5"/>
        <v>0</v>
      </c>
      <c r="M190" s="257" t="s">
        <v>1412</v>
      </c>
      <c r="N190" s="247">
        <f>IFERROR(__xludf.DUMMYFUNCTION("""COMPUTED_VALUE"""),1.0)</f>
        <v>1</v>
      </c>
      <c r="O190" s="247"/>
      <c r="P190" s="247"/>
      <c r="Q190" s="247"/>
      <c r="R190" s="247"/>
      <c r="S190" s="247"/>
      <c r="T190" s="247"/>
      <c r="U190" s="247"/>
      <c r="V190" s="247"/>
      <c r="W190" s="247"/>
      <c r="X190" s="247"/>
    </row>
    <row r="191">
      <c r="A191" s="257" t="s">
        <v>51</v>
      </c>
      <c r="B191" s="257" t="s">
        <v>21</v>
      </c>
      <c r="C191" s="258" t="s">
        <v>1413</v>
      </c>
      <c r="D191" s="259" t="s">
        <v>242</v>
      </c>
      <c r="E191" s="261">
        <v>44070.0</v>
      </c>
      <c r="F191" s="258" t="s">
        <v>260</v>
      </c>
      <c r="G191" s="229">
        <v>4.0</v>
      </c>
      <c r="H191" s="256">
        <v>0.0</v>
      </c>
      <c r="I191" s="229">
        <v>0.0</v>
      </c>
      <c r="J191" s="217">
        <f t="shared" si="3"/>
        <v>0</v>
      </c>
      <c r="K191" s="218">
        <f t="shared" si="4"/>
        <v>0</v>
      </c>
      <c r="L191" s="151">
        <f t="shared" si="5"/>
        <v>0</v>
      </c>
      <c r="M191" s="257" t="s">
        <v>51</v>
      </c>
      <c r="N191" s="247">
        <f>IFERROR(__xludf.DUMMYFUNCTION("""COMPUTED_VALUE"""),1.0)</f>
        <v>1</v>
      </c>
      <c r="O191" s="247"/>
      <c r="P191" s="247"/>
      <c r="Q191" s="247"/>
      <c r="R191" s="247"/>
      <c r="S191" s="247"/>
      <c r="T191" s="247"/>
      <c r="U191" s="247"/>
      <c r="V191" s="247"/>
      <c r="W191" s="247"/>
      <c r="X191" s="247"/>
    </row>
    <row r="192">
      <c r="A192" s="257" t="s">
        <v>1414</v>
      </c>
      <c r="B192" s="257" t="s">
        <v>255</v>
      </c>
      <c r="C192" s="258" t="s">
        <v>1363</v>
      </c>
      <c r="D192" s="259" t="s">
        <v>242</v>
      </c>
      <c r="E192" s="261">
        <v>44070.0</v>
      </c>
      <c r="F192" s="258" t="s">
        <v>260</v>
      </c>
      <c r="G192" s="229">
        <v>4.0</v>
      </c>
      <c r="H192" s="256">
        <v>0.0</v>
      </c>
      <c r="I192" s="229">
        <v>0.0</v>
      </c>
      <c r="J192" s="217">
        <f t="shared" si="3"/>
        <v>0</v>
      </c>
      <c r="K192" s="218">
        <f t="shared" si="4"/>
        <v>0</v>
      </c>
      <c r="L192" s="151">
        <f t="shared" si="5"/>
        <v>0</v>
      </c>
      <c r="M192" s="257" t="s">
        <v>1414</v>
      </c>
      <c r="N192" s="247">
        <f>IFERROR(__xludf.DUMMYFUNCTION("""COMPUTED_VALUE"""),1.0)</f>
        <v>1</v>
      </c>
      <c r="O192" s="247"/>
      <c r="P192" s="247"/>
      <c r="Q192" s="247"/>
      <c r="R192" s="247"/>
      <c r="S192" s="247"/>
      <c r="T192" s="247"/>
      <c r="U192" s="247"/>
      <c r="V192" s="247"/>
      <c r="W192" s="247"/>
      <c r="X192" s="247"/>
    </row>
    <row r="193">
      <c r="A193" s="257" t="s">
        <v>110</v>
      </c>
      <c r="B193" s="257" t="s">
        <v>255</v>
      </c>
      <c r="C193" s="258" t="s">
        <v>1415</v>
      </c>
      <c r="D193" s="259" t="s">
        <v>242</v>
      </c>
      <c r="E193" s="261">
        <v>44070.0</v>
      </c>
      <c r="F193" s="258" t="s">
        <v>260</v>
      </c>
      <c r="G193" s="229">
        <v>4.0</v>
      </c>
      <c r="H193" s="256">
        <v>0.0</v>
      </c>
      <c r="I193" s="229">
        <v>0.0</v>
      </c>
      <c r="J193" s="217">
        <f t="shared" si="3"/>
        <v>0</v>
      </c>
      <c r="K193" s="218">
        <f t="shared" si="4"/>
        <v>0</v>
      </c>
      <c r="L193" s="151">
        <f t="shared" si="5"/>
        <v>0</v>
      </c>
      <c r="M193" s="257" t="s">
        <v>110</v>
      </c>
      <c r="N193" s="247">
        <f>IFERROR(__xludf.DUMMYFUNCTION("""COMPUTED_VALUE"""),1.0)</f>
        <v>1</v>
      </c>
      <c r="O193" s="247"/>
      <c r="P193" s="247"/>
      <c r="Q193" s="247"/>
      <c r="R193" s="247"/>
      <c r="S193" s="247"/>
      <c r="T193" s="247"/>
      <c r="U193" s="247"/>
      <c r="V193" s="247"/>
      <c r="W193" s="247"/>
      <c r="X193" s="247"/>
    </row>
    <row r="194">
      <c r="A194" s="257" t="s">
        <v>1416</v>
      </c>
      <c r="B194" s="257" t="s">
        <v>255</v>
      </c>
      <c r="C194" s="258" t="s">
        <v>1387</v>
      </c>
      <c r="D194" s="259" t="s">
        <v>242</v>
      </c>
      <c r="E194" s="261">
        <v>44070.0</v>
      </c>
      <c r="F194" s="258" t="s">
        <v>260</v>
      </c>
      <c r="G194" s="229">
        <v>4.0</v>
      </c>
      <c r="H194" s="256">
        <v>0.0</v>
      </c>
      <c r="I194" s="229">
        <v>0.0</v>
      </c>
      <c r="J194" s="217">
        <f t="shared" si="3"/>
        <v>0</v>
      </c>
      <c r="K194" s="218">
        <f t="shared" si="4"/>
        <v>0</v>
      </c>
      <c r="L194" s="151">
        <f t="shared" si="5"/>
        <v>0</v>
      </c>
      <c r="M194" s="257" t="s">
        <v>1416</v>
      </c>
      <c r="N194" s="247">
        <f>IFERROR(__xludf.DUMMYFUNCTION("""COMPUTED_VALUE"""),1.0)</f>
        <v>1</v>
      </c>
      <c r="O194" s="247"/>
      <c r="P194" s="247"/>
      <c r="Q194" s="247"/>
      <c r="R194" s="247"/>
      <c r="S194" s="247"/>
      <c r="T194" s="247"/>
      <c r="U194" s="247"/>
      <c r="V194" s="247"/>
      <c r="W194" s="247"/>
      <c r="X194" s="247"/>
    </row>
    <row r="195">
      <c r="C195" s="142"/>
      <c r="K195" s="231"/>
      <c r="L195" s="227"/>
      <c r="N195" s="98"/>
    </row>
    <row r="196">
      <c r="C196" s="142"/>
      <c r="K196" s="231"/>
      <c r="L196" s="227"/>
      <c r="N196" s="98"/>
    </row>
    <row r="197">
      <c r="C197" s="142"/>
      <c r="K197" s="231"/>
      <c r="L197" s="227"/>
      <c r="N197" s="98"/>
    </row>
    <row r="198">
      <c r="C198" s="142"/>
      <c r="K198" s="231"/>
      <c r="L198" s="227"/>
      <c r="N198" s="98"/>
    </row>
    <row r="199">
      <c r="C199" s="142"/>
      <c r="K199" s="231"/>
      <c r="L199" s="227"/>
      <c r="N199" s="98"/>
    </row>
    <row r="200">
      <c r="C200" s="142"/>
      <c r="K200" s="231"/>
      <c r="L200" s="227"/>
      <c r="N200" s="98"/>
    </row>
    <row r="201">
      <c r="C201" s="142"/>
      <c r="K201" s="231"/>
      <c r="L201" s="227"/>
      <c r="N201" s="98"/>
    </row>
    <row r="202">
      <c r="C202" s="142"/>
      <c r="K202" s="231"/>
      <c r="L202" s="227"/>
      <c r="N202" s="98"/>
    </row>
    <row r="203">
      <c r="C203" s="142"/>
      <c r="K203" s="231"/>
      <c r="L203" s="227"/>
      <c r="N203" s="98"/>
    </row>
    <row r="204">
      <c r="C204" s="142"/>
      <c r="K204" s="231"/>
      <c r="L204" s="227"/>
      <c r="N204" s="98"/>
    </row>
    <row r="205">
      <c r="C205" s="142"/>
      <c r="K205" s="231"/>
      <c r="L205" s="227"/>
      <c r="N205" s="98"/>
    </row>
    <row r="206">
      <c r="C206" s="142"/>
      <c r="K206" s="231"/>
      <c r="L206" s="227"/>
      <c r="N206" s="98"/>
    </row>
    <row r="207">
      <c r="C207" s="142"/>
      <c r="K207" s="231"/>
      <c r="L207" s="227"/>
      <c r="N207" s="98"/>
    </row>
    <row r="208">
      <c r="C208" s="142"/>
      <c r="K208" s="231"/>
      <c r="L208" s="227"/>
      <c r="N208" s="98"/>
    </row>
    <row r="209">
      <c r="C209" s="142"/>
      <c r="K209" s="231"/>
      <c r="L209" s="227"/>
      <c r="N209" s="98"/>
    </row>
    <row r="210">
      <c r="C210" s="142"/>
      <c r="K210" s="231"/>
      <c r="L210" s="227"/>
      <c r="N210" s="98"/>
    </row>
    <row r="211">
      <c r="C211" s="142"/>
      <c r="K211" s="231"/>
      <c r="L211" s="227"/>
      <c r="N211" s="98"/>
    </row>
    <row r="212">
      <c r="C212" s="142"/>
      <c r="K212" s="231"/>
      <c r="L212" s="227"/>
      <c r="N212" s="98"/>
    </row>
    <row r="213">
      <c r="C213" s="142"/>
      <c r="K213" s="231"/>
      <c r="L213" s="227"/>
      <c r="N213" s="98"/>
    </row>
    <row r="214">
      <c r="C214" s="142"/>
      <c r="K214" s="231"/>
      <c r="L214" s="227"/>
      <c r="N214" s="98"/>
    </row>
    <row r="215">
      <c r="C215" s="142"/>
      <c r="K215" s="231"/>
      <c r="L215" s="227"/>
      <c r="N215" s="98"/>
    </row>
    <row r="216">
      <c r="C216" s="142"/>
      <c r="K216" s="231"/>
      <c r="L216" s="227"/>
      <c r="N216" s="98"/>
    </row>
    <row r="217">
      <c r="C217" s="142"/>
      <c r="K217" s="231"/>
      <c r="L217" s="227"/>
      <c r="N217" s="98"/>
    </row>
    <row r="218">
      <c r="C218" s="142"/>
      <c r="K218" s="231"/>
      <c r="L218" s="227"/>
      <c r="N218" s="98"/>
    </row>
    <row r="219">
      <c r="C219" s="142"/>
      <c r="K219" s="231"/>
      <c r="L219" s="227"/>
      <c r="N219" s="98"/>
    </row>
    <row r="220">
      <c r="C220" s="142"/>
      <c r="K220" s="231"/>
      <c r="L220" s="227"/>
      <c r="N220" s="98"/>
    </row>
    <row r="221">
      <c r="C221" s="142"/>
      <c r="K221" s="231"/>
      <c r="L221" s="227"/>
      <c r="N221" s="98"/>
    </row>
    <row r="222">
      <c r="C222" s="142"/>
      <c r="K222" s="231"/>
      <c r="L222" s="227"/>
      <c r="N222" s="98"/>
    </row>
    <row r="223">
      <c r="C223" s="142"/>
      <c r="K223" s="231"/>
      <c r="L223" s="227"/>
      <c r="N223" s="98"/>
    </row>
    <row r="224">
      <c r="C224" s="142"/>
      <c r="K224" s="231"/>
      <c r="L224" s="227"/>
      <c r="N224" s="98"/>
    </row>
    <row r="225">
      <c r="C225" s="142"/>
      <c r="K225" s="231"/>
      <c r="L225" s="227"/>
      <c r="N225" s="98"/>
    </row>
    <row r="226">
      <c r="C226" s="142"/>
      <c r="K226" s="231"/>
      <c r="L226" s="227"/>
      <c r="N226" s="98"/>
    </row>
    <row r="227">
      <c r="C227" s="142"/>
      <c r="K227" s="231"/>
      <c r="L227" s="227"/>
      <c r="N227" s="98"/>
    </row>
    <row r="228">
      <c r="C228" s="142"/>
      <c r="K228" s="231"/>
      <c r="L228" s="227"/>
      <c r="N228" s="98"/>
    </row>
    <row r="229">
      <c r="C229" s="142"/>
      <c r="K229" s="231"/>
      <c r="L229" s="227"/>
      <c r="N229" s="98"/>
    </row>
    <row r="230">
      <c r="C230" s="142"/>
      <c r="K230" s="231"/>
      <c r="L230" s="227"/>
      <c r="N230" s="98"/>
    </row>
    <row r="231">
      <c r="C231" s="142"/>
      <c r="K231" s="231"/>
      <c r="L231" s="227"/>
      <c r="N231" s="98"/>
    </row>
    <row r="232">
      <c r="C232" s="142"/>
      <c r="K232" s="231"/>
      <c r="L232" s="227"/>
      <c r="N232" s="98"/>
    </row>
    <row r="233">
      <c r="C233" s="142"/>
      <c r="K233" s="231"/>
      <c r="L233" s="227"/>
      <c r="N233" s="98"/>
    </row>
    <row r="234">
      <c r="C234" s="142"/>
      <c r="K234" s="231"/>
      <c r="L234" s="227"/>
      <c r="N234" s="98"/>
    </row>
    <row r="235">
      <c r="C235" s="142"/>
      <c r="K235" s="231"/>
      <c r="L235" s="227"/>
      <c r="N235" s="98"/>
    </row>
    <row r="236">
      <c r="C236" s="142"/>
      <c r="K236" s="231"/>
      <c r="L236" s="227"/>
      <c r="N236" s="98"/>
    </row>
    <row r="237">
      <c r="C237" s="142"/>
      <c r="K237" s="231"/>
      <c r="L237" s="227"/>
      <c r="N237" s="98"/>
    </row>
    <row r="238">
      <c r="C238" s="142"/>
      <c r="K238" s="231"/>
      <c r="L238" s="227"/>
      <c r="N238" s="98"/>
    </row>
    <row r="239">
      <c r="C239" s="142"/>
      <c r="K239" s="231"/>
      <c r="L239" s="227"/>
      <c r="N239" s="98"/>
    </row>
    <row r="240">
      <c r="C240" s="142"/>
      <c r="K240" s="231"/>
      <c r="L240" s="227"/>
      <c r="N240" s="98"/>
    </row>
    <row r="241">
      <c r="C241" s="142"/>
      <c r="K241" s="231"/>
      <c r="L241" s="227"/>
      <c r="N241" s="98"/>
    </row>
    <row r="242">
      <c r="C242" s="142"/>
      <c r="K242" s="231"/>
      <c r="L242" s="227"/>
      <c r="N242" s="98"/>
    </row>
    <row r="243">
      <c r="C243" s="142"/>
      <c r="K243" s="231"/>
      <c r="L243" s="227"/>
      <c r="N243" s="98"/>
    </row>
    <row r="244">
      <c r="C244" s="142"/>
      <c r="K244" s="231"/>
      <c r="L244" s="227"/>
      <c r="N244" s="98"/>
    </row>
    <row r="245">
      <c r="C245" s="142"/>
      <c r="K245" s="231"/>
      <c r="L245" s="227"/>
      <c r="N245" s="98"/>
    </row>
    <row r="246">
      <c r="C246" s="142"/>
      <c r="K246" s="231"/>
      <c r="L246" s="227"/>
      <c r="N246" s="98"/>
    </row>
    <row r="247">
      <c r="C247" s="142"/>
      <c r="K247" s="231"/>
      <c r="L247" s="227"/>
      <c r="N247" s="98"/>
    </row>
    <row r="248">
      <c r="C248" s="142"/>
      <c r="K248" s="231"/>
      <c r="L248" s="227"/>
      <c r="N248" s="98"/>
    </row>
    <row r="249">
      <c r="C249" s="142"/>
      <c r="K249" s="231"/>
      <c r="L249" s="227"/>
      <c r="N249" s="98"/>
    </row>
    <row r="250">
      <c r="C250" s="142"/>
      <c r="K250" s="231"/>
      <c r="L250" s="227"/>
      <c r="N250" s="98"/>
    </row>
    <row r="251">
      <c r="C251" s="142"/>
      <c r="K251" s="231"/>
      <c r="L251" s="227"/>
      <c r="N251" s="98"/>
    </row>
    <row r="252">
      <c r="C252" s="142"/>
      <c r="K252" s="231"/>
      <c r="L252" s="227"/>
      <c r="N252" s="98"/>
    </row>
    <row r="253">
      <c r="C253" s="142"/>
      <c r="K253" s="231"/>
      <c r="L253" s="227"/>
      <c r="N253" s="98"/>
    </row>
    <row r="254">
      <c r="C254" s="142"/>
      <c r="K254" s="231"/>
      <c r="L254" s="227"/>
      <c r="N254" s="98"/>
    </row>
    <row r="255">
      <c r="C255" s="142"/>
      <c r="K255" s="231"/>
      <c r="L255" s="227"/>
      <c r="N255" s="98"/>
    </row>
    <row r="256">
      <c r="C256" s="142"/>
      <c r="K256" s="231"/>
      <c r="L256" s="227"/>
      <c r="N256" s="98"/>
    </row>
    <row r="257">
      <c r="C257" s="142"/>
      <c r="K257" s="231"/>
      <c r="L257" s="227"/>
      <c r="N257" s="98"/>
    </row>
    <row r="258">
      <c r="C258" s="142"/>
      <c r="K258" s="231"/>
      <c r="L258" s="227"/>
      <c r="N258" s="98"/>
    </row>
    <row r="259">
      <c r="C259" s="142"/>
      <c r="K259" s="231"/>
      <c r="L259" s="227"/>
      <c r="N259" s="98"/>
    </row>
    <row r="260">
      <c r="C260" s="142"/>
      <c r="K260" s="231"/>
      <c r="L260" s="227"/>
      <c r="N260" s="98"/>
    </row>
    <row r="261">
      <c r="C261" s="142"/>
      <c r="K261" s="231"/>
      <c r="L261" s="227"/>
      <c r="N261" s="98"/>
    </row>
    <row r="262">
      <c r="C262" s="142"/>
      <c r="K262" s="231"/>
      <c r="L262" s="227"/>
      <c r="N262" s="98"/>
    </row>
    <row r="263">
      <c r="C263" s="142"/>
      <c r="K263" s="231"/>
      <c r="L263" s="227"/>
      <c r="N263" s="98"/>
    </row>
    <row r="264">
      <c r="C264" s="142"/>
      <c r="K264" s="231"/>
      <c r="L264" s="227"/>
      <c r="N264" s="98"/>
    </row>
    <row r="265">
      <c r="C265" s="142"/>
      <c r="K265" s="231"/>
      <c r="L265" s="227"/>
      <c r="N265" s="98"/>
    </row>
    <row r="266">
      <c r="C266" s="142"/>
      <c r="K266" s="231"/>
      <c r="L266" s="227"/>
      <c r="N266" s="98"/>
    </row>
    <row r="267">
      <c r="C267" s="142"/>
      <c r="K267" s="231"/>
      <c r="L267" s="227"/>
      <c r="N267" s="98"/>
    </row>
    <row r="268">
      <c r="C268" s="142"/>
      <c r="K268" s="231"/>
      <c r="L268" s="227"/>
      <c r="N268" s="98"/>
    </row>
    <row r="269">
      <c r="C269" s="142"/>
      <c r="K269" s="231"/>
      <c r="L269" s="227"/>
      <c r="N269" s="98"/>
    </row>
    <row r="270">
      <c r="C270" s="142"/>
      <c r="K270" s="231"/>
      <c r="L270" s="227"/>
      <c r="N270" s="98"/>
    </row>
    <row r="271">
      <c r="C271" s="142"/>
      <c r="K271" s="231"/>
      <c r="L271" s="227"/>
      <c r="N271" s="98"/>
    </row>
    <row r="272">
      <c r="C272" s="142"/>
      <c r="K272" s="231"/>
      <c r="L272" s="227"/>
      <c r="N272" s="98"/>
    </row>
    <row r="273">
      <c r="C273" s="142"/>
      <c r="K273" s="231"/>
      <c r="L273" s="227"/>
      <c r="N273" s="98"/>
    </row>
    <row r="274">
      <c r="C274" s="142"/>
      <c r="K274" s="231"/>
      <c r="L274" s="227"/>
      <c r="N274" s="98"/>
    </row>
    <row r="275">
      <c r="C275" s="142"/>
      <c r="K275" s="231"/>
      <c r="L275" s="227"/>
      <c r="N275" s="98"/>
    </row>
    <row r="276">
      <c r="C276" s="142"/>
      <c r="K276" s="231"/>
      <c r="L276" s="227"/>
      <c r="N276" s="98"/>
    </row>
    <row r="277">
      <c r="C277" s="142"/>
      <c r="K277" s="231"/>
      <c r="L277" s="227"/>
      <c r="N277" s="98"/>
    </row>
    <row r="278">
      <c r="C278" s="142"/>
      <c r="K278" s="231"/>
      <c r="L278" s="227"/>
      <c r="N278" s="98"/>
    </row>
    <row r="279">
      <c r="C279" s="142"/>
      <c r="K279" s="231"/>
      <c r="L279" s="227"/>
      <c r="N279" s="98"/>
    </row>
    <row r="280">
      <c r="C280" s="142"/>
      <c r="K280" s="231"/>
      <c r="L280" s="227"/>
      <c r="N280" s="98"/>
    </row>
    <row r="281">
      <c r="C281" s="142"/>
      <c r="K281" s="231"/>
      <c r="L281" s="227"/>
      <c r="N281" s="98"/>
    </row>
    <row r="282">
      <c r="C282" s="142"/>
      <c r="K282" s="231"/>
      <c r="L282" s="227"/>
      <c r="N282" s="98"/>
    </row>
    <row r="283">
      <c r="C283" s="142"/>
      <c r="K283" s="231"/>
      <c r="L283" s="227"/>
      <c r="N283" s="98"/>
    </row>
    <row r="284">
      <c r="C284" s="142"/>
      <c r="K284" s="231"/>
      <c r="L284" s="227"/>
      <c r="N284" s="98"/>
    </row>
    <row r="285">
      <c r="C285" s="142"/>
      <c r="K285" s="231"/>
      <c r="L285" s="227"/>
      <c r="N285" s="98"/>
    </row>
    <row r="286">
      <c r="C286" s="142"/>
      <c r="K286" s="231"/>
      <c r="L286" s="227"/>
      <c r="N286" s="98"/>
    </row>
    <row r="287">
      <c r="C287" s="142"/>
      <c r="K287" s="231"/>
      <c r="L287" s="227"/>
      <c r="N287" s="98"/>
    </row>
    <row r="288">
      <c r="C288" s="142"/>
      <c r="K288" s="231"/>
      <c r="L288" s="227"/>
      <c r="N288" s="98"/>
    </row>
    <row r="289">
      <c r="C289" s="142"/>
      <c r="K289" s="231"/>
      <c r="L289" s="227"/>
      <c r="N289" s="98"/>
    </row>
    <row r="290">
      <c r="C290" s="142"/>
      <c r="K290" s="231"/>
      <c r="L290" s="227"/>
      <c r="N290" s="98"/>
    </row>
    <row r="291">
      <c r="C291" s="142"/>
      <c r="K291" s="231"/>
      <c r="L291" s="227"/>
      <c r="N291" s="98"/>
    </row>
    <row r="292">
      <c r="C292" s="142"/>
      <c r="K292" s="231"/>
      <c r="L292" s="227"/>
      <c r="N292" s="98"/>
    </row>
    <row r="293">
      <c r="C293" s="142"/>
      <c r="K293" s="231"/>
      <c r="L293" s="227"/>
      <c r="N293" s="98"/>
    </row>
    <row r="294">
      <c r="C294" s="142"/>
      <c r="K294" s="231"/>
      <c r="L294" s="227"/>
      <c r="N294" s="98"/>
    </row>
    <row r="295">
      <c r="C295" s="142"/>
      <c r="K295" s="231"/>
      <c r="L295" s="227"/>
      <c r="N295" s="98"/>
    </row>
    <row r="296">
      <c r="C296" s="142"/>
      <c r="K296" s="231"/>
      <c r="L296" s="227"/>
      <c r="N296" s="98"/>
    </row>
    <row r="297">
      <c r="C297" s="142"/>
      <c r="K297" s="231"/>
      <c r="L297" s="227"/>
      <c r="N297" s="98"/>
    </row>
    <row r="298">
      <c r="C298" s="142"/>
      <c r="K298" s="231"/>
      <c r="L298" s="227"/>
      <c r="N298" s="98"/>
    </row>
    <row r="299">
      <c r="C299" s="142"/>
      <c r="K299" s="231"/>
      <c r="L299" s="227"/>
      <c r="N299" s="98"/>
    </row>
    <row r="300">
      <c r="C300" s="142"/>
      <c r="K300" s="231"/>
      <c r="L300" s="227"/>
      <c r="N300" s="98"/>
    </row>
    <row r="301">
      <c r="C301" s="142"/>
      <c r="K301" s="231"/>
      <c r="L301" s="227"/>
      <c r="N301" s="98"/>
    </row>
    <row r="302">
      <c r="C302" s="142"/>
      <c r="K302" s="231"/>
      <c r="L302" s="227"/>
      <c r="N302" s="98"/>
    </row>
    <row r="303">
      <c r="C303" s="142"/>
      <c r="K303" s="231"/>
      <c r="L303" s="227"/>
      <c r="N303" s="98"/>
    </row>
    <row r="304">
      <c r="C304" s="142"/>
      <c r="K304" s="231"/>
      <c r="L304" s="227"/>
      <c r="N304" s="98"/>
    </row>
    <row r="305">
      <c r="C305" s="142"/>
      <c r="K305" s="231"/>
      <c r="L305" s="227"/>
      <c r="N305" s="98"/>
    </row>
    <row r="306">
      <c r="C306" s="142"/>
      <c r="K306" s="231"/>
      <c r="L306" s="227"/>
      <c r="N306" s="98"/>
    </row>
    <row r="307">
      <c r="C307" s="142"/>
      <c r="K307" s="231"/>
      <c r="L307" s="227"/>
      <c r="N307" s="98"/>
    </row>
    <row r="308">
      <c r="C308" s="142"/>
      <c r="K308" s="231"/>
      <c r="L308" s="227"/>
      <c r="N308" s="98"/>
    </row>
    <row r="309">
      <c r="C309" s="142"/>
      <c r="K309" s="231"/>
      <c r="L309" s="227"/>
      <c r="N309" s="98"/>
    </row>
    <row r="310">
      <c r="C310" s="142"/>
      <c r="K310" s="231"/>
      <c r="L310" s="227"/>
      <c r="N310" s="98"/>
    </row>
    <row r="311">
      <c r="C311" s="142"/>
      <c r="K311" s="231"/>
      <c r="L311" s="227"/>
      <c r="N311" s="98"/>
    </row>
    <row r="312">
      <c r="C312" s="142"/>
      <c r="K312" s="231"/>
      <c r="L312" s="227"/>
      <c r="N312" s="98"/>
    </row>
    <row r="313">
      <c r="C313" s="142"/>
      <c r="K313" s="231"/>
      <c r="L313" s="227"/>
      <c r="N313" s="98"/>
    </row>
    <row r="314">
      <c r="C314" s="142"/>
      <c r="K314" s="231"/>
      <c r="L314" s="227"/>
      <c r="N314" s="98"/>
    </row>
    <row r="315">
      <c r="C315" s="142"/>
      <c r="K315" s="231"/>
      <c r="L315" s="227"/>
      <c r="N315" s="98"/>
    </row>
    <row r="316">
      <c r="C316" s="142"/>
      <c r="K316" s="231"/>
      <c r="L316" s="227"/>
      <c r="N316" s="98"/>
    </row>
    <row r="317">
      <c r="C317" s="142"/>
      <c r="K317" s="231"/>
      <c r="L317" s="227"/>
      <c r="N317" s="98"/>
    </row>
    <row r="318">
      <c r="C318" s="142"/>
      <c r="K318" s="231"/>
      <c r="L318" s="227"/>
      <c r="N318" s="98"/>
    </row>
    <row r="319">
      <c r="C319" s="142"/>
      <c r="K319" s="231"/>
      <c r="L319" s="227"/>
      <c r="N319" s="98"/>
    </row>
    <row r="320">
      <c r="C320" s="142"/>
      <c r="K320" s="231"/>
      <c r="L320" s="227"/>
      <c r="N320" s="98"/>
    </row>
    <row r="321">
      <c r="C321" s="142"/>
      <c r="K321" s="231"/>
      <c r="L321" s="227"/>
      <c r="N321" s="98"/>
    </row>
    <row r="322">
      <c r="C322" s="142"/>
      <c r="K322" s="231"/>
      <c r="L322" s="227"/>
      <c r="N322" s="98"/>
    </row>
    <row r="323">
      <c r="C323" s="142"/>
      <c r="K323" s="231"/>
      <c r="L323" s="227"/>
      <c r="N323" s="98"/>
    </row>
    <row r="324">
      <c r="C324" s="142"/>
      <c r="K324" s="231"/>
      <c r="L324" s="227"/>
      <c r="N324" s="98"/>
    </row>
    <row r="325">
      <c r="C325" s="142"/>
      <c r="K325" s="231"/>
      <c r="L325" s="227"/>
      <c r="N325" s="98"/>
    </row>
    <row r="326">
      <c r="C326" s="142"/>
      <c r="K326" s="231"/>
      <c r="L326" s="227"/>
      <c r="N326" s="98"/>
    </row>
    <row r="327">
      <c r="C327" s="142"/>
      <c r="K327" s="231"/>
      <c r="L327" s="227"/>
      <c r="N327" s="98"/>
    </row>
    <row r="328">
      <c r="C328" s="142"/>
      <c r="G328" s="230"/>
      <c r="H328" s="230"/>
      <c r="I328" s="230"/>
      <c r="K328" s="231"/>
      <c r="L328" s="227"/>
      <c r="N328" s="98"/>
    </row>
    <row r="329">
      <c r="C329" s="142"/>
      <c r="G329" s="230"/>
      <c r="H329" s="230"/>
      <c r="I329" s="230"/>
      <c r="K329" s="231"/>
      <c r="L329" s="227"/>
      <c r="N329" s="98"/>
    </row>
    <row r="330">
      <c r="C330" s="142"/>
      <c r="G330" s="230"/>
      <c r="H330" s="230"/>
      <c r="I330" s="230"/>
      <c r="K330" s="231"/>
      <c r="L330" s="227"/>
      <c r="N330" s="98"/>
    </row>
    <row r="331">
      <c r="C331" s="142"/>
      <c r="G331" s="230"/>
      <c r="H331" s="230"/>
      <c r="I331" s="230"/>
      <c r="K331" s="231"/>
      <c r="L331" s="227"/>
      <c r="N331" s="98"/>
    </row>
    <row r="332">
      <c r="C332" s="142"/>
      <c r="G332" s="230"/>
      <c r="H332" s="230"/>
      <c r="I332" s="230"/>
      <c r="K332" s="231"/>
      <c r="L332" s="227"/>
      <c r="N332" s="98"/>
    </row>
    <row r="333">
      <c r="C333" s="142"/>
      <c r="G333" s="230"/>
      <c r="H333" s="230"/>
      <c r="I333" s="230"/>
      <c r="K333" s="231"/>
      <c r="L333" s="227"/>
      <c r="N333" s="98"/>
    </row>
    <row r="334">
      <c r="C334" s="142"/>
      <c r="G334" s="230"/>
      <c r="H334" s="230"/>
      <c r="I334" s="230"/>
      <c r="K334" s="231"/>
      <c r="L334" s="227"/>
      <c r="N334" s="98"/>
    </row>
    <row r="335">
      <c r="C335" s="142"/>
      <c r="G335" s="230"/>
      <c r="H335" s="230"/>
      <c r="I335" s="230"/>
      <c r="K335" s="231"/>
      <c r="L335" s="227"/>
      <c r="N335" s="98"/>
    </row>
    <row r="336">
      <c r="C336" s="142"/>
      <c r="G336" s="230"/>
      <c r="H336" s="230"/>
      <c r="I336" s="230"/>
      <c r="K336" s="231"/>
      <c r="L336" s="227"/>
      <c r="N336" s="98"/>
    </row>
    <row r="337">
      <c r="C337" s="142"/>
      <c r="G337" s="230"/>
      <c r="H337" s="230"/>
      <c r="I337" s="230"/>
      <c r="K337" s="231"/>
      <c r="L337" s="227"/>
      <c r="N337" s="98"/>
    </row>
    <row r="338">
      <c r="C338" s="142"/>
      <c r="G338" s="230"/>
      <c r="H338" s="230"/>
      <c r="I338" s="230"/>
      <c r="K338" s="231"/>
      <c r="L338" s="227"/>
      <c r="N338" s="98"/>
    </row>
    <row r="339">
      <c r="C339" s="142"/>
      <c r="G339" s="230"/>
      <c r="H339" s="230"/>
      <c r="I339" s="230"/>
      <c r="K339" s="231"/>
      <c r="L339" s="227"/>
      <c r="N339" s="98"/>
    </row>
    <row r="340">
      <c r="C340" s="142"/>
      <c r="G340" s="230"/>
      <c r="H340" s="230"/>
      <c r="I340" s="230"/>
      <c r="K340" s="231"/>
      <c r="L340" s="227"/>
      <c r="N340" s="98"/>
    </row>
    <row r="341">
      <c r="C341" s="142"/>
      <c r="G341" s="230"/>
      <c r="H341" s="230"/>
      <c r="I341" s="230"/>
      <c r="K341" s="231"/>
      <c r="L341" s="227"/>
      <c r="N341" s="98"/>
    </row>
    <row r="342">
      <c r="C342" s="142"/>
      <c r="G342" s="230"/>
      <c r="H342" s="230"/>
      <c r="I342" s="230"/>
      <c r="K342" s="231"/>
      <c r="L342" s="227"/>
      <c r="N342" s="98"/>
    </row>
    <row r="343">
      <c r="C343" s="142"/>
      <c r="G343" s="230"/>
      <c r="H343" s="230"/>
      <c r="I343" s="230"/>
      <c r="K343" s="231"/>
      <c r="L343" s="227"/>
      <c r="N343" s="98"/>
    </row>
    <row r="344">
      <c r="C344" s="142"/>
      <c r="G344" s="230"/>
      <c r="H344" s="230"/>
      <c r="I344" s="230"/>
      <c r="K344" s="231"/>
      <c r="L344" s="227"/>
      <c r="N344" s="98"/>
    </row>
    <row r="345">
      <c r="C345" s="142"/>
      <c r="G345" s="230"/>
      <c r="H345" s="230"/>
      <c r="I345" s="230"/>
      <c r="K345" s="231"/>
      <c r="L345" s="227"/>
      <c r="N345" s="98"/>
    </row>
    <row r="346">
      <c r="C346" s="142"/>
      <c r="G346" s="230"/>
      <c r="H346" s="230"/>
      <c r="I346" s="230"/>
      <c r="K346" s="231"/>
      <c r="L346" s="227"/>
      <c r="N346" s="98"/>
    </row>
    <row r="347">
      <c r="C347" s="142"/>
      <c r="G347" s="230"/>
      <c r="H347" s="230"/>
      <c r="I347" s="230"/>
      <c r="K347" s="231"/>
      <c r="L347" s="227"/>
      <c r="N347" s="98"/>
    </row>
    <row r="348">
      <c r="C348" s="142"/>
      <c r="G348" s="230"/>
      <c r="H348" s="230"/>
      <c r="I348" s="230"/>
      <c r="K348" s="231"/>
      <c r="L348" s="227"/>
      <c r="N348" s="98"/>
    </row>
    <row r="349">
      <c r="C349" s="142"/>
      <c r="G349" s="230"/>
      <c r="H349" s="230"/>
      <c r="I349" s="230"/>
      <c r="K349" s="231"/>
      <c r="L349" s="227"/>
      <c r="N349" s="98"/>
    </row>
    <row r="350">
      <c r="C350" s="142"/>
      <c r="G350" s="230"/>
      <c r="H350" s="230"/>
      <c r="I350" s="230"/>
      <c r="K350" s="231"/>
      <c r="L350" s="227"/>
      <c r="N350" s="98"/>
    </row>
    <row r="351">
      <c r="C351" s="142"/>
      <c r="G351" s="230"/>
      <c r="H351" s="230"/>
      <c r="I351" s="230"/>
      <c r="K351" s="231"/>
      <c r="L351" s="227"/>
      <c r="N351" s="98"/>
    </row>
    <row r="352">
      <c r="C352" s="142"/>
      <c r="G352" s="230"/>
      <c r="H352" s="230"/>
      <c r="I352" s="230"/>
      <c r="K352" s="231"/>
      <c r="L352" s="227"/>
      <c r="N352" s="98"/>
    </row>
    <row r="353">
      <c r="C353" s="142"/>
      <c r="G353" s="230"/>
      <c r="H353" s="230"/>
      <c r="I353" s="230"/>
      <c r="K353" s="231"/>
      <c r="L353" s="227"/>
      <c r="N353" s="98"/>
    </row>
    <row r="354">
      <c r="C354" s="142"/>
      <c r="G354" s="230"/>
      <c r="H354" s="230"/>
      <c r="I354" s="230"/>
      <c r="K354" s="231"/>
      <c r="L354" s="227"/>
      <c r="N354" s="98"/>
    </row>
    <row r="355">
      <c r="C355" s="142"/>
      <c r="G355" s="230"/>
      <c r="H355" s="230"/>
      <c r="I355" s="230"/>
      <c r="K355" s="231"/>
      <c r="L355" s="227"/>
      <c r="N355" s="98"/>
    </row>
    <row r="356">
      <c r="C356" s="142"/>
      <c r="G356" s="230"/>
      <c r="H356" s="230"/>
      <c r="I356" s="230"/>
      <c r="K356" s="231"/>
      <c r="L356" s="227"/>
      <c r="N356" s="98"/>
    </row>
    <row r="357">
      <c r="C357" s="142"/>
      <c r="G357" s="230"/>
      <c r="H357" s="230"/>
      <c r="I357" s="230"/>
      <c r="K357" s="231"/>
      <c r="L357" s="227"/>
      <c r="N357" s="98"/>
    </row>
    <row r="358">
      <c r="C358" s="142"/>
      <c r="G358" s="230"/>
      <c r="H358" s="230"/>
      <c r="I358" s="230"/>
      <c r="K358" s="231"/>
      <c r="L358" s="227"/>
      <c r="N358" s="98"/>
    </row>
    <row r="359">
      <c r="C359" s="142"/>
      <c r="G359" s="230"/>
      <c r="H359" s="230"/>
      <c r="I359" s="230"/>
      <c r="K359" s="231"/>
      <c r="L359" s="227"/>
      <c r="N359" s="98"/>
    </row>
    <row r="360">
      <c r="C360" s="142"/>
      <c r="G360" s="230"/>
      <c r="H360" s="230"/>
      <c r="I360" s="230"/>
      <c r="K360" s="231"/>
      <c r="L360" s="227"/>
      <c r="N360" s="98"/>
    </row>
    <row r="361">
      <c r="C361" s="142"/>
      <c r="G361" s="230"/>
      <c r="H361" s="230"/>
      <c r="I361" s="230"/>
      <c r="K361" s="231"/>
      <c r="L361" s="227"/>
      <c r="N361" s="98"/>
    </row>
    <row r="362">
      <c r="C362" s="142"/>
      <c r="G362" s="230"/>
      <c r="H362" s="230"/>
      <c r="I362" s="230"/>
      <c r="K362" s="231"/>
      <c r="L362" s="227"/>
      <c r="N362" s="98"/>
    </row>
    <row r="363">
      <c r="C363" s="142"/>
      <c r="G363" s="230"/>
      <c r="H363" s="230"/>
      <c r="I363" s="230"/>
      <c r="K363" s="231"/>
      <c r="L363" s="227"/>
      <c r="N363" s="98"/>
    </row>
    <row r="364">
      <c r="C364" s="142"/>
      <c r="G364" s="230"/>
      <c r="H364" s="230"/>
      <c r="I364" s="230"/>
      <c r="K364" s="231"/>
      <c r="L364" s="227"/>
      <c r="N364" s="98"/>
    </row>
    <row r="365">
      <c r="C365" s="142"/>
      <c r="G365" s="230"/>
      <c r="H365" s="230"/>
      <c r="I365" s="230"/>
      <c r="K365" s="231"/>
      <c r="L365" s="227"/>
      <c r="N365" s="98"/>
    </row>
    <row r="366">
      <c r="C366" s="142"/>
      <c r="G366" s="230"/>
      <c r="H366" s="230"/>
      <c r="I366" s="230"/>
      <c r="K366" s="231"/>
      <c r="L366" s="227"/>
      <c r="N366" s="98"/>
    </row>
    <row r="367">
      <c r="C367" s="142"/>
      <c r="G367" s="230"/>
      <c r="H367" s="230"/>
      <c r="I367" s="230"/>
      <c r="K367" s="231"/>
      <c r="L367" s="227"/>
      <c r="N367" s="98"/>
    </row>
    <row r="368">
      <c r="C368" s="142"/>
      <c r="G368" s="230"/>
      <c r="H368" s="230"/>
      <c r="I368" s="230"/>
      <c r="K368" s="231"/>
      <c r="L368" s="227"/>
      <c r="N368" s="98"/>
    </row>
    <row r="369">
      <c r="C369" s="142"/>
      <c r="G369" s="230"/>
      <c r="H369" s="230"/>
      <c r="I369" s="230"/>
      <c r="K369" s="231"/>
      <c r="L369" s="227"/>
      <c r="N369" s="98"/>
    </row>
    <row r="370">
      <c r="C370" s="142"/>
      <c r="G370" s="230"/>
      <c r="H370" s="230"/>
      <c r="I370" s="230"/>
      <c r="K370" s="231"/>
      <c r="L370" s="227"/>
      <c r="N370" s="98"/>
    </row>
    <row r="371">
      <c r="C371" s="142"/>
      <c r="G371" s="230"/>
      <c r="H371" s="230"/>
      <c r="I371" s="230"/>
      <c r="K371" s="231"/>
      <c r="L371" s="227"/>
      <c r="N371" s="98"/>
    </row>
    <row r="372">
      <c r="C372" s="142"/>
      <c r="G372" s="230"/>
      <c r="H372" s="230"/>
      <c r="I372" s="230"/>
      <c r="K372" s="231"/>
      <c r="L372" s="227"/>
      <c r="N372" s="98"/>
    </row>
    <row r="373">
      <c r="C373" s="142"/>
      <c r="G373" s="230"/>
      <c r="H373" s="230"/>
      <c r="I373" s="230"/>
      <c r="K373" s="231"/>
      <c r="L373" s="227"/>
      <c r="N373" s="98"/>
    </row>
    <row r="374">
      <c r="C374" s="142"/>
      <c r="G374" s="230"/>
      <c r="H374" s="230"/>
      <c r="I374" s="230"/>
      <c r="K374" s="231"/>
      <c r="L374" s="227"/>
      <c r="N374" s="98"/>
    </row>
    <row r="375">
      <c r="C375" s="142"/>
      <c r="G375" s="230"/>
      <c r="H375" s="230"/>
      <c r="I375" s="230"/>
      <c r="K375" s="231"/>
      <c r="L375" s="227"/>
      <c r="N375" s="98"/>
    </row>
    <row r="376">
      <c r="C376" s="142"/>
      <c r="G376" s="230"/>
      <c r="H376" s="230"/>
      <c r="I376" s="230"/>
      <c r="K376" s="231"/>
      <c r="L376" s="227"/>
      <c r="N376" s="98"/>
    </row>
    <row r="377">
      <c r="C377" s="142"/>
      <c r="G377" s="230"/>
      <c r="H377" s="230"/>
      <c r="I377" s="230"/>
      <c r="K377" s="231"/>
      <c r="L377" s="227"/>
      <c r="N377" s="98"/>
    </row>
    <row r="378">
      <c r="C378" s="142"/>
      <c r="G378" s="230"/>
      <c r="H378" s="230"/>
      <c r="I378" s="230"/>
      <c r="K378" s="231"/>
      <c r="L378" s="227"/>
      <c r="N378" s="98"/>
    </row>
    <row r="379">
      <c r="C379" s="142"/>
      <c r="G379" s="230"/>
      <c r="H379" s="230"/>
      <c r="I379" s="230"/>
      <c r="K379" s="231"/>
      <c r="L379" s="227"/>
      <c r="N379" s="98"/>
    </row>
    <row r="380">
      <c r="C380" s="142"/>
      <c r="G380" s="230"/>
      <c r="H380" s="230"/>
      <c r="I380" s="230"/>
      <c r="K380" s="231"/>
      <c r="L380" s="227"/>
      <c r="N380" s="98"/>
    </row>
    <row r="381">
      <c r="C381" s="142"/>
      <c r="G381" s="230"/>
      <c r="H381" s="230"/>
      <c r="I381" s="230"/>
      <c r="K381" s="231"/>
      <c r="L381" s="227"/>
      <c r="N381" s="98"/>
    </row>
    <row r="382">
      <c r="C382" s="142"/>
      <c r="G382" s="230"/>
      <c r="H382" s="230"/>
      <c r="I382" s="230"/>
      <c r="K382" s="231"/>
      <c r="L382" s="227"/>
      <c r="N382" s="98"/>
    </row>
    <row r="383">
      <c r="C383" s="142"/>
      <c r="G383" s="230"/>
      <c r="H383" s="230"/>
      <c r="I383" s="230"/>
      <c r="K383" s="231"/>
      <c r="L383" s="227"/>
      <c r="N383" s="98"/>
    </row>
    <row r="384">
      <c r="C384" s="142"/>
      <c r="G384" s="230"/>
      <c r="H384" s="230"/>
      <c r="I384" s="230"/>
      <c r="K384" s="231"/>
      <c r="L384" s="227"/>
      <c r="N384" s="98"/>
    </row>
    <row r="385">
      <c r="C385" s="142"/>
      <c r="G385" s="230"/>
      <c r="H385" s="230"/>
      <c r="I385" s="230"/>
      <c r="K385" s="231"/>
      <c r="L385" s="227"/>
      <c r="N385" s="98"/>
    </row>
    <row r="386">
      <c r="C386" s="142"/>
      <c r="G386" s="230"/>
      <c r="H386" s="230"/>
      <c r="I386" s="230"/>
      <c r="K386" s="231"/>
      <c r="L386" s="227"/>
      <c r="N386" s="98"/>
    </row>
    <row r="387">
      <c r="C387" s="142"/>
      <c r="G387" s="230"/>
      <c r="H387" s="230"/>
      <c r="I387" s="230"/>
      <c r="K387" s="231"/>
      <c r="L387" s="227"/>
      <c r="N387" s="98"/>
    </row>
    <row r="388">
      <c r="C388" s="142"/>
      <c r="G388" s="230"/>
      <c r="H388" s="230"/>
      <c r="I388" s="230"/>
      <c r="K388" s="231"/>
      <c r="L388" s="227"/>
      <c r="N388" s="98"/>
    </row>
    <row r="389">
      <c r="C389" s="142"/>
      <c r="G389" s="230"/>
      <c r="H389" s="230"/>
      <c r="I389" s="230"/>
      <c r="K389" s="231"/>
      <c r="L389" s="227"/>
      <c r="N389" s="98"/>
    </row>
    <row r="390">
      <c r="C390" s="142"/>
      <c r="G390" s="230"/>
      <c r="H390" s="230"/>
      <c r="I390" s="230"/>
      <c r="K390" s="231"/>
      <c r="L390" s="227"/>
      <c r="N390" s="98"/>
    </row>
    <row r="391">
      <c r="C391" s="142"/>
      <c r="G391" s="230"/>
      <c r="H391" s="230"/>
      <c r="I391" s="230"/>
      <c r="K391" s="231"/>
      <c r="L391" s="227"/>
      <c r="N391" s="98"/>
    </row>
    <row r="392">
      <c r="C392" s="142"/>
      <c r="G392" s="230"/>
      <c r="H392" s="230"/>
      <c r="I392" s="230"/>
      <c r="K392" s="231"/>
      <c r="L392" s="227"/>
      <c r="N392" s="98"/>
    </row>
    <row r="393">
      <c r="C393" s="142"/>
      <c r="G393" s="230"/>
      <c r="H393" s="230"/>
      <c r="I393" s="230"/>
      <c r="K393" s="231"/>
      <c r="L393" s="227"/>
      <c r="N393" s="98"/>
    </row>
    <row r="394">
      <c r="C394" s="142"/>
      <c r="G394" s="230"/>
      <c r="H394" s="230"/>
      <c r="I394" s="230"/>
      <c r="K394" s="231"/>
      <c r="L394" s="227"/>
      <c r="N394" s="98"/>
    </row>
    <row r="395">
      <c r="C395" s="142"/>
      <c r="G395" s="230"/>
      <c r="H395" s="230"/>
      <c r="I395" s="230"/>
      <c r="K395" s="231"/>
      <c r="L395" s="227"/>
      <c r="N395" s="98"/>
    </row>
    <row r="396">
      <c r="C396" s="142"/>
      <c r="G396" s="230"/>
      <c r="H396" s="230"/>
      <c r="I396" s="230"/>
      <c r="K396" s="231"/>
      <c r="L396" s="227"/>
      <c r="N396" s="98"/>
    </row>
    <row r="397">
      <c r="C397" s="142"/>
      <c r="G397" s="230"/>
      <c r="H397" s="230"/>
      <c r="I397" s="230"/>
      <c r="K397" s="231"/>
      <c r="L397" s="227"/>
      <c r="N397" s="98"/>
    </row>
    <row r="398">
      <c r="C398" s="142"/>
      <c r="G398" s="230"/>
      <c r="H398" s="230"/>
      <c r="I398" s="230"/>
      <c r="K398" s="231"/>
      <c r="L398" s="227"/>
      <c r="N398" s="98"/>
    </row>
    <row r="399">
      <c r="C399" s="142"/>
      <c r="G399" s="230"/>
      <c r="H399" s="230"/>
      <c r="I399" s="230"/>
      <c r="K399" s="231"/>
      <c r="L399" s="227"/>
      <c r="N399" s="98"/>
    </row>
    <row r="400">
      <c r="C400" s="142"/>
      <c r="G400" s="230"/>
      <c r="H400" s="230"/>
      <c r="I400" s="230"/>
      <c r="K400" s="231"/>
      <c r="L400" s="227"/>
      <c r="N400" s="98"/>
    </row>
    <row r="401">
      <c r="C401" s="142"/>
      <c r="G401" s="230"/>
      <c r="H401" s="230"/>
      <c r="I401" s="230"/>
      <c r="K401" s="231"/>
      <c r="L401" s="227"/>
      <c r="N401" s="98"/>
    </row>
    <row r="402">
      <c r="C402" s="142"/>
      <c r="G402" s="230"/>
      <c r="H402" s="230"/>
      <c r="I402" s="230"/>
      <c r="K402" s="231"/>
      <c r="L402" s="227"/>
      <c r="N402" s="98"/>
    </row>
    <row r="403">
      <c r="C403" s="142"/>
      <c r="G403" s="230"/>
      <c r="H403" s="230"/>
      <c r="I403" s="230"/>
      <c r="K403" s="231"/>
      <c r="L403" s="227"/>
      <c r="N403" s="98"/>
    </row>
    <row r="404">
      <c r="C404" s="142"/>
      <c r="G404" s="230"/>
      <c r="H404" s="230"/>
      <c r="I404" s="230"/>
      <c r="K404" s="231"/>
      <c r="L404" s="227"/>
      <c r="N404" s="98"/>
    </row>
    <row r="405">
      <c r="C405" s="142"/>
      <c r="G405" s="230"/>
      <c r="H405" s="230"/>
      <c r="I405" s="230"/>
      <c r="K405" s="231"/>
      <c r="L405" s="227"/>
      <c r="N405" s="98"/>
    </row>
    <row r="406">
      <c r="C406" s="142"/>
      <c r="G406" s="230"/>
      <c r="H406" s="230"/>
      <c r="I406" s="230"/>
      <c r="K406" s="231"/>
      <c r="L406" s="227"/>
      <c r="N406" s="98"/>
    </row>
    <row r="407">
      <c r="C407" s="142"/>
      <c r="G407" s="230"/>
      <c r="H407" s="230"/>
      <c r="I407" s="230"/>
      <c r="K407" s="231"/>
      <c r="L407" s="227"/>
      <c r="N407" s="98"/>
    </row>
    <row r="408">
      <c r="C408" s="142"/>
      <c r="G408" s="230"/>
      <c r="H408" s="230"/>
      <c r="I408" s="230"/>
      <c r="K408" s="231"/>
      <c r="L408" s="227"/>
      <c r="N408" s="98"/>
    </row>
    <row r="409">
      <c r="C409" s="142"/>
      <c r="G409" s="230"/>
      <c r="H409" s="230"/>
      <c r="I409" s="230"/>
      <c r="K409" s="231"/>
      <c r="L409" s="227"/>
      <c r="N409" s="98"/>
    </row>
    <row r="410">
      <c r="C410" s="142"/>
      <c r="G410" s="230"/>
      <c r="H410" s="230"/>
      <c r="I410" s="230"/>
      <c r="K410" s="231"/>
      <c r="L410" s="227"/>
      <c r="N410" s="98"/>
    </row>
    <row r="411">
      <c r="C411" s="142"/>
      <c r="G411" s="230"/>
      <c r="H411" s="230"/>
      <c r="I411" s="230"/>
      <c r="K411" s="231"/>
      <c r="L411" s="227"/>
      <c r="N411" s="98"/>
    </row>
    <row r="412">
      <c r="C412" s="142"/>
      <c r="G412" s="230"/>
      <c r="H412" s="230"/>
      <c r="I412" s="230"/>
      <c r="K412" s="231"/>
      <c r="L412" s="227"/>
      <c r="N412" s="98"/>
    </row>
    <row r="413">
      <c r="C413" s="142"/>
      <c r="G413" s="230"/>
      <c r="H413" s="230"/>
      <c r="I413" s="230"/>
      <c r="K413" s="231"/>
      <c r="L413" s="227"/>
      <c r="N413" s="98"/>
    </row>
    <row r="414">
      <c r="C414" s="142"/>
      <c r="G414" s="230"/>
      <c r="H414" s="230"/>
      <c r="I414" s="230"/>
      <c r="K414" s="231"/>
      <c r="L414" s="227"/>
      <c r="N414" s="98"/>
    </row>
    <row r="415">
      <c r="C415" s="142"/>
      <c r="G415" s="230"/>
      <c r="H415" s="230"/>
      <c r="I415" s="230"/>
      <c r="K415" s="231"/>
      <c r="L415" s="227"/>
      <c r="N415" s="98"/>
    </row>
    <row r="416">
      <c r="C416" s="142"/>
      <c r="G416" s="230"/>
      <c r="H416" s="230"/>
      <c r="I416" s="230"/>
      <c r="K416" s="231"/>
      <c r="L416" s="227"/>
      <c r="N416" s="98"/>
    </row>
    <row r="417">
      <c r="C417" s="142"/>
      <c r="G417" s="230"/>
      <c r="H417" s="230"/>
      <c r="I417" s="230"/>
      <c r="K417" s="231"/>
      <c r="L417" s="227"/>
      <c r="N417" s="98"/>
    </row>
    <row r="418">
      <c r="C418" s="142"/>
      <c r="G418" s="230"/>
      <c r="H418" s="230"/>
      <c r="I418" s="230"/>
      <c r="K418" s="231"/>
      <c r="L418" s="227"/>
      <c r="N418" s="98"/>
    </row>
    <row r="419">
      <c r="C419" s="142"/>
      <c r="G419" s="230"/>
      <c r="H419" s="230"/>
      <c r="I419" s="230"/>
      <c r="K419" s="231"/>
      <c r="L419" s="227"/>
      <c r="N419" s="98"/>
    </row>
    <row r="420">
      <c r="C420" s="142"/>
      <c r="G420" s="230"/>
      <c r="H420" s="230"/>
      <c r="I420" s="230"/>
      <c r="K420" s="231"/>
      <c r="L420" s="227"/>
      <c r="N420" s="98"/>
    </row>
    <row r="421">
      <c r="C421" s="142"/>
      <c r="G421" s="230"/>
      <c r="H421" s="230"/>
      <c r="I421" s="230"/>
      <c r="K421" s="231"/>
      <c r="L421" s="227"/>
      <c r="N421" s="98"/>
    </row>
    <row r="422">
      <c r="C422" s="142"/>
      <c r="G422" s="230"/>
      <c r="H422" s="230"/>
      <c r="I422" s="230"/>
      <c r="K422" s="231"/>
      <c r="L422" s="227"/>
      <c r="N422" s="98"/>
    </row>
    <row r="423">
      <c r="C423" s="142"/>
      <c r="G423" s="230"/>
      <c r="H423" s="230"/>
      <c r="I423" s="230"/>
      <c r="K423" s="231"/>
      <c r="L423" s="227"/>
      <c r="N423" s="98"/>
    </row>
    <row r="424">
      <c r="C424" s="142"/>
      <c r="G424" s="230"/>
      <c r="H424" s="230"/>
      <c r="I424" s="230"/>
      <c r="K424" s="231"/>
      <c r="L424" s="227"/>
      <c r="N424" s="98"/>
    </row>
    <row r="425">
      <c r="C425" s="142"/>
      <c r="G425" s="230"/>
      <c r="H425" s="230"/>
      <c r="I425" s="230"/>
      <c r="K425" s="231"/>
      <c r="L425" s="227"/>
      <c r="N425" s="98"/>
    </row>
    <row r="426">
      <c r="C426" s="142"/>
      <c r="G426" s="230"/>
      <c r="H426" s="230"/>
      <c r="I426" s="230"/>
      <c r="K426" s="231"/>
      <c r="L426" s="227"/>
      <c r="N426" s="98"/>
    </row>
    <row r="427">
      <c r="C427" s="142"/>
      <c r="G427" s="230"/>
      <c r="H427" s="230"/>
      <c r="I427" s="230"/>
      <c r="K427" s="231"/>
      <c r="L427" s="227"/>
      <c r="N427" s="98"/>
    </row>
    <row r="428">
      <c r="C428" s="142"/>
      <c r="G428" s="230"/>
      <c r="H428" s="230"/>
      <c r="I428" s="230"/>
      <c r="K428" s="231"/>
      <c r="L428" s="227"/>
      <c r="N428" s="98"/>
    </row>
    <row r="429">
      <c r="C429" s="142"/>
      <c r="G429" s="230"/>
      <c r="H429" s="230"/>
      <c r="I429" s="230"/>
      <c r="K429" s="231"/>
      <c r="L429" s="227"/>
      <c r="N429" s="98"/>
    </row>
    <row r="430">
      <c r="C430" s="142"/>
      <c r="G430" s="230"/>
      <c r="H430" s="230"/>
      <c r="I430" s="230"/>
      <c r="K430" s="231"/>
      <c r="L430" s="227"/>
      <c r="N430" s="98"/>
    </row>
    <row r="431">
      <c r="C431" s="142"/>
      <c r="G431" s="230"/>
      <c r="H431" s="230"/>
      <c r="I431" s="230"/>
      <c r="K431" s="231"/>
      <c r="L431" s="227"/>
      <c r="N431" s="98"/>
    </row>
    <row r="432">
      <c r="C432" s="142"/>
      <c r="G432" s="230"/>
      <c r="H432" s="230"/>
      <c r="I432" s="230"/>
      <c r="K432" s="231"/>
      <c r="L432" s="227"/>
      <c r="N432" s="98"/>
    </row>
    <row r="433">
      <c r="C433" s="142"/>
      <c r="G433" s="230"/>
      <c r="H433" s="230"/>
      <c r="I433" s="230"/>
      <c r="K433" s="231"/>
      <c r="L433" s="227"/>
      <c r="N433" s="98"/>
    </row>
    <row r="434">
      <c r="C434" s="142"/>
      <c r="G434" s="230"/>
      <c r="H434" s="230"/>
      <c r="I434" s="230"/>
      <c r="K434" s="231"/>
      <c r="L434" s="227"/>
      <c r="N434" s="98"/>
    </row>
    <row r="435">
      <c r="C435" s="142"/>
      <c r="G435" s="230"/>
      <c r="H435" s="230"/>
      <c r="I435" s="230"/>
      <c r="K435" s="231"/>
      <c r="L435" s="227"/>
      <c r="N435" s="98"/>
    </row>
    <row r="436">
      <c r="C436" s="142"/>
      <c r="G436" s="230"/>
      <c r="H436" s="230"/>
      <c r="I436" s="230"/>
      <c r="K436" s="231"/>
      <c r="L436" s="227"/>
      <c r="N436" s="98"/>
    </row>
    <row r="437">
      <c r="C437" s="142"/>
      <c r="G437" s="230"/>
      <c r="H437" s="230"/>
      <c r="I437" s="230"/>
      <c r="K437" s="231"/>
      <c r="L437" s="227"/>
      <c r="N437" s="98"/>
    </row>
    <row r="438">
      <c r="C438" s="142"/>
      <c r="G438" s="230"/>
      <c r="H438" s="230"/>
      <c r="I438" s="230"/>
      <c r="K438" s="231"/>
      <c r="L438" s="227"/>
      <c r="N438" s="98"/>
    </row>
    <row r="439">
      <c r="C439" s="142"/>
      <c r="G439" s="230"/>
      <c r="H439" s="230"/>
      <c r="I439" s="230"/>
      <c r="K439" s="231"/>
      <c r="L439" s="227"/>
      <c r="N439" s="98"/>
    </row>
    <row r="440">
      <c r="C440" s="142"/>
      <c r="G440" s="230"/>
      <c r="H440" s="230"/>
      <c r="I440" s="230"/>
      <c r="K440" s="231"/>
      <c r="L440" s="227"/>
      <c r="N440" s="98"/>
    </row>
    <row r="441">
      <c r="C441" s="142"/>
      <c r="G441" s="230"/>
      <c r="H441" s="230"/>
      <c r="I441" s="230"/>
      <c r="K441" s="231"/>
      <c r="L441" s="227"/>
      <c r="N441" s="98"/>
    </row>
    <row r="442">
      <c r="C442" s="142"/>
      <c r="G442" s="230"/>
      <c r="H442" s="230"/>
      <c r="I442" s="230"/>
      <c r="K442" s="231"/>
      <c r="L442" s="227"/>
      <c r="N442" s="98"/>
    </row>
    <row r="443">
      <c r="C443" s="142"/>
      <c r="G443" s="230"/>
      <c r="H443" s="230"/>
      <c r="I443" s="230"/>
      <c r="K443" s="231"/>
      <c r="L443" s="227"/>
      <c r="N443" s="98"/>
    </row>
    <row r="444">
      <c r="C444" s="142"/>
      <c r="G444" s="230"/>
      <c r="H444" s="230"/>
      <c r="I444" s="230"/>
      <c r="K444" s="231"/>
      <c r="L444" s="227"/>
      <c r="N444" s="98"/>
    </row>
    <row r="445">
      <c r="C445" s="142"/>
      <c r="G445" s="230"/>
      <c r="H445" s="230"/>
      <c r="I445" s="230"/>
      <c r="K445" s="231"/>
      <c r="L445" s="227"/>
      <c r="N445" s="98"/>
    </row>
    <row r="446">
      <c r="C446" s="142"/>
      <c r="G446" s="230"/>
      <c r="H446" s="230"/>
      <c r="I446" s="230"/>
      <c r="K446" s="231"/>
      <c r="L446" s="227"/>
      <c r="N446" s="98"/>
    </row>
    <row r="447">
      <c r="C447" s="142"/>
      <c r="G447" s="230"/>
      <c r="H447" s="230"/>
      <c r="I447" s="230"/>
      <c r="K447" s="231"/>
      <c r="L447" s="227"/>
      <c r="N447" s="98"/>
    </row>
    <row r="448">
      <c r="C448" s="142"/>
      <c r="G448" s="230"/>
      <c r="H448" s="230"/>
      <c r="I448" s="230"/>
      <c r="K448" s="231"/>
      <c r="L448" s="227"/>
      <c r="N448" s="98"/>
    </row>
    <row r="449">
      <c r="C449" s="142"/>
      <c r="G449" s="230"/>
      <c r="H449" s="230"/>
      <c r="I449" s="230"/>
      <c r="K449" s="231"/>
      <c r="L449" s="227"/>
      <c r="N449" s="98"/>
    </row>
    <row r="450">
      <c r="C450" s="142"/>
      <c r="G450" s="230"/>
      <c r="H450" s="230"/>
      <c r="I450" s="230"/>
      <c r="K450" s="231"/>
      <c r="L450" s="227"/>
      <c r="N450" s="98"/>
    </row>
    <row r="451">
      <c r="C451" s="142"/>
      <c r="G451" s="230"/>
      <c r="H451" s="230"/>
      <c r="I451" s="230"/>
      <c r="K451" s="231"/>
      <c r="L451" s="227"/>
      <c r="N451" s="98"/>
    </row>
    <row r="452">
      <c r="C452" s="142"/>
      <c r="G452" s="230"/>
      <c r="H452" s="230"/>
      <c r="I452" s="230"/>
      <c r="K452" s="231"/>
      <c r="L452" s="227"/>
      <c r="N452" s="98"/>
    </row>
    <row r="453">
      <c r="C453" s="142"/>
      <c r="G453" s="230"/>
      <c r="H453" s="230"/>
      <c r="I453" s="230"/>
      <c r="K453" s="231"/>
      <c r="L453" s="227"/>
      <c r="N453" s="98"/>
    </row>
    <row r="454">
      <c r="C454" s="142"/>
      <c r="G454" s="230"/>
      <c r="H454" s="230"/>
      <c r="I454" s="230"/>
      <c r="K454" s="231"/>
      <c r="L454" s="227"/>
      <c r="N454" s="98"/>
    </row>
    <row r="455">
      <c r="C455" s="142"/>
      <c r="G455" s="230"/>
      <c r="H455" s="230"/>
      <c r="I455" s="230"/>
      <c r="K455" s="231"/>
      <c r="L455" s="227"/>
      <c r="N455" s="98"/>
    </row>
    <row r="456">
      <c r="C456" s="142"/>
      <c r="G456" s="230"/>
      <c r="H456" s="230"/>
      <c r="I456" s="230"/>
      <c r="K456" s="231"/>
      <c r="L456" s="227"/>
      <c r="N456" s="98"/>
    </row>
    <row r="457">
      <c r="C457" s="142"/>
      <c r="G457" s="230"/>
      <c r="H457" s="230"/>
      <c r="I457" s="230"/>
      <c r="K457" s="231"/>
      <c r="L457" s="227"/>
      <c r="N457" s="98"/>
    </row>
    <row r="458">
      <c r="C458" s="142"/>
      <c r="G458" s="230"/>
      <c r="H458" s="230"/>
      <c r="I458" s="230"/>
      <c r="K458" s="231"/>
      <c r="L458" s="227"/>
      <c r="N458" s="98"/>
    </row>
    <row r="459">
      <c r="C459" s="142"/>
      <c r="G459" s="230"/>
      <c r="H459" s="230"/>
      <c r="I459" s="230"/>
      <c r="K459" s="231"/>
      <c r="L459" s="227"/>
      <c r="N459" s="98"/>
    </row>
    <row r="460">
      <c r="C460" s="142"/>
      <c r="G460" s="230"/>
      <c r="H460" s="230"/>
      <c r="I460" s="230"/>
      <c r="K460" s="231"/>
      <c r="L460" s="227"/>
      <c r="N460" s="98"/>
    </row>
    <row r="461">
      <c r="C461" s="142"/>
      <c r="G461" s="230"/>
      <c r="H461" s="230"/>
      <c r="I461" s="230"/>
      <c r="K461" s="231"/>
      <c r="L461" s="227"/>
      <c r="N461" s="98"/>
    </row>
    <row r="462">
      <c r="C462" s="142"/>
      <c r="G462" s="230"/>
      <c r="H462" s="230"/>
      <c r="I462" s="230"/>
      <c r="K462" s="231"/>
      <c r="L462" s="227"/>
      <c r="N462" s="98"/>
    </row>
    <row r="463">
      <c r="C463" s="142"/>
      <c r="G463" s="230"/>
      <c r="H463" s="230"/>
      <c r="I463" s="230"/>
      <c r="K463" s="231"/>
      <c r="L463" s="227"/>
      <c r="N463" s="98"/>
    </row>
    <row r="464">
      <c r="C464" s="142"/>
      <c r="G464" s="230"/>
      <c r="H464" s="230"/>
      <c r="I464" s="230"/>
      <c r="K464" s="231"/>
      <c r="L464" s="227"/>
      <c r="N464" s="98"/>
    </row>
    <row r="465">
      <c r="C465" s="142"/>
      <c r="G465" s="230"/>
      <c r="H465" s="230"/>
      <c r="I465" s="230"/>
      <c r="K465" s="231"/>
      <c r="L465" s="227"/>
      <c r="N465" s="98"/>
    </row>
    <row r="466">
      <c r="C466" s="142"/>
      <c r="G466" s="230"/>
      <c r="H466" s="230"/>
      <c r="I466" s="230"/>
      <c r="K466" s="231"/>
      <c r="L466" s="227"/>
      <c r="N466" s="98"/>
    </row>
    <row r="467">
      <c r="C467" s="142"/>
      <c r="G467" s="230"/>
      <c r="H467" s="230"/>
      <c r="I467" s="230"/>
      <c r="K467" s="231"/>
      <c r="L467" s="227"/>
      <c r="N467" s="98"/>
    </row>
    <row r="468">
      <c r="C468" s="142"/>
      <c r="G468" s="230"/>
      <c r="H468" s="230"/>
      <c r="I468" s="230"/>
      <c r="K468" s="231"/>
      <c r="L468" s="227"/>
      <c r="N468" s="98"/>
    </row>
    <row r="469">
      <c r="C469" s="142"/>
      <c r="G469" s="230"/>
      <c r="H469" s="230"/>
      <c r="I469" s="230"/>
      <c r="K469" s="231"/>
      <c r="L469" s="227"/>
      <c r="N469" s="98"/>
    </row>
    <row r="470">
      <c r="C470" s="142"/>
      <c r="G470" s="230"/>
      <c r="H470" s="230"/>
      <c r="I470" s="230"/>
      <c r="K470" s="231"/>
      <c r="L470" s="227"/>
      <c r="N470" s="98"/>
    </row>
    <row r="471">
      <c r="C471" s="142"/>
      <c r="G471" s="230"/>
      <c r="H471" s="230"/>
      <c r="I471" s="230"/>
      <c r="K471" s="231"/>
      <c r="L471" s="227"/>
      <c r="N471" s="98"/>
    </row>
    <row r="472">
      <c r="C472" s="142"/>
      <c r="G472" s="230"/>
      <c r="H472" s="230"/>
      <c r="I472" s="230"/>
      <c r="K472" s="231"/>
      <c r="L472" s="227"/>
      <c r="N472" s="98"/>
    </row>
    <row r="473">
      <c r="C473" s="142"/>
      <c r="G473" s="230"/>
      <c r="H473" s="230"/>
      <c r="I473" s="230"/>
      <c r="K473" s="231"/>
      <c r="L473" s="227"/>
      <c r="N473" s="98"/>
    </row>
    <row r="474">
      <c r="C474" s="142"/>
      <c r="G474" s="230"/>
      <c r="H474" s="230"/>
      <c r="I474" s="230"/>
      <c r="K474" s="231"/>
      <c r="L474" s="227"/>
      <c r="N474" s="98"/>
    </row>
    <row r="475">
      <c r="C475" s="142"/>
      <c r="G475" s="230"/>
      <c r="H475" s="230"/>
      <c r="I475" s="230"/>
      <c r="K475" s="231"/>
      <c r="L475" s="227"/>
      <c r="N475" s="98"/>
    </row>
    <row r="476">
      <c r="C476" s="142"/>
      <c r="G476" s="230"/>
      <c r="H476" s="230"/>
      <c r="I476" s="230"/>
      <c r="K476" s="231"/>
      <c r="L476" s="227"/>
      <c r="N476" s="98"/>
    </row>
    <row r="477">
      <c r="C477" s="142"/>
      <c r="G477" s="230"/>
      <c r="H477" s="230"/>
      <c r="I477" s="230"/>
      <c r="K477" s="231"/>
      <c r="L477" s="227"/>
      <c r="N477" s="98"/>
    </row>
    <row r="478">
      <c r="C478" s="142"/>
      <c r="G478" s="230"/>
      <c r="H478" s="230"/>
      <c r="I478" s="230"/>
      <c r="K478" s="231"/>
      <c r="L478" s="227"/>
      <c r="N478" s="98"/>
    </row>
    <row r="479">
      <c r="C479" s="142"/>
      <c r="G479" s="230"/>
      <c r="H479" s="230"/>
      <c r="I479" s="230"/>
      <c r="K479" s="231"/>
      <c r="L479" s="227"/>
      <c r="N479" s="98"/>
    </row>
    <row r="480">
      <c r="C480" s="142"/>
      <c r="G480" s="230"/>
      <c r="H480" s="230"/>
      <c r="I480" s="230"/>
      <c r="K480" s="231"/>
      <c r="L480" s="227"/>
      <c r="N480" s="98"/>
    </row>
    <row r="481">
      <c r="C481" s="142"/>
      <c r="G481" s="230"/>
      <c r="H481" s="230"/>
      <c r="I481" s="230"/>
      <c r="K481" s="231"/>
      <c r="L481" s="227"/>
      <c r="N481" s="98"/>
    </row>
    <row r="482">
      <c r="C482" s="142"/>
      <c r="G482" s="230"/>
      <c r="H482" s="230"/>
      <c r="I482" s="230"/>
      <c r="K482" s="231"/>
      <c r="L482" s="227"/>
      <c r="N482" s="98"/>
    </row>
    <row r="483">
      <c r="C483" s="142"/>
      <c r="G483" s="230"/>
      <c r="H483" s="230"/>
      <c r="I483" s="230"/>
      <c r="K483" s="231"/>
      <c r="L483" s="227"/>
      <c r="N483" s="98"/>
    </row>
    <row r="484">
      <c r="C484" s="142"/>
      <c r="G484" s="230"/>
      <c r="H484" s="230"/>
      <c r="I484" s="230"/>
      <c r="K484" s="231"/>
      <c r="L484" s="227"/>
      <c r="N484" s="98"/>
    </row>
    <row r="485">
      <c r="C485" s="142"/>
      <c r="G485" s="230"/>
      <c r="H485" s="230"/>
      <c r="I485" s="230"/>
      <c r="K485" s="231"/>
      <c r="L485" s="227"/>
      <c r="N485" s="98"/>
    </row>
    <row r="486">
      <c r="C486" s="142"/>
      <c r="G486" s="230"/>
      <c r="H486" s="230"/>
      <c r="I486" s="230"/>
      <c r="K486" s="231"/>
      <c r="L486" s="227"/>
      <c r="N486" s="98"/>
    </row>
    <row r="487">
      <c r="C487" s="142"/>
      <c r="G487" s="230"/>
      <c r="H487" s="230"/>
      <c r="I487" s="230"/>
      <c r="K487" s="231"/>
      <c r="L487" s="227"/>
      <c r="N487" s="98"/>
    </row>
  </sheetData>
  <autoFilter ref="$A$3:$X$487">
    <sortState ref="A3:X487">
      <sortCondition descending="1" ref="L3:L487"/>
      <sortCondition descending="1" ref="N3:N487"/>
      <sortCondition ref="A3:A487"/>
    </sortState>
  </autoFilter>
  <hyperlinks>
    <hyperlink r:id="rId2" ref="C2"/>
  </hyperlinks>
  <drawing r:id="rId3"/>
  <legacyDrawing r:id="rId4"/>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1417</v>
      </c>
      <c r="B1" s="2">
        <f>sum(B3:B1003)</f>
        <v>408.06</v>
      </c>
      <c r="Z1" s="93"/>
    </row>
    <row r="2">
      <c r="A2" s="262" t="s">
        <v>230</v>
      </c>
      <c r="B2" s="263" t="s">
        <v>2</v>
      </c>
      <c r="C2" s="93"/>
      <c r="D2" s="93"/>
      <c r="E2" s="93"/>
      <c r="F2" s="93"/>
      <c r="G2" s="93"/>
      <c r="H2" s="93"/>
      <c r="I2" s="93"/>
      <c r="J2" s="93"/>
      <c r="K2" s="93"/>
      <c r="L2" s="93"/>
      <c r="M2" s="93"/>
      <c r="N2" s="93"/>
      <c r="O2" s="93"/>
      <c r="P2" s="93"/>
      <c r="Q2" s="93"/>
      <c r="R2" s="93"/>
      <c r="S2" s="93"/>
      <c r="T2" s="93"/>
      <c r="U2" s="93"/>
      <c r="V2" s="93"/>
      <c r="W2" s="93"/>
      <c r="X2" s="93"/>
      <c r="Y2" s="93"/>
      <c r="Z2" s="93"/>
    </row>
    <row r="3">
      <c r="A3" s="100" t="s">
        <v>9</v>
      </c>
      <c r="B3" s="231">
        <v>43.346578794340004</v>
      </c>
    </row>
    <row r="4">
      <c r="A4" s="100" t="s">
        <v>7</v>
      </c>
      <c r="B4" s="231">
        <v>36.46540027137042</v>
      </c>
    </row>
    <row r="5">
      <c r="A5" s="100" t="s">
        <v>17</v>
      </c>
      <c r="B5" s="231">
        <v>31.181753569813267</v>
      </c>
    </row>
    <row r="6">
      <c r="A6" s="100" t="s">
        <v>22</v>
      </c>
      <c r="B6" s="231">
        <v>28.21121664405247</v>
      </c>
    </row>
    <row r="7">
      <c r="A7" s="100" t="s">
        <v>3</v>
      </c>
      <c r="B7" s="231">
        <v>22.315371195968208</v>
      </c>
    </row>
    <row r="8">
      <c r="A8" s="100" t="s">
        <v>29</v>
      </c>
      <c r="B8" s="231">
        <v>21.83724235963042</v>
      </c>
    </row>
    <row r="9">
      <c r="A9" s="100" t="s">
        <v>10</v>
      </c>
      <c r="B9" s="231">
        <v>19.91180461329715</v>
      </c>
    </row>
    <row r="10">
      <c r="A10" s="100" t="s">
        <v>16</v>
      </c>
      <c r="B10" s="231">
        <v>19.598436389481165</v>
      </c>
    </row>
    <row r="11">
      <c r="A11" s="100" t="s">
        <v>33</v>
      </c>
      <c r="B11" s="231">
        <v>17.98636686696388</v>
      </c>
    </row>
    <row r="12">
      <c r="A12" s="100" t="s">
        <v>37</v>
      </c>
      <c r="B12" s="231">
        <v>17.98636686696388</v>
      </c>
    </row>
    <row r="13">
      <c r="A13" s="100" t="s">
        <v>34</v>
      </c>
      <c r="B13" s="231">
        <v>17.98636686696388</v>
      </c>
    </row>
    <row r="14">
      <c r="A14" s="100" t="s">
        <v>41</v>
      </c>
      <c r="B14" s="231">
        <v>17.98636686696388</v>
      </c>
    </row>
    <row r="15">
      <c r="A15" s="100" t="s">
        <v>35</v>
      </c>
      <c r="B15" s="231">
        <v>17.98636686696388</v>
      </c>
    </row>
    <row r="16">
      <c r="A16" s="100" t="s">
        <v>59</v>
      </c>
      <c r="B16" s="231">
        <v>12.463655747237837</v>
      </c>
    </row>
    <row r="17">
      <c r="A17" s="100" t="s">
        <v>18</v>
      </c>
      <c r="B17" s="231">
        <v>8.806616269302836</v>
      </c>
    </row>
    <row r="18">
      <c r="A18" s="100" t="s">
        <v>25</v>
      </c>
      <c r="B18" s="231">
        <v>7.627447179685985</v>
      </c>
    </row>
    <row r="19">
      <c r="A19" s="100" t="s">
        <v>74</v>
      </c>
      <c r="B19" s="231">
        <v>6.821412418427344</v>
      </c>
    </row>
    <row r="20">
      <c r="A20" s="100" t="s">
        <v>85</v>
      </c>
      <c r="B20" s="231">
        <v>5.149576791367837</v>
      </c>
    </row>
    <row r="21">
      <c r="A21" s="100" t="s">
        <v>89</v>
      </c>
      <c r="B21" s="231">
        <v>4.403308134651418</v>
      </c>
    </row>
    <row r="22">
      <c r="A22" s="100" t="s">
        <v>77</v>
      </c>
      <c r="B22" s="231">
        <v>4.3435420301091945</v>
      </c>
    </row>
    <row r="23">
      <c r="A23" s="241" t="s">
        <v>23</v>
      </c>
      <c r="B23" s="264">
        <v>4.03</v>
      </c>
      <c r="C23" s="241" t="s">
        <v>1170</v>
      </c>
      <c r="D23" s="106"/>
      <c r="E23" s="106"/>
      <c r="F23" s="106"/>
      <c r="G23" s="106"/>
      <c r="H23" s="106"/>
      <c r="I23" s="106"/>
      <c r="J23" s="106"/>
      <c r="K23" s="106"/>
      <c r="L23" s="106"/>
      <c r="M23" s="106"/>
      <c r="N23" s="106"/>
      <c r="O23" s="106"/>
      <c r="P23" s="106"/>
      <c r="Q23" s="106"/>
      <c r="R23" s="106"/>
      <c r="S23" s="106"/>
      <c r="T23" s="106"/>
      <c r="U23" s="106"/>
      <c r="V23" s="106"/>
      <c r="W23" s="106"/>
      <c r="X23" s="106"/>
      <c r="Y23" s="106"/>
      <c r="Z23" s="106"/>
    </row>
    <row r="24">
      <c r="A24" s="265" t="s">
        <v>65</v>
      </c>
      <c r="B24" s="245">
        <v>4.0301738062932095</v>
      </c>
      <c r="C24" s="241"/>
      <c r="D24" s="106"/>
      <c r="E24" s="106"/>
      <c r="F24" s="106"/>
      <c r="G24" s="106"/>
      <c r="H24" s="106"/>
      <c r="I24" s="106"/>
      <c r="J24" s="106"/>
      <c r="K24" s="106"/>
      <c r="L24" s="106"/>
      <c r="M24" s="106"/>
      <c r="N24" s="106"/>
      <c r="O24" s="106"/>
      <c r="P24" s="106"/>
      <c r="Q24" s="106"/>
      <c r="R24" s="106"/>
      <c r="S24" s="106"/>
      <c r="T24" s="106"/>
      <c r="U24" s="106"/>
      <c r="V24" s="106"/>
      <c r="W24" s="106"/>
      <c r="X24" s="106"/>
      <c r="Y24" s="106"/>
      <c r="Z24" s="106"/>
    </row>
    <row r="25">
      <c r="A25" s="241" t="s">
        <v>21</v>
      </c>
      <c r="B25" s="264">
        <v>4.03</v>
      </c>
      <c r="C25" s="241" t="s">
        <v>1170</v>
      </c>
      <c r="D25" s="106"/>
      <c r="E25" s="106"/>
      <c r="F25" s="106"/>
      <c r="G25" s="106"/>
      <c r="H25" s="106"/>
      <c r="I25" s="106"/>
      <c r="J25" s="106"/>
      <c r="K25" s="106"/>
      <c r="L25" s="106"/>
      <c r="M25" s="106"/>
      <c r="N25" s="106"/>
      <c r="O25" s="106"/>
      <c r="P25" s="106"/>
      <c r="Q25" s="106"/>
      <c r="R25" s="106"/>
      <c r="S25" s="106"/>
      <c r="T25" s="106"/>
      <c r="U25" s="106"/>
      <c r="V25" s="106"/>
      <c r="W25" s="106"/>
      <c r="X25" s="106"/>
      <c r="Y25" s="106"/>
      <c r="Z25" s="106"/>
    </row>
    <row r="26">
      <c r="A26" s="100" t="s">
        <v>79</v>
      </c>
      <c r="B26" s="231">
        <v>4.0301738062932095</v>
      </c>
    </row>
    <row r="27">
      <c r="A27" s="100" t="s">
        <v>88</v>
      </c>
      <c r="B27" s="231">
        <v>4.0301738062932095</v>
      </c>
    </row>
    <row r="28">
      <c r="A28" s="100" t="s">
        <v>108</v>
      </c>
      <c r="B28" s="231">
        <v>2.3583381792337015</v>
      </c>
    </row>
    <row r="29">
      <c r="A29" s="100" t="s">
        <v>92</v>
      </c>
      <c r="B29" s="231">
        <v>1.9852038508754926</v>
      </c>
    </row>
    <row r="30">
      <c r="A30" s="100" t="s">
        <v>86</v>
      </c>
      <c r="B30" s="231">
        <v>1.9852038508754926</v>
      </c>
    </row>
    <row r="31">
      <c r="A31" s="100" t="s">
        <v>45</v>
      </c>
      <c r="B31" s="231">
        <v>1.9852038508754926</v>
      </c>
    </row>
    <row r="32">
      <c r="A32" s="100" t="s">
        <v>90</v>
      </c>
      <c r="B32" s="231">
        <v>1.9852038508754926</v>
      </c>
    </row>
    <row r="33">
      <c r="A33" s="100" t="s">
        <v>99</v>
      </c>
      <c r="B33" s="231">
        <v>1.9852038508754926</v>
      </c>
    </row>
    <row r="34">
      <c r="A34" s="100" t="s">
        <v>118</v>
      </c>
      <c r="B34" s="231">
        <v>1.6120695225172836</v>
      </c>
    </row>
    <row r="35">
      <c r="A35" s="100" t="s">
        <v>102</v>
      </c>
      <c r="B35" s="231">
        <v>1.6120695225172836</v>
      </c>
    </row>
    <row r="36">
      <c r="A36" s="100" t="s">
        <v>119</v>
      </c>
      <c r="B36" s="231">
        <v>1.6120695225172836</v>
      </c>
    </row>
    <row r="37">
      <c r="A37" s="100" t="s">
        <v>91</v>
      </c>
      <c r="B37" s="231">
        <v>1.6120695225172836</v>
      </c>
    </row>
    <row r="38">
      <c r="A38" s="100" t="s">
        <v>48</v>
      </c>
      <c r="B38" s="231">
        <v>1.1791690896168507</v>
      </c>
    </row>
    <row r="39">
      <c r="A39" s="100" t="s">
        <v>130</v>
      </c>
      <c r="B39" s="231">
        <v>1.1791690896168507</v>
      </c>
    </row>
    <row r="40">
      <c r="A40" s="100" t="s">
        <v>131</v>
      </c>
      <c r="B40" s="231">
        <v>1.1791690896168507</v>
      </c>
    </row>
    <row r="41">
      <c r="A41" s="100" t="s">
        <v>147</v>
      </c>
      <c r="B41" s="231">
        <v>0.8060347612586418</v>
      </c>
    </row>
    <row r="42">
      <c r="A42" s="100" t="s">
        <v>43</v>
      </c>
      <c r="B42" s="231">
        <v>0.8060347612586418</v>
      </c>
    </row>
    <row r="43">
      <c r="A43" s="100" t="s">
        <v>97</v>
      </c>
      <c r="B43" s="231">
        <v>0.8060347612586418</v>
      </c>
    </row>
    <row r="44">
      <c r="A44" s="100" t="s">
        <v>128</v>
      </c>
      <c r="B44" s="231">
        <v>0.8060347612586418</v>
      </c>
    </row>
    <row r="45">
      <c r="B45" s="231"/>
    </row>
    <row r="46">
      <c r="B46" s="231"/>
    </row>
    <row r="47">
      <c r="B47" s="231"/>
    </row>
    <row r="48">
      <c r="B48" s="231"/>
    </row>
    <row r="49">
      <c r="B49" s="231"/>
    </row>
    <row r="50">
      <c r="B50" s="231"/>
    </row>
    <row r="51">
      <c r="B51" s="231"/>
    </row>
    <row r="52">
      <c r="B52" s="231"/>
    </row>
    <row r="53">
      <c r="B53" s="231"/>
    </row>
    <row r="54">
      <c r="B54" s="231"/>
    </row>
    <row r="55">
      <c r="B55" s="231"/>
    </row>
    <row r="56">
      <c r="B56" s="231"/>
    </row>
    <row r="57">
      <c r="B57" s="231"/>
    </row>
    <row r="58">
      <c r="B58" s="231"/>
    </row>
    <row r="59">
      <c r="B59" s="231"/>
    </row>
    <row r="60">
      <c r="B60" s="231"/>
    </row>
    <row r="61">
      <c r="B61" s="231"/>
    </row>
    <row r="62">
      <c r="B62" s="231"/>
    </row>
    <row r="63">
      <c r="B63" s="231"/>
    </row>
    <row r="64">
      <c r="B64" s="231"/>
    </row>
    <row r="65">
      <c r="B65" s="231"/>
    </row>
    <row r="66">
      <c r="B66" s="231"/>
    </row>
    <row r="67">
      <c r="B67" s="231"/>
    </row>
    <row r="68">
      <c r="B68" s="231"/>
    </row>
    <row r="69">
      <c r="B69" s="231"/>
    </row>
    <row r="70">
      <c r="B70" s="231"/>
    </row>
    <row r="71">
      <c r="B71" s="231"/>
    </row>
    <row r="72">
      <c r="B72" s="231"/>
    </row>
    <row r="73">
      <c r="B73" s="231"/>
    </row>
    <row r="74">
      <c r="B74" s="231"/>
    </row>
    <row r="75">
      <c r="B75" s="231"/>
    </row>
    <row r="76">
      <c r="B76" s="231"/>
    </row>
    <row r="77">
      <c r="B77" s="231"/>
    </row>
    <row r="78">
      <c r="B78" s="231"/>
    </row>
    <row r="79">
      <c r="B79" s="231"/>
    </row>
    <row r="80">
      <c r="B80" s="231"/>
    </row>
    <row r="81">
      <c r="B81" s="231"/>
    </row>
    <row r="82">
      <c r="B82" s="231"/>
    </row>
    <row r="83">
      <c r="B83" s="231"/>
    </row>
    <row r="84">
      <c r="B84" s="231"/>
    </row>
    <row r="85">
      <c r="B85" s="231"/>
    </row>
    <row r="86">
      <c r="B86" s="231"/>
    </row>
    <row r="87">
      <c r="B87" s="231"/>
    </row>
    <row r="88">
      <c r="B88" s="231"/>
    </row>
    <row r="89">
      <c r="B89" s="231"/>
    </row>
    <row r="90">
      <c r="B90" s="231"/>
    </row>
    <row r="91">
      <c r="B91" s="231"/>
    </row>
    <row r="92">
      <c r="B92" s="231"/>
    </row>
    <row r="93">
      <c r="B93" s="231"/>
    </row>
    <row r="94">
      <c r="B94" s="231"/>
    </row>
    <row r="95">
      <c r="B95" s="231"/>
    </row>
    <row r="96">
      <c r="B96" s="231"/>
    </row>
    <row r="97">
      <c r="B97" s="231"/>
    </row>
    <row r="98">
      <c r="B98" s="231"/>
    </row>
    <row r="99">
      <c r="B99" s="231"/>
    </row>
    <row r="100">
      <c r="B100" s="231"/>
    </row>
    <row r="101">
      <c r="B101" s="231"/>
    </row>
    <row r="102">
      <c r="B102" s="231"/>
    </row>
    <row r="103">
      <c r="B103" s="231"/>
    </row>
    <row r="104">
      <c r="B104" s="231"/>
    </row>
    <row r="105">
      <c r="B105" s="231"/>
    </row>
    <row r="106">
      <c r="B106" s="231"/>
    </row>
    <row r="107">
      <c r="B107" s="231"/>
    </row>
    <row r="108">
      <c r="B108" s="231"/>
    </row>
    <row r="109">
      <c r="B109" s="231"/>
    </row>
    <row r="110">
      <c r="B110" s="231"/>
    </row>
    <row r="111">
      <c r="B111" s="231"/>
    </row>
    <row r="112">
      <c r="B112" s="231"/>
    </row>
    <row r="113">
      <c r="B113" s="231"/>
    </row>
    <row r="114">
      <c r="B114" s="231"/>
    </row>
    <row r="115">
      <c r="B115" s="231"/>
    </row>
    <row r="116">
      <c r="B116" s="231"/>
    </row>
    <row r="117">
      <c r="B117" s="231"/>
    </row>
    <row r="118">
      <c r="B118" s="231"/>
    </row>
    <row r="119">
      <c r="B119" s="231"/>
    </row>
    <row r="120">
      <c r="B120" s="231"/>
    </row>
    <row r="121">
      <c r="B121" s="231"/>
    </row>
    <row r="122">
      <c r="B122" s="231"/>
    </row>
    <row r="123">
      <c r="B123" s="231"/>
    </row>
    <row r="124">
      <c r="B124" s="231"/>
    </row>
    <row r="125">
      <c r="B125" s="231"/>
    </row>
    <row r="126">
      <c r="B126" s="231"/>
    </row>
    <row r="127">
      <c r="B127" s="231"/>
    </row>
    <row r="128">
      <c r="B128" s="231"/>
    </row>
    <row r="129">
      <c r="B129" s="231"/>
    </row>
    <row r="130">
      <c r="B130" s="231"/>
    </row>
    <row r="131">
      <c r="B131" s="231"/>
    </row>
    <row r="132">
      <c r="B132" s="231"/>
    </row>
    <row r="133">
      <c r="B133" s="231"/>
    </row>
    <row r="134">
      <c r="B134" s="231"/>
    </row>
    <row r="135">
      <c r="B135" s="231"/>
    </row>
    <row r="136">
      <c r="B136" s="231"/>
    </row>
    <row r="137">
      <c r="B137" s="231"/>
    </row>
    <row r="138">
      <c r="B138" s="231"/>
    </row>
    <row r="139">
      <c r="B139" s="231"/>
    </row>
    <row r="140">
      <c r="B140" s="231"/>
    </row>
    <row r="141">
      <c r="B141" s="231"/>
    </row>
    <row r="142">
      <c r="B142" s="231"/>
    </row>
    <row r="143">
      <c r="B143" s="231"/>
    </row>
    <row r="144">
      <c r="B144" s="231"/>
    </row>
    <row r="145">
      <c r="B145" s="231"/>
    </row>
    <row r="146">
      <c r="B146" s="231"/>
    </row>
    <row r="147">
      <c r="B147" s="231"/>
    </row>
    <row r="148">
      <c r="B148" s="231"/>
    </row>
    <row r="149">
      <c r="B149" s="231"/>
    </row>
    <row r="150">
      <c r="B150" s="231"/>
    </row>
    <row r="151">
      <c r="B151" s="231"/>
    </row>
    <row r="152">
      <c r="B152" s="231"/>
    </row>
    <row r="153">
      <c r="B153" s="231"/>
    </row>
    <row r="154">
      <c r="B154" s="231"/>
    </row>
    <row r="155">
      <c r="B155" s="231"/>
    </row>
    <row r="156">
      <c r="B156" s="231"/>
    </row>
    <row r="157">
      <c r="B157" s="231"/>
    </row>
    <row r="158">
      <c r="B158" s="231"/>
    </row>
    <row r="159">
      <c r="B159" s="231"/>
    </row>
    <row r="160">
      <c r="B160" s="231"/>
    </row>
    <row r="161">
      <c r="B161" s="231"/>
    </row>
    <row r="162">
      <c r="B162" s="231"/>
    </row>
    <row r="163">
      <c r="B163" s="231"/>
    </row>
    <row r="164">
      <c r="B164" s="231"/>
    </row>
    <row r="165">
      <c r="B165" s="231"/>
    </row>
    <row r="166">
      <c r="B166" s="231"/>
    </row>
    <row r="167">
      <c r="B167" s="231"/>
    </row>
    <row r="168">
      <c r="B168" s="231"/>
    </row>
    <row r="169">
      <c r="B169" s="231"/>
    </row>
    <row r="170">
      <c r="B170" s="231"/>
    </row>
    <row r="171">
      <c r="B171" s="231"/>
    </row>
    <row r="172">
      <c r="B172" s="231"/>
    </row>
    <row r="173">
      <c r="B173" s="231"/>
    </row>
    <row r="174">
      <c r="B174" s="231"/>
    </row>
    <row r="175">
      <c r="B175" s="231"/>
    </row>
    <row r="176">
      <c r="B176" s="231"/>
    </row>
    <row r="177">
      <c r="B177" s="231"/>
    </row>
    <row r="178">
      <c r="B178" s="231"/>
    </row>
    <row r="179">
      <c r="B179" s="231"/>
    </row>
    <row r="180">
      <c r="B180" s="231"/>
    </row>
    <row r="181">
      <c r="B181" s="231"/>
    </row>
    <row r="182">
      <c r="B182" s="231"/>
    </row>
    <row r="183">
      <c r="B183" s="231"/>
    </row>
    <row r="184">
      <c r="B184" s="231"/>
    </row>
    <row r="185">
      <c r="B185" s="231"/>
    </row>
    <row r="186">
      <c r="B186" s="231"/>
    </row>
    <row r="187">
      <c r="B187" s="231"/>
    </row>
    <row r="188">
      <c r="B188" s="231"/>
    </row>
    <row r="189">
      <c r="B189" s="231"/>
    </row>
    <row r="190">
      <c r="B190" s="231"/>
    </row>
    <row r="191">
      <c r="B191" s="231"/>
    </row>
    <row r="192">
      <c r="B192" s="231"/>
    </row>
    <row r="193">
      <c r="B193" s="231"/>
    </row>
    <row r="194">
      <c r="B194" s="231"/>
    </row>
    <row r="195">
      <c r="B195" s="231"/>
    </row>
    <row r="196">
      <c r="B196" s="231"/>
    </row>
    <row r="197">
      <c r="B197" s="231"/>
    </row>
    <row r="198">
      <c r="B198" s="231"/>
    </row>
    <row r="199">
      <c r="B199" s="231"/>
    </row>
    <row r="200">
      <c r="B200" s="231"/>
    </row>
    <row r="201">
      <c r="B201" s="231"/>
    </row>
    <row r="202">
      <c r="B202" s="231"/>
    </row>
    <row r="203">
      <c r="B203" s="231"/>
    </row>
    <row r="204">
      <c r="B204" s="231"/>
    </row>
    <row r="205">
      <c r="B205" s="231"/>
    </row>
    <row r="206">
      <c r="B206" s="231"/>
    </row>
    <row r="207">
      <c r="B207" s="231"/>
    </row>
    <row r="208">
      <c r="B208" s="231"/>
    </row>
    <row r="209">
      <c r="B209" s="231"/>
    </row>
    <row r="210">
      <c r="B210" s="231"/>
    </row>
    <row r="211">
      <c r="B211" s="231"/>
    </row>
    <row r="212">
      <c r="B212" s="231"/>
    </row>
    <row r="213">
      <c r="B213" s="231"/>
    </row>
    <row r="214">
      <c r="B214" s="231"/>
    </row>
    <row r="215">
      <c r="B215" s="231"/>
    </row>
    <row r="216">
      <c r="B216" s="231"/>
    </row>
    <row r="217">
      <c r="B217" s="231"/>
    </row>
    <row r="218">
      <c r="B218" s="231"/>
    </row>
    <row r="219">
      <c r="B219" s="231"/>
    </row>
    <row r="220">
      <c r="B220" s="231"/>
    </row>
    <row r="221">
      <c r="B221" s="231"/>
    </row>
    <row r="222">
      <c r="B222" s="231"/>
    </row>
    <row r="223">
      <c r="B223" s="231"/>
    </row>
    <row r="224">
      <c r="B224" s="231"/>
    </row>
    <row r="225">
      <c r="B225" s="231"/>
    </row>
    <row r="226">
      <c r="B226" s="231"/>
    </row>
    <row r="227">
      <c r="B227" s="231"/>
    </row>
    <row r="228">
      <c r="B228" s="231"/>
    </row>
    <row r="229">
      <c r="B229" s="231"/>
    </row>
    <row r="230">
      <c r="B230" s="231"/>
    </row>
    <row r="231">
      <c r="B231" s="231"/>
    </row>
    <row r="232">
      <c r="B232" s="231"/>
    </row>
    <row r="233">
      <c r="B233" s="231"/>
    </row>
    <row r="234">
      <c r="B234" s="231"/>
    </row>
    <row r="235">
      <c r="B235" s="231"/>
    </row>
    <row r="236">
      <c r="B236" s="231"/>
    </row>
    <row r="237">
      <c r="B237" s="231"/>
    </row>
    <row r="238">
      <c r="B238" s="231"/>
    </row>
    <row r="239">
      <c r="B239" s="231"/>
    </row>
    <row r="240">
      <c r="B240" s="231"/>
    </row>
    <row r="241">
      <c r="B241" s="231"/>
    </row>
    <row r="242">
      <c r="B242" s="231"/>
    </row>
    <row r="243">
      <c r="B243" s="231"/>
    </row>
    <row r="244">
      <c r="B244" s="231"/>
    </row>
    <row r="245">
      <c r="B245" s="231"/>
    </row>
    <row r="246">
      <c r="B246" s="231"/>
    </row>
    <row r="247">
      <c r="B247" s="231"/>
    </row>
    <row r="248">
      <c r="B248" s="231"/>
    </row>
    <row r="249">
      <c r="B249" s="231"/>
    </row>
    <row r="250">
      <c r="B250" s="231"/>
    </row>
    <row r="251">
      <c r="B251" s="231"/>
    </row>
    <row r="252">
      <c r="B252" s="231"/>
    </row>
    <row r="253">
      <c r="B253" s="231"/>
    </row>
    <row r="254">
      <c r="B254" s="231"/>
    </row>
    <row r="255">
      <c r="B255" s="231"/>
    </row>
    <row r="256">
      <c r="B256" s="231"/>
    </row>
    <row r="257">
      <c r="B257" s="231"/>
    </row>
    <row r="258">
      <c r="B258" s="231"/>
    </row>
    <row r="259">
      <c r="B259" s="231"/>
    </row>
    <row r="260">
      <c r="B260" s="231"/>
    </row>
    <row r="261">
      <c r="B261" s="231"/>
    </row>
    <row r="262">
      <c r="B262" s="231"/>
    </row>
    <row r="263">
      <c r="B263" s="231"/>
    </row>
    <row r="264">
      <c r="B264" s="231"/>
    </row>
    <row r="265">
      <c r="B265" s="231"/>
    </row>
    <row r="266">
      <c r="B266" s="231"/>
    </row>
    <row r="267">
      <c r="B267" s="231"/>
    </row>
    <row r="268">
      <c r="B268" s="231"/>
    </row>
    <row r="269">
      <c r="B269" s="231"/>
    </row>
    <row r="270">
      <c r="B270" s="231"/>
    </row>
    <row r="271">
      <c r="B271" s="231"/>
    </row>
    <row r="272">
      <c r="B272" s="231"/>
    </row>
    <row r="273">
      <c r="B273" s="231"/>
    </row>
    <row r="274">
      <c r="B274" s="231"/>
    </row>
    <row r="275">
      <c r="B275" s="231"/>
    </row>
    <row r="276">
      <c r="B276" s="231"/>
    </row>
    <row r="277">
      <c r="B277" s="231"/>
    </row>
    <row r="278">
      <c r="B278" s="231"/>
    </row>
    <row r="279">
      <c r="B279" s="231"/>
    </row>
    <row r="280">
      <c r="B280" s="231"/>
    </row>
    <row r="281">
      <c r="B281" s="231"/>
    </row>
    <row r="282">
      <c r="B282" s="231"/>
    </row>
    <row r="283">
      <c r="B283" s="231"/>
    </row>
    <row r="284">
      <c r="B284" s="231"/>
    </row>
    <row r="285">
      <c r="B285" s="231"/>
    </row>
    <row r="286">
      <c r="B286" s="231"/>
    </row>
    <row r="287">
      <c r="B287" s="231"/>
    </row>
    <row r="288">
      <c r="B288" s="231"/>
    </row>
    <row r="289">
      <c r="B289" s="231"/>
    </row>
    <row r="290">
      <c r="B290" s="231"/>
    </row>
    <row r="291">
      <c r="B291" s="231"/>
    </row>
    <row r="292">
      <c r="B292" s="231"/>
    </row>
    <row r="293">
      <c r="B293" s="231"/>
    </row>
    <row r="294">
      <c r="B294" s="231"/>
    </row>
    <row r="295">
      <c r="B295" s="231"/>
    </row>
    <row r="296">
      <c r="B296" s="231"/>
    </row>
    <row r="297">
      <c r="B297" s="231"/>
    </row>
    <row r="298">
      <c r="B298" s="231"/>
    </row>
    <row r="299">
      <c r="B299" s="231"/>
    </row>
    <row r="300">
      <c r="B300" s="231"/>
    </row>
    <row r="301">
      <c r="B301" s="231"/>
    </row>
    <row r="302">
      <c r="B302" s="231"/>
    </row>
    <row r="303">
      <c r="B303" s="231"/>
    </row>
    <row r="304">
      <c r="B304" s="231"/>
    </row>
    <row r="305">
      <c r="B305" s="231"/>
    </row>
    <row r="306">
      <c r="B306" s="231"/>
    </row>
    <row r="307">
      <c r="B307" s="231"/>
    </row>
    <row r="308">
      <c r="B308" s="231"/>
    </row>
    <row r="309">
      <c r="B309" s="231"/>
    </row>
    <row r="310">
      <c r="B310" s="231"/>
    </row>
    <row r="311">
      <c r="B311" s="231"/>
    </row>
    <row r="312">
      <c r="B312" s="231"/>
    </row>
    <row r="313">
      <c r="B313" s="231"/>
    </row>
    <row r="314">
      <c r="B314" s="231"/>
    </row>
    <row r="315">
      <c r="B315" s="231"/>
    </row>
    <row r="316">
      <c r="B316" s="231"/>
    </row>
    <row r="317">
      <c r="B317" s="231"/>
    </row>
    <row r="318">
      <c r="B318" s="231"/>
    </row>
    <row r="319">
      <c r="B319" s="231"/>
    </row>
    <row r="320">
      <c r="B320" s="231"/>
    </row>
    <row r="321">
      <c r="B321" s="231"/>
    </row>
    <row r="322">
      <c r="B322" s="231"/>
    </row>
    <row r="323">
      <c r="B323" s="231"/>
    </row>
    <row r="324">
      <c r="B324" s="231"/>
    </row>
    <row r="325">
      <c r="B325" s="231"/>
    </row>
    <row r="326">
      <c r="B326" s="231"/>
    </row>
    <row r="327">
      <c r="B327" s="231"/>
    </row>
    <row r="328">
      <c r="B328" s="231"/>
    </row>
    <row r="329">
      <c r="B329" s="231"/>
    </row>
    <row r="330">
      <c r="B330" s="231"/>
    </row>
    <row r="331">
      <c r="B331" s="231"/>
    </row>
    <row r="332">
      <c r="B332" s="231"/>
    </row>
    <row r="333">
      <c r="B333" s="231"/>
    </row>
    <row r="334">
      <c r="B334" s="231"/>
    </row>
    <row r="335">
      <c r="B335" s="231"/>
    </row>
    <row r="336">
      <c r="B336" s="231"/>
    </row>
    <row r="337">
      <c r="B337" s="231"/>
    </row>
    <row r="338">
      <c r="B338" s="231"/>
    </row>
    <row r="339">
      <c r="B339" s="231"/>
    </row>
    <row r="340">
      <c r="B340" s="231"/>
    </row>
    <row r="341">
      <c r="B341" s="231"/>
    </row>
    <row r="342">
      <c r="B342" s="231"/>
    </row>
    <row r="343">
      <c r="B343" s="231"/>
    </row>
    <row r="344">
      <c r="B344" s="231"/>
    </row>
    <row r="345">
      <c r="B345" s="231"/>
    </row>
    <row r="346">
      <c r="B346" s="231"/>
    </row>
    <row r="347">
      <c r="B347" s="231"/>
    </row>
    <row r="348">
      <c r="B348" s="231"/>
    </row>
    <row r="349">
      <c r="B349" s="231"/>
    </row>
    <row r="350">
      <c r="B350" s="231"/>
    </row>
    <row r="351">
      <c r="B351" s="231"/>
    </row>
    <row r="352">
      <c r="B352" s="231"/>
    </row>
    <row r="353">
      <c r="B353" s="231"/>
    </row>
    <row r="354">
      <c r="B354" s="231"/>
    </row>
    <row r="355">
      <c r="B355" s="231"/>
    </row>
    <row r="356">
      <c r="B356" s="231"/>
    </row>
    <row r="357">
      <c r="B357" s="231"/>
    </row>
    <row r="358">
      <c r="B358" s="231"/>
    </row>
    <row r="359">
      <c r="B359" s="231"/>
    </row>
    <row r="360">
      <c r="B360" s="231"/>
    </row>
    <row r="361">
      <c r="B361" s="231"/>
    </row>
    <row r="362">
      <c r="B362" s="231"/>
    </row>
    <row r="363">
      <c r="B363" s="231"/>
    </row>
    <row r="364">
      <c r="B364" s="231"/>
    </row>
    <row r="365">
      <c r="B365" s="231"/>
    </row>
    <row r="366">
      <c r="B366" s="231"/>
    </row>
    <row r="367">
      <c r="B367" s="231"/>
    </row>
    <row r="368">
      <c r="B368" s="231"/>
    </row>
    <row r="369">
      <c r="B369" s="231"/>
    </row>
    <row r="370">
      <c r="B370" s="231"/>
    </row>
    <row r="371">
      <c r="B371" s="231"/>
    </row>
    <row r="372">
      <c r="B372" s="231"/>
    </row>
    <row r="373">
      <c r="B373" s="231"/>
    </row>
    <row r="374">
      <c r="B374" s="231"/>
    </row>
    <row r="375">
      <c r="B375" s="231"/>
    </row>
    <row r="376">
      <c r="B376" s="231"/>
    </row>
    <row r="377">
      <c r="B377" s="231"/>
    </row>
    <row r="378">
      <c r="B378" s="231"/>
    </row>
    <row r="379">
      <c r="B379" s="231"/>
    </row>
    <row r="380">
      <c r="B380" s="231"/>
    </row>
    <row r="381">
      <c r="B381" s="231"/>
    </row>
    <row r="382">
      <c r="B382" s="231"/>
    </row>
    <row r="383">
      <c r="B383" s="231"/>
    </row>
    <row r="384">
      <c r="B384" s="231"/>
    </row>
    <row r="385">
      <c r="B385" s="231"/>
    </row>
    <row r="386">
      <c r="B386" s="231"/>
    </row>
    <row r="387">
      <c r="B387" s="231"/>
    </row>
    <row r="388">
      <c r="B388" s="231"/>
    </row>
    <row r="389">
      <c r="B389" s="231"/>
    </row>
    <row r="390">
      <c r="B390" s="231"/>
    </row>
    <row r="391">
      <c r="B391" s="231"/>
    </row>
    <row r="392">
      <c r="B392" s="231"/>
    </row>
    <row r="393">
      <c r="B393" s="231"/>
    </row>
    <row r="394">
      <c r="B394" s="231"/>
    </row>
    <row r="395">
      <c r="B395" s="231"/>
    </row>
    <row r="396">
      <c r="B396" s="231"/>
    </row>
    <row r="397">
      <c r="B397" s="231"/>
    </row>
    <row r="398">
      <c r="B398" s="231"/>
    </row>
    <row r="399">
      <c r="B399" s="231"/>
    </row>
    <row r="400">
      <c r="B400" s="231"/>
    </row>
    <row r="401">
      <c r="B401" s="231"/>
    </row>
    <row r="402">
      <c r="B402" s="231"/>
    </row>
    <row r="403">
      <c r="B403" s="231"/>
    </row>
    <row r="404">
      <c r="B404" s="231"/>
    </row>
    <row r="405">
      <c r="B405" s="231"/>
    </row>
    <row r="406">
      <c r="B406" s="231"/>
    </row>
    <row r="407">
      <c r="B407" s="231"/>
    </row>
    <row r="408">
      <c r="B408" s="231"/>
    </row>
    <row r="409">
      <c r="B409" s="231"/>
    </row>
    <row r="410">
      <c r="B410" s="231"/>
    </row>
    <row r="411">
      <c r="B411" s="231"/>
    </row>
    <row r="412">
      <c r="B412" s="231"/>
    </row>
    <row r="413">
      <c r="B413" s="231"/>
    </row>
    <row r="414">
      <c r="B414" s="231"/>
    </row>
    <row r="415">
      <c r="B415" s="231"/>
    </row>
    <row r="416">
      <c r="B416" s="231"/>
    </row>
    <row r="417">
      <c r="B417" s="231"/>
    </row>
    <row r="418">
      <c r="B418" s="231"/>
    </row>
    <row r="419">
      <c r="B419" s="231"/>
    </row>
    <row r="420">
      <c r="B420" s="231"/>
    </row>
    <row r="421">
      <c r="B421" s="231"/>
    </row>
    <row r="422">
      <c r="B422" s="231"/>
    </row>
    <row r="423">
      <c r="B423" s="231"/>
    </row>
    <row r="424">
      <c r="B424" s="231"/>
    </row>
    <row r="425">
      <c r="B425" s="231"/>
    </row>
    <row r="426">
      <c r="B426" s="231"/>
    </row>
    <row r="427">
      <c r="B427" s="231"/>
    </row>
    <row r="428">
      <c r="B428" s="231"/>
    </row>
    <row r="429">
      <c r="B429" s="231"/>
    </row>
    <row r="430">
      <c r="B430" s="231"/>
    </row>
    <row r="431">
      <c r="B431" s="231"/>
    </row>
    <row r="432">
      <c r="B432" s="231"/>
    </row>
    <row r="433">
      <c r="B433" s="231"/>
    </row>
    <row r="434">
      <c r="B434" s="231"/>
    </row>
    <row r="435">
      <c r="B435" s="231"/>
    </row>
    <row r="436">
      <c r="B436" s="231"/>
    </row>
    <row r="437">
      <c r="B437" s="231"/>
    </row>
    <row r="438">
      <c r="B438" s="231"/>
    </row>
    <row r="439">
      <c r="B439" s="231"/>
    </row>
    <row r="440">
      <c r="B440" s="231"/>
    </row>
    <row r="441">
      <c r="B441" s="231"/>
    </row>
    <row r="442">
      <c r="B442" s="231"/>
    </row>
    <row r="443">
      <c r="B443" s="231"/>
    </row>
    <row r="444">
      <c r="B444" s="231"/>
    </row>
    <row r="445">
      <c r="B445" s="231"/>
    </row>
    <row r="446">
      <c r="B446" s="231"/>
    </row>
    <row r="447">
      <c r="B447" s="231"/>
    </row>
    <row r="448">
      <c r="B448" s="231"/>
    </row>
    <row r="449">
      <c r="B449" s="231"/>
    </row>
    <row r="450">
      <c r="B450" s="231"/>
    </row>
    <row r="451">
      <c r="B451" s="231"/>
    </row>
    <row r="452">
      <c r="B452" s="231"/>
    </row>
    <row r="453">
      <c r="B453" s="231"/>
    </row>
    <row r="454">
      <c r="B454" s="231"/>
    </row>
    <row r="455">
      <c r="B455" s="231"/>
    </row>
    <row r="456">
      <c r="B456" s="231"/>
    </row>
    <row r="457">
      <c r="B457" s="231"/>
    </row>
    <row r="458">
      <c r="B458" s="231"/>
    </row>
    <row r="459">
      <c r="B459" s="231"/>
    </row>
    <row r="460">
      <c r="B460" s="231"/>
    </row>
    <row r="461">
      <c r="B461" s="231"/>
    </row>
    <row r="462">
      <c r="B462" s="231"/>
    </row>
    <row r="463">
      <c r="B463" s="231"/>
    </row>
    <row r="464">
      <c r="B464" s="231"/>
    </row>
    <row r="465">
      <c r="B465" s="231"/>
    </row>
    <row r="466">
      <c r="B466" s="231"/>
    </row>
    <row r="467">
      <c r="B467" s="231"/>
    </row>
    <row r="468">
      <c r="B468" s="231"/>
    </row>
    <row r="469">
      <c r="B469" s="231"/>
    </row>
    <row r="470">
      <c r="B470" s="231"/>
    </row>
    <row r="471">
      <c r="B471" s="231"/>
    </row>
    <row r="472">
      <c r="B472" s="231"/>
    </row>
    <row r="473">
      <c r="B473" s="231"/>
    </row>
    <row r="474">
      <c r="B474" s="231"/>
    </row>
    <row r="475">
      <c r="B475" s="231"/>
    </row>
    <row r="476">
      <c r="B476" s="231"/>
    </row>
    <row r="477">
      <c r="B477" s="231"/>
    </row>
    <row r="478">
      <c r="B478" s="231"/>
    </row>
    <row r="479">
      <c r="B479" s="231"/>
    </row>
    <row r="480">
      <c r="B480" s="231"/>
    </row>
    <row r="481">
      <c r="B481" s="231"/>
    </row>
    <row r="482">
      <c r="B482" s="231"/>
    </row>
    <row r="483">
      <c r="B483" s="231"/>
    </row>
    <row r="484">
      <c r="B484" s="231"/>
    </row>
    <row r="485">
      <c r="B485" s="231"/>
    </row>
    <row r="486">
      <c r="B486" s="231"/>
    </row>
    <row r="487">
      <c r="B487" s="231"/>
    </row>
    <row r="488">
      <c r="B488" s="231"/>
    </row>
    <row r="489">
      <c r="B489" s="231"/>
    </row>
    <row r="490">
      <c r="B490" s="231"/>
    </row>
    <row r="491">
      <c r="B491" s="231"/>
    </row>
    <row r="492">
      <c r="B492" s="231"/>
    </row>
    <row r="493">
      <c r="B493" s="231"/>
    </row>
    <row r="494">
      <c r="B494" s="231"/>
    </row>
    <row r="495">
      <c r="B495" s="231"/>
    </row>
    <row r="496">
      <c r="B496" s="231"/>
    </row>
    <row r="497">
      <c r="B497" s="231"/>
    </row>
    <row r="498">
      <c r="B498" s="231"/>
    </row>
    <row r="499">
      <c r="B499" s="231"/>
    </row>
    <row r="500">
      <c r="B500" s="231"/>
    </row>
    <row r="501">
      <c r="B501" s="231"/>
    </row>
    <row r="502">
      <c r="B502" s="231"/>
    </row>
    <row r="503">
      <c r="B503" s="231"/>
    </row>
    <row r="504">
      <c r="B504" s="231"/>
    </row>
    <row r="505">
      <c r="B505" s="231"/>
    </row>
    <row r="506">
      <c r="B506" s="231"/>
    </row>
    <row r="507">
      <c r="B507" s="231"/>
    </row>
    <row r="508">
      <c r="B508" s="231"/>
    </row>
    <row r="509">
      <c r="B509" s="231"/>
    </row>
    <row r="510">
      <c r="B510" s="231"/>
    </row>
    <row r="511">
      <c r="B511" s="231"/>
    </row>
    <row r="512">
      <c r="B512" s="231"/>
    </row>
    <row r="513">
      <c r="B513" s="231"/>
    </row>
    <row r="514">
      <c r="B514" s="231"/>
    </row>
    <row r="515">
      <c r="B515" s="231"/>
    </row>
    <row r="516">
      <c r="B516" s="231"/>
    </row>
    <row r="517">
      <c r="B517" s="231"/>
    </row>
    <row r="518">
      <c r="B518" s="231"/>
    </row>
    <row r="519">
      <c r="B519" s="231"/>
    </row>
    <row r="520">
      <c r="B520" s="231"/>
    </row>
    <row r="521">
      <c r="B521" s="231"/>
    </row>
    <row r="522">
      <c r="B522" s="231"/>
    </row>
    <row r="523">
      <c r="B523" s="231"/>
    </row>
    <row r="524">
      <c r="B524" s="231"/>
    </row>
    <row r="525">
      <c r="B525" s="231"/>
    </row>
    <row r="526">
      <c r="B526" s="231"/>
    </row>
    <row r="527">
      <c r="B527" s="231"/>
    </row>
    <row r="528">
      <c r="B528" s="231"/>
    </row>
    <row r="529">
      <c r="B529" s="231"/>
    </row>
    <row r="530">
      <c r="B530" s="231"/>
    </row>
    <row r="531">
      <c r="B531" s="231"/>
    </row>
    <row r="532">
      <c r="B532" s="231"/>
    </row>
    <row r="533">
      <c r="B533" s="231"/>
    </row>
    <row r="534">
      <c r="B534" s="231"/>
    </row>
    <row r="535">
      <c r="B535" s="231"/>
    </row>
    <row r="536">
      <c r="B536" s="231"/>
    </row>
    <row r="537">
      <c r="B537" s="231"/>
    </row>
    <row r="538">
      <c r="B538" s="231"/>
    </row>
    <row r="539">
      <c r="B539" s="231"/>
    </row>
    <row r="540">
      <c r="B540" s="231"/>
    </row>
    <row r="541">
      <c r="B541" s="231"/>
    </row>
    <row r="542">
      <c r="B542" s="231"/>
    </row>
    <row r="543">
      <c r="B543" s="231"/>
    </row>
    <row r="544">
      <c r="B544" s="231"/>
    </row>
    <row r="545">
      <c r="B545" s="231"/>
    </row>
    <row r="546">
      <c r="B546" s="231"/>
    </row>
    <row r="547">
      <c r="B547" s="231"/>
    </row>
    <row r="548">
      <c r="B548" s="231"/>
    </row>
    <row r="549">
      <c r="B549" s="231"/>
    </row>
    <row r="550">
      <c r="B550" s="231"/>
    </row>
    <row r="551">
      <c r="B551" s="231"/>
    </row>
    <row r="552">
      <c r="B552" s="231"/>
    </row>
    <row r="553">
      <c r="B553" s="231"/>
    </row>
    <row r="554">
      <c r="B554" s="231"/>
    </row>
    <row r="555">
      <c r="B555" s="231"/>
    </row>
    <row r="556">
      <c r="B556" s="231"/>
    </row>
    <row r="557">
      <c r="B557" s="231"/>
    </row>
    <row r="558">
      <c r="B558" s="231"/>
    </row>
    <row r="559">
      <c r="B559" s="231"/>
    </row>
    <row r="560">
      <c r="B560" s="231"/>
    </row>
    <row r="561">
      <c r="B561" s="231"/>
    </row>
    <row r="562">
      <c r="B562" s="231"/>
    </row>
    <row r="563">
      <c r="B563" s="231"/>
    </row>
    <row r="564">
      <c r="B564" s="231"/>
    </row>
    <row r="565">
      <c r="B565" s="231"/>
    </row>
    <row r="566">
      <c r="B566" s="231"/>
    </row>
    <row r="567">
      <c r="B567" s="231"/>
    </row>
    <row r="568">
      <c r="B568" s="231"/>
    </row>
    <row r="569">
      <c r="B569" s="231"/>
    </row>
    <row r="570">
      <c r="B570" s="231"/>
    </row>
    <row r="571">
      <c r="B571" s="231"/>
    </row>
    <row r="572">
      <c r="B572" s="231"/>
    </row>
    <row r="573">
      <c r="B573" s="231"/>
    </row>
    <row r="574">
      <c r="B574" s="231"/>
    </row>
    <row r="575">
      <c r="B575" s="231"/>
    </row>
    <row r="576">
      <c r="B576" s="231"/>
    </row>
    <row r="577">
      <c r="B577" s="231"/>
    </row>
    <row r="578">
      <c r="B578" s="231"/>
    </row>
    <row r="579">
      <c r="B579" s="231"/>
    </row>
    <row r="580">
      <c r="B580" s="231"/>
    </row>
    <row r="581">
      <c r="B581" s="231"/>
    </row>
    <row r="582">
      <c r="B582" s="231"/>
    </row>
    <row r="583">
      <c r="B583" s="231"/>
    </row>
    <row r="584">
      <c r="B584" s="231"/>
    </row>
    <row r="585">
      <c r="B585" s="231"/>
    </row>
    <row r="586">
      <c r="B586" s="231"/>
    </row>
    <row r="587">
      <c r="B587" s="231"/>
    </row>
    <row r="588">
      <c r="B588" s="231"/>
    </row>
    <row r="589">
      <c r="B589" s="231"/>
    </row>
    <row r="590">
      <c r="B590" s="231"/>
    </row>
    <row r="591">
      <c r="B591" s="231"/>
    </row>
    <row r="592">
      <c r="B592" s="231"/>
    </row>
    <row r="593">
      <c r="B593" s="231"/>
    </row>
    <row r="594">
      <c r="B594" s="231"/>
    </row>
    <row r="595">
      <c r="B595" s="231"/>
    </row>
    <row r="596">
      <c r="B596" s="231"/>
    </row>
    <row r="597">
      <c r="B597" s="231"/>
    </row>
    <row r="598">
      <c r="B598" s="231"/>
    </row>
    <row r="599">
      <c r="B599" s="231"/>
    </row>
    <row r="600">
      <c r="B600" s="231"/>
    </row>
    <row r="601">
      <c r="B601" s="231"/>
    </row>
    <row r="602">
      <c r="B602" s="231"/>
    </row>
    <row r="603">
      <c r="B603" s="231"/>
    </row>
    <row r="604">
      <c r="B604" s="231"/>
    </row>
    <row r="605">
      <c r="B605" s="231"/>
    </row>
    <row r="606">
      <c r="B606" s="231"/>
    </row>
    <row r="607">
      <c r="B607" s="231"/>
    </row>
    <row r="608">
      <c r="B608" s="231"/>
    </row>
    <row r="609">
      <c r="B609" s="231"/>
    </row>
    <row r="610">
      <c r="B610" s="231"/>
    </row>
    <row r="611">
      <c r="B611" s="231"/>
    </row>
    <row r="612">
      <c r="B612" s="231"/>
    </row>
    <row r="613">
      <c r="B613" s="231"/>
    </row>
    <row r="614">
      <c r="B614" s="231"/>
    </row>
    <row r="615">
      <c r="B615" s="231"/>
    </row>
    <row r="616">
      <c r="B616" s="231"/>
    </row>
    <row r="617">
      <c r="B617" s="231"/>
    </row>
    <row r="618">
      <c r="B618" s="231"/>
    </row>
    <row r="619">
      <c r="B619" s="231"/>
    </row>
    <row r="620">
      <c r="B620" s="231"/>
    </row>
    <row r="621">
      <c r="B621" s="231"/>
    </row>
    <row r="622">
      <c r="B622" s="231"/>
    </row>
    <row r="623">
      <c r="B623" s="231"/>
    </row>
    <row r="624">
      <c r="B624" s="231"/>
    </row>
    <row r="625">
      <c r="B625" s="231"/>
    </row>
    <row r="626">
      <c r="B626" s="231"/>
    </row>
    <row r="627">
      <c r="B627" s="231"/>
    </row>
    <row r="628">
      <c r="B628" s="231"/>
    </row>
    <row r="629">
      <c r="B629" s="231"/>
    </row>
    <row r="630">
      <c r="B630" s="231"/>
    </row>
    <row r="631">
      <c r="B631" s="231"/>
    </row>
    <row r="632">
      <c r="B632" s="231"/>
    </row>
    <row r="633">
      <c r="B633" s="231"/>
    </row>
    <row r="634">
      <c r="B634" s="231"/>
    </row>
    <row r="635">
      <c r="B635" s="231"/>
    </row>
    <row r="636">
      <c r="B636" s="231"/>
    </row>
    <row r="637">
      <c r="B637" s="231"/>
    </row>
    <row r="638">
      <c r="B638" s="231"/>
    </row>
    <row r="639">
      <c r="B639" s="231"/>
    </row>
    <row r="640">
      <c r="B640" s="231"/>
    </row>
    <row r="641">
      <c r="B641" s="231"/>
    </row>
    <row r="642">
      <c r="B642" s="231"/>
    </row>
    <row r="643">
      <c r="B643" s="231"/>
    </row>
    <row r="644">
      <c r="B644" s="231"/>
    </row>
    <row r="645">
      <c r="B645" s="231"/>
    </row>
    <row r="646">
      <c r="B646" s="231"/>
    </row>
    <row r="647">
      <c r="B647" s="231"/>
    </row>
    <row r="648">
      <c r="B648" s="231"/>
    </row>
    <row r="649">
      <c r="B649" s="231"/>
    </row>
    <row r="650">
      <c r="B650" s="231"/>
    </row>
    <row r="651">
      <c r="B651" s="231"/>
    </row>
    <row r="652">
      <c r="B652" s="231"/>
    </row>
    <row r="653">
      <c r="B653" s="231"/>
    </row>
    <row r="654">
      <c r="B654" s="231"/>
    </row>
    <row r="655">
      <c r="B655" s="231"/>
    </row>
    <row r="656">
      <c r="B656" s="231"/>
    </row>
    <row r="657">
      <c r="B657" s="231"/>
    </row>
    <row r="658">
      <c r="B658" s="231"/>
    </row>
    <row r="659">
      <c r="B659" s="231"/>
    </row>
    <row r="660">
      <c r="B660" s="231"/>
    </row>
    <row r="661">
      <c r="B661" s="231"/>
    </row>
    <row r="662">
      <c r="B662" s="231"/>
    </row>
    <row r="663">
      <c r="B663" s="231"/>
    </row>
    <row r="664">
      <c r="B664" s="231"/>
    </row>
    <row r="665">
      <c r="B665" s="231"/>
    </row>
    <row r="666">
      <c r="B666" s="231"/>
    </row>
    <row r="667">
      <c r="B667" s="231"/>
    </row>
    <row r="668">
      <c r="B668" s="231"/>
    </row>
    <row r="669">
      <c r="B669" s="231"/>
    </row>
    <row r="670">
      <c r="B670" s="231"/>
    </row>
    <row r="671">
      <c r="B671" s="231"/>
    </row>
    <row r="672">
      <c r="B672" s="231"/>
    </row>
    <row r="673">
      <c r="B673" s="231"/>
    </row>
    <row r="674">
      <c r="B674" s="231"/>
    </row>
    <row r="675">
      <c r="B675" s="231"/>
    </row>
    <row r="676">
      <c r="B676" s="231"/>
    </row>
    <row r="677">
      <c r="B677" s="231"/>
    </row>
    <row r="678">
      <c r="B678" s="231"/>
    </row>
    <row r="679">
      <c r="B679" s="231"/>
    </row>
    <row r="680">
      <c r="B680" s="231"/>
    </row>
    <row r="681">
      <c r="B681" s="231"/>
    </row>
    <row r="682">
      <c r="B682" s="231"/>
    </row>
    <row r="683">
      <c r="B683" s="231"/>
    </row>
    <row r="684">
      <c r="B684" s="231"/>
    </row>
    <row r="685">
      <c r="B685" s="231"/>
    </row>
    <row r="686">
      <c r="B686" s="231"/>
    </row>
    <row r="687">
      <c r="B687" s="231"/>
    </row>
    <row r="688">
      <c r="B688" s="231"/>
    </row>
    <row r="689">
      <c r="B689" s="231"/>
    </row>
    <row r="690">
      <c r="B690" s="231"/>
    </row>
    <row r="691">
      <c r="B691" s="231"/>
    </row>
    <row r="692">
      <c r="B692" s="231"/>
    </row>
    <row r="693">
      <c r="B693" s="231"/>
    </row>
    <row r="694">
      <c r="B694" s="231"/>
    </row>
    <row r="695">
      <c r="B695" s="231"/>
    </row>
    <row r="696">
      <c r="B696" s="231"/>
    </row>
    <row r="697">
      <c r="B697" s="231"/>
    </row>
    <row r="698">
      <c r="B698" s="231"/>
    </row>
    <row r="699">
      <c r="B699" s="231"/>
    </row>
    <row r="700">
      <c r="B700" s="231"/>
    </row>
    <row r="701">
      <c r="B701" s="231"/>
    </row>
    <row r="702">
      <c r="B702" s="231"/>
    </row>
    <row r="703">
      <c r="B703" s="231"/>
    </row>
    <row r="704">
      <c r="B704" s="231"/>
    </row>
    <row r="705">
      <c r="B705" s="231"/>
    </row>
    <row r="706">
      <c r="B706" s="231"/>
    </row>
    <row r="707">
      <c r="B707" s="231"/>
    </row>
    <row r="708">
      <c r="B708" s="231"/>
    </row>
    <row r="709">
      <c r="B709" s="231"/>
    </row>
    <row r="710">
      <c r="B710" s="231"/>
    </row>
    <row r="711">
      <c r="B711" s="231"/>
    </row>
    <row r="712">
      <c r="B712" s="231"/>
    </row>
    <row r="713">
      <c r="B713" s="231"/>
    </row>
    <row r="714">
      <c r="B714" s="231"/>
    </row>
    <row r="715">
      <c r="B715" s="231"/>
    </row>
    <row r="716">
      <c r="B716" s="231"/>
    </row>
    <row r="717">
      <c r="B717" s="231"/>
    </row>
    <row r="718">
      <c r="B718" s="231"/>
    </row>
    <row r="719">
      <c r="B719" s="231"/>
    </row>
    <row r="720">
      <c r="B720" s="231"/>
    </row>
    <row r="721">
      <c r="B721" s="231"/>
    </row>
    <row r="722">
      <c r="B722" s="231"/>
    </row>
    <row r="723">
      <c r="B723" s="231"/>
    </row>
    <row r="724">
      <c r="B724" s="231"/>
    </row>
    <row r="725">
      <c r="B725" s="231"/>
    </row>
    <row r="726">
      <c r="B726" s="231"/>
    </row>
    <row r="727">
      <c r="B727" s="231"/>
    </row>
    <row r="728">
      <c r="B728" s="231"/>
    </row>
    <row r="729">
      <c r="B729" s="231"/>
    </row>
    <row r="730">
      <c r="B730" s="231"/>
    </row>
    <row r="731">
      <c r="B731" s="231"/>
    </row>
    <row r="732">
      <c r="B732" s="231"/>
    </row>
    <row r="733">
      <c r="B733" s="231"/>
    </row>
    <row r="734">
      <c r="B734" s="231"/>
    </row>
    <row r="735">
      <c r="B735" s="231"/>
    </row>
    <row r="736">
      <c r="B736" s="231"/>
    </row>
    <row r="737">
      <c r="B737" s="231"/>
    </row>
    <row r="738">
      <c r="B738" s="231"/>
    </row>
    <row r="739">
      <c r="B739" s="231"/>
    </row>
    <row r="740">
      <c r="B740" s="231"/>
    </row>
    <row r="741">
      <c r="B741" s="231"/>
    </row>
    <row r="742">
      <c r="B742" s="231"/>
    </row>
    <row r="743">
      <c r="B743" s="231"/>
    </row>
    <row r="744">
      <c r="B744" s="231"/>
    </row>
    <row r="745">
      <c r="B745" s="231"/>
    </row>
    <row r="746">
      <c r="B746" s="231"/>
    </row>
    <row r="747">
      <c r="B747" s="231"/>
    </row>
    <row r="748">
      <c r="B748" s="231"/>
    </row>
    <row r="749">
      <c r="B749" s="231"/>
    </row>
    <row r="750">
      <c r="B750" s="231"/>
    </row>
    <row r="751">
      <c r="B751" s="231"/>
    </row>
    <row r="752">
      <c r="B752" s="231"/>
    </row>
    <row r="753">
      <c r="B753" s="231"/>
    </row>
    <row r="754">
      <c r="B754" s="231"/>
    </row>
    <row r="755">
      <c r="B755" s="231"/>
    </row>
    <row r="756">
      <c r="B756" s="231"/>
    </row>
    <row r="757">
      <c r="B757" s="231"/>
    </row>
    <row r="758">
      <c r="B758" s="231"/>
    </row>
    <row r="759">
      <c r="B759" s="231"/>
    </row>
    <row r="760">
      <c r="B760" s="231"/>
    </row>
    <row r="761">
      <c r="B761" s="231"/>
    </row>
    <row r="762">
      <c r="B762" s="231"/>
    </row>
    <row r="763">
      <c r="B763" s="231"/>
    </row>
    <row r="764">
      <c r="B764" s="231"/>
    </row>
    <row r="765">
      <c r="B765" s="231"/>
    </row>
    <row r="766">
      <c r="B766" s="231"/>
    </row>
    <row r="767">
      <c r="B767" s="231"/>
    </row>
    <row r="768">
      <c r="B768" s="231"/>
    </row>
    <row r="769">
      <c r="B769" s="231"/>
    </row>
    <row r="770">
      <c r="B770" s="231"/>
    </row>
    <row r="771">
      <c r="B771" s="231"/>
    </row>
    <row r="772">
      <c r="B772" s="231"/>
    </row>
    <row r="773">
      <c r="B773" s="231"/>
    </row>
    <row r="774">
      <c r="B774" s="231"/>
    </row>
    <row r="775">
      <c r="B775" s="231"/>
    </row>
    <row r="776">
      <c r="B776" s="231"/>
    </row>
    <row r="777">
      <c r="B777" s="231"/>
    </row>
    <row r="778">
      <c r="B778" s="231"/>
    </row>
    <row r="779">
      <c r="B779" s="231"/>
    </row>
    <row r="780">
      <c r="B780" s="231"/>
    </row>
    <row r="781">
      <c r="B781" s="231"/>
    </row>
    <row r="782">
      <c r="B782" s="231"/>
    </row>
    <row r="783">
      <c r="B783" s="231"/>
    </row>
    <row r="784">
      <c r="B784" s="231"/>
    </row>
    <row r="785">
      <c r="B785" s="231"/>
    </row>
    <row r="786">
      <c r="B786" s="231"/>
    </row>
    <row r="787">
      <c r="B787" s="231"/>
    </row>
    <row r="788">
      <c r="B788" s="231"/>
    </row>
    <row r="789">
      <c r="B789" s="231"/>
    </row>
    <row r="790">
      <c r="B790" s="231"/>
    </row>
    <row r="791">
      <c r="B791" s="231"/>
    </row>
    <row r="792">
      <c r="B792" s="231"/>
    </row>
    <row r="793">
      <c r="B793" s="231"/>
    </row>
    <row r="794">
      <c r="B794" s="231"/>
    </row>
    <row r="795">
      <c r="B795" s="231"/>
    </row>
    <row r="796">
      <c r="B796" s="231"/>
    </row>
    <row r="797">
      <c r="B797" s="231"/>
    </row>
    <row r="798">
      <c r="B798" s="231"/>
    </row>
    <row r="799">
      <c r="B799" s="231"/>
    </row>
    <row r="800">
      <c r="B800" s="231"/>
    </row>
    <row r="801">
      <c r="B801" s="231"/>
    </row>
    <row r="802">
      <c r="B802" s="231"/>
    </row>
    <row r="803">
      <c r="B803" s="231"/>
    </row>
    <row r="804">
      <c r="B804" s="231"/>
    </row>
    <row r="805">
      <c r="B805" s="231"/>
    </row>
    <row r="806">
      <c r="B806" s="231"/>
    </row>
    <row r="807">
      <c r="B807" s="231"/>
    </row>
    <row r="808">
      <c r="B808" s="231"/>
    </row>
    <row r="809">
      <c r="B809" s="231"/>
    </row>
    <row r="810">
      <c r="B810" s="231"/>
    </row>
    <row r="811">
      <c r="B811" s="231"/>
    </row>
    <row r="812">
      <c r="B812" s="231"/>
    </row>
    <row r="813">
      <c r="B813" s="231"/>
    </row>
    <row r="814">
      <c r="B814" s="231"/>
    </row>
    <row r="815">
      <c r="B815" s="231"/>
    </row>
    <row r="816">
      <c r="B816" s="231"/>
    </row>
    <row r="817">
      <c r="B817" s="231"/>
    </row>
    <row r="818">
      <c r="B818" s="231"/>
    </row>
    <row r="819">
      <c r="B819" s="231"/>
    </row>
    <row r="820">
      <c r="B820" s="231"/>
    </row>
    <row r="821">
      <c r="B821" s="231"/>
    </row>
    <row r="822">
      <c r="B822" s="231"/>
    </row>
    <row r="823">
      <c r="B823" s="231"/>
    </row>
    <row r="824">
      <c r="B824" s="231"/>
    </row>
    <row r="825">
      <c r="B825" s="231"/>
    </row>
    <row r="826">
      <c r="B826" s="231"/>
    </row>
    <row r="827">
      <c r="B827" s="231"/>
    </row>
    <row r="828">
      <c r="B828" s="231"/>
    </row>
    <row r="829">
      <c r="B829" s="231"/>
    </row>
    <row r="830">
      <c r="B830" s="231"/>
    </row>
    <row r="831">
      <c r="B831" s="231"/>
    </row>
    <row r="832">
      <c r="B832" s="231"/>
    </row>
    <row r="833">
      <c r="B833" s="231"/>
    </row>
    <row r="834">
      <c r="B834" s="231"/>
    </row>
    <row r="835">
      <c r="B835" s="231"/>
    </row>
    <row r="836">
      <c r="B836" s="231"/>
    </row>
    <row r="837">
      <c r="B837" s="231"/>
    </row>
    <row r="838">
      <c r="B838" s="231"/>
    </row>
    <row r="839">
      <c r="B839" s="231"/>
    </row>
    <row r="840">
      <c r="B840" s="231"/>
    </row>
    <row r="841">
      <c r="B841" s="231"/>
    </row>
    <row r="842">
      <c r="B842" s="231"/>
    </row>
    <row r="843">
      <c r="B843" s="231"/>
    </row>
    <row r="844">
      <c r="B844" s="231"/>
    </row>
    <row r="845">
      <c r="B845" s="231"/>
    </row>
    <row r="846">
      <c r="B846" s="231"/>
    </row>
    <row r="847">
      <c r="B847" s="231"/>
    </row>
    <row r="848">
      <c r="B848" s="231"/>
    </row>
    <row r="849">
      <c r="B849" s="231"/>
    </row>
    <row r="850">
      <c r="B850" s="231"/>
    </row>
    <row r="851">
      <c r="B851" s="231"/>
    </row>
    <row r="852">
      <c r="B852" s="231"/>
    </row>
    <row r="853">
      <c r="B853" s="231"/>
    </row>
    <row r="854">
      <c r="B854" s="231"/>
    </row>
    <row r="855">
      <c r="B855" s="231"/>
    </row>
    <row r="856">
      <c r="B856" s="231"/>
    </row>
    <row r="857">
      <c r="B857" s="231"/>
    </row>
    <row r="858">
      <c r="B858" s="231"/>
    </row>
    <row r="859">
      <c r="B859" s="231"/>
    </row>
    <row r="860">
      <c r="B860" s="231"/>
    </row>
    <row r="861">
      <c r="B861" s="231"/>
    </row>
    <row r="862">
      <c r="B862" s="231"/>
    </row>
    <row r="863">
      <c r="B863" s="231"/>
    </row>
    <row r="864">
      <c r="B864" s="231"/>
    </row>
    <row r="865">
      <c r="B865" s="231"/>
    </row>
    <row r="866">
      <c r="B866" s="231"/>
    </row>
    <row r="867">
      <c r="B867" s="231"/>
    </row>
    <row r="868">
      <c r="B868" s="231"/>
    </row>
    <row r="869">
      <c r="B869" s="231"/>
    </row>
    <row r="870">
      <c r="B870" s="231"/>
    </row>
    <row r="871">
      <c r="B871" s="231"/>
    </row>
    <row r="872">
      <c r="B872" s="231"/>
    </row>
    <row r="873">
      <c r="B873" s="231"/>
    </row>
    <row r="874">
      <c r="B874" s="231"/>
    </row>
    <row r="875">
      <c r="B875" s="231"/>
    </row>
    <row r="876">
      <c r="B876" s="231"/>
    </row>
    <row r="877">
      <c r="B877" s="231"/>
    </row>
    <row r="878">
      <c r="B878" s="231"/>
    </row>
    <row r="879">
      <c r="B879" s="231"/>
    </row>
    <row r="880">
      <c r="B880" s="231"/>
    </row>
    <row r="881">
      <c r="B881" s="231"/>
    </row>
    <row r="882">
      <c r="B882" s="231"/>
    </row>
    <row r="883">
      <c r="B883" s="231"/>
    </row>
    <row r="884">
      <c r="B884" s="231"/>
    </row>
    <row r="885">
      <c r="B885" s="231"/>
    </row>
    <row r="886">
      <c r="B886" s="231"/>
    </row>
    <row r="887">
      <c r="B887" s="231"/>
    </row>
    <row r="888">
      <c r="B888" s="231"/>
    </row>
    <row r="889">
      <c r="B889" s="231"/>
    </row>
    <row r="890">
      <c r="B890" s="231"/>
    </row>
    <row r="891">
      <c r="B891" s="231"/>
    </row>
    <row r="892">
      <c r="B892" s="231"/>
    </row>
    <row r="893">
      <c r="B893" s="231"/>
    </row>
    <row r="894">
      <c r="B894" s="231"/>
    </row>
    <row r="895">
      <c r="B895" s="231"/>
    </row>
    <row r="896">
      <c r="B896" s="231"/>
    </row>
    <row r="897">
      <c r="B897" s="231"/>
    </row>
    <row r="898">
      <c r="B898" s="231"/>
    </row>
    <row r="899">
      <c r="B899" s="231"/>
    </row>
    <row r="900">
      <c r="B900" s="231"/>
    </row>
    <row r="901">
      <c r="B901" s="231"/>
    </row>
    <row r="902">
      <c r="B902" s="231"/>
    </row>
    <row r="903">
      <c r="B903" s="231"/>
    </row>
    <row r="904">
      <c r="B904" s="231"/>
    </row>
    <row r="905">
      <c r="B905" s="231"/>
    </row>
    <row r="906">
      <c r="B906" s="231"/>
    </row>
    <row r="907">
      <c r="B907" s="231"/>
    </row>
    <row r="908">
      <c r="B908" s="231"/>
    </row>
    <row r="909">
      <c r="B909" s="231"/>
    </row>
    <row r="910">
      <c r="B910" s="231"/>
    </row>
    <row r="911">
      <c r="B911" s="231"/>
    </row>
    <row r="912">
      <c r="B912" s="231"/>
    </row>
    <row r="913">
      <c r="B913" s="231"/>
    </row>
    <row r="914">
      <c r="B914" s="231"/>
    </row>
    <row r="915">
      <c r="B915" s="231"/>
    </row>
    <row r="916">
      <c r="B916" s="231"/>
    </row>
    <row r="917">
      <c r="B917" s="231"/>
    </row>
    <row r="918">
      <c r="B918" s="231"/>
    </row>
    <row r="919">
      <c r="B919" s="231"/>
    </row>
    <row r="920">
      <c r="B920" s="231"/>
    </row>
    <row r="921">
      <c r="B921" s="231"/>
    </row>
    <row r="922">
      <c r="B922" s="231"/>
    </row>
    <row r="923">
      <c r="B923" s="231"/>
    </row>
    <row r="924">
      <c r="B924" s="231"/>
    </row>
    <row r="925">
      <c r="B925" s="231"/>
    </row>
    <row r="926">
      <c r="B926" s="231"/>
    </row>
    <row r="927">
      <c r="B927" s="231"/>
    </row>
    <row r="928">
      <c r="B928" s="231"/>
    </row>
    <row r="929">
      <c r="B929" s="231"/>
    </row>
    <row r="930">
      <c r="B930" s="231"/>
    </row>
    <row r="931">
      <c r="B931" s="231"/>
    </row>
    <row r="932">
      <c r="B932" s="231"/>
    </row>
    <row r="933">
      <c r="B933" s="231"/>
    </row>
    <row r="934">
      <c r="B934" s="231"/>
    </row>
    <row r="935">
      <c r="B935" s="231"/>
    </row>
    <row r="936">
      <c r="B936" s="231"/>
    </row>
    <row r="937">
      <c r="B937" s="231"/>
    </row>
    <row r="938">
      <c r="B938" s="231"/>
    </row>
    <row r="939">
      <c r="B939" s="231"/>
    </row>
    <row r="940">
      <c r="B940" s="231"/>
    </row>
    <row r="941">
      <c r="B941" s="231"/>
    </row>
    <row r="942">
      <c r="B942" s="231"/>
    </row>
    <row r="943">
      <c r="B943" s="231"/>
    </row>
    <row r="944">
      <c r="B944" s="231"/>
    </row>
    <row r="945">
      <c r="B945" s="231"/>
    </row>
    <row r="946">
      <c r="B946" s="231"/>
    </row>
    <row r="947">
      <c r="B947" s="231"/>
    </row>
    <row r="948">
      <c r="B948" s="231"/>
    </row>
    <row r="949">
      <c r="B949" s="231"/>
    </row>
    <row r="950">
      <c r="B950" s="231"/>
    </row>
    <row r="951">
      <c r="B951" s="231"/>
    </row>
    <row r="952">
      <c r="B952" s="231"/>
    </row>
    <row r="953">
      <c r="B953" s="231"/>
    </row>
    <row r="954">
      <c r="B954" s="231"/>
    </row>
    <row r="955">
      <c r="B955" s="231"/>
    </row>
    <row r="956">
      <c r="B956" s="231"/>
    </row>
    <row r="957">
      <c r="B957" s="231"/>
    </row>
    <row r="958">
      <c r="B958" s="231"/>
    </row>
    <row r="959">
      <c r="B959" s="231"/>
    </row>
    <row r="960">
      <c r="B960" s="231"/>
    </row>
    <row r="961">
      <c r="B961" s="231"/>
    </row>
    <row r="962">
      <c r="B962" s="231"/>
    </row>
    <row r="963">
      <c r="B963" s="231"/>
    </row>
    <row r="964">
      <c r="B964" s="231"/>
    </row>
    <row r="965">
      <c r="B965" s="231"/>
    </row>
    <row r="966">
      <c r="B966" s="231"/>
    </row>
    <row r="967">
      <c r="B967" s="231"/>
    </row>
    <row r="968">
      <c r="B968" s="231"/>
    </row>
    <row r="969">
      <c r="B969" s="231"/>
    </row>
    <row r="970">
      <c r="B970" s="231"/>
    </row>
    <row r="971">
      <c r="B971" s="231"/>
    </row>
    <row r="972">
      <c r="B972" s="231"/>
    </row>
    <row r="973">
      <c r="B973" s="231"/>
    </row>
    <row r="974">
      <c r="B974" s="231"/>
    </row>
    <row r="975">
      <c r="B975" s="231"/>
    </row>
    <row r="976">
      <c r="B976" s="231"/>
    </row>
    <row r="977">
      <c r="B977" s="231"/>
    </row>
    <row r="978">
      <c r="B978" s="231"/>
    </row>
    <row r="979">
      <c r="B979" s="231"/>
    </row>
    <row r="980">
      <c r="B980" s="231"/>
    </row>
    <row r="981">
      <c r="B981" s="231"/>
    </row>
    <row r="982">
      <c r="B982" s="231"/>
    </row>
    <row r="983">
      <c r="B983" s="231"/>
    </row>
    <row r="984">
      <c r="B984" s="231"/>
    </row>
    <row r="985">
      <c r="B985" s="231"/>
    </row>
    <row r="986">
      <c r="B986" s="231"/>
    </row>
    <row r="987">
      <c r="B987" s="231"/>
    </row>
    <row r="988">
      <c r="B988" s="231"/>
    </row>
    <row r="989">
      <c r="B989" s="231"/>
    </row>
    <row r="990">
      <c r="B990" s="231"/>
    </row>
    <row r="991">
      <c r="B991" s="231"/>
    </row>
    <row r="992">
      <c r="B992" s="231"/>
    </row>
    <row r="993">
      <c r="B993" s="231"/>
    </row>
    <row r="994">
      <c r="B994" s="231"/>
    </row>
    <row r="995">
      <c r="B995" s="231"/>
    </row>
    <row r="996">
      <c r="B996" s="231"/>
    </row>
    <row r="997">
      <c r="B997" s="231"/>
    </row>
    <row r="998">
      <c r="B998" s="231"/>
    </row>
    <row r="999">
      <c r="B999" s="231"/>
    </row>
    <row r="1000">
      <c r="B1000" s="231"/>
    </row>
    <row r="1001">
      <c r="B1001" s="231"/>
    </row>
    <row r="1002">
      <c r="B1002" s="231"/>
    </row>
    <row r="1003">
      <c r="B1003" s="231"/>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31" t="s">
        <v>230</v>
      </c>
      <c r="B1" s="226" t="s">
        <v>2</v>
      </c>
    </row>
    <row r="2">
      <c r="A2" s="231" t="s">
        <v>3</v>
      </c>
      <c r="B2" s="227">
        <f>IFERROR(VLOOKUP(A2,'#2 IH Results'!$A$2:$C$101,2,0),0)+IFERROR(VLOOKUP(A2,'#1 IH Results'!$A$2:$C$101,2,0),0)</f>
        <v>33.02510501</v>
      </c>
    </row>
    <row r="3">
      <c r="A3" s="231" t="s">
        <v>10</v>
      </c>
      <c r="B3" s="227">
        <f>IFERROR(VLOOKUP(A3,'#2 IH Results'!$A$2:$C$101,2,0),0)+IFERROR(VLOOKUP(A3,'#1 IH Results'!$A$2:$C$101,2,0),0)</f>
        <v>32.20765759</v>
      </c>
    </row>
    <row r="4">
      <c r="A4" s="231" t="s">
        <v>7</v>
      </c>
      <c r="B4" s="227">
        <f>IFERROR(VLOOKUP(A4,'#2 IH Results'!$A$2:$C$101,2,0),0)+IFERROR(VLOOKUP(A4,'#1 IH Results'!$A$2:$C$101,2,0),0)</f>
        <v>31.2763025</v>
      </c>
    </row>
    <row r="5">
      <c r="A5" s="231" t="s">
        <v>14</v>
      </c>
      <c r="B5" s="227">
        <f>IFERROR(VLOOKUP(A5,'#2 IH Results'!$A$2:$C$101,2,0),0)+IFERROR(VLOOKUP(A5,'#1 IH Results'!$A$2:$C$101,2,0),0)</f>
        <v>11.45687102</v>
      </c>
    </row>
    <row r="6">
      <c r="A6" s="231" t="s">
        <v>4</v>
      </c>
      <c r="B6" s="227">
        <f>IFERROR(VLOOKUP(A6,'#2 IH Results'!$A$2:$C$101,2,0),0)+IFERROR(VLOOKUP(A6,'#1 IH Results'!$A$2:$C$101,2,0),0)</f>
        <v>11.02316265</v>
      </c>
    </row>
    <row r="7">
      <c r="A7" s="231" t="s">
        <v>16</v>
      </c>
      <c r="B7" s="227">
        <f>IFERROR(VLOOKUP(A7,'#2 IH Results'!$A$2:$C$101,2,0),0)+IFERROR(VLOOKUP(A7,'#1 IH Results'!$A$2:$C$101,2,0),0)</f>
        <v>10.26102988</v>
      </c>
    </row>
    <row r="8">
      <c r="A8" s="231" t="s">
        <v>9</v>
      </c>
      <c r="B8" s="227">
        <f>IFERROR(VLOOKUP(A8,'#2 IH Results'!$A$2:$C$101,2,0),0)+IFERROR(VLOOKUP(A8,'#1 IH Results'!$A$2:$C$101,2,0),0)</f>
        <v>9.122351726</v>
      </c>
    </row>
    <row r="9">
      <c r="A9" s="231" t="s">
        <v>12</v>
      </c>
      <c r="B9" s="227">
        <f>IFERROR(VLOOKUP(A9,'#2 IH Results'!$A$2:$C$101,2,0),0)+IFERROR(VLOOKUP(A9,'#1 IH Results'!$A$2:$C$101,2,0),0)</f>
        <v>7.785137122</v>
      </c>
    </row>
    <row r="10">
      <c r="A10" s="231" t="s">
        <v>6</v>
      </c>
      <c r="B10" s="227">
        <f>IFERROR(VLOOKUP(A10,'#2 IH Results'!$A$2:$C$101,2,0),0)+IFERROR(VLOOKUP(A10,'#1 IH Results'!$A$2:$C$101,2,0),0)</f>
        <v>6.88411335</v>
      </c>
    </row>
    <row r="11">
      <c r="A11" s="231" t="s">
        <v>47</v>
      </c>
      <c r="B11" s="227">
        <f>IFERROR(VLOOKUP(A11,'#2 IH Results'!$A$2:$C$101,2,0),0)+IFERROR(VLOOKUP(A11,'#1 IH Results'!$A$2:$C$101,2,0),0)</f>
        <v>4.685185168</v>
      </c>
    </row>
    <row r="12">
      <c r="A12" s="231" t="s">
        <v>17</v>
      </c>
      <c r="B12" s="227">
        <f>IFERROR(VLOOKUP(A12,'#2 IH Results'!$A$2:$C$101,2,0),0)+IFERROR(VLOOKUP(A12,'#1 IH Results'!$A$2:$C$101,2,0),0)</f>
        <v>4.468537244</v>
      </c>
    </row>
    <row r="13">
      <c r="A13" s="231" t="s">
        <v>34</v>
      </c>
      <c r="B13" s="227">
        <f>IFERROR(VLOOKUP(A13,'#2 IH Results'!$A$2:$C$101,2,0),0)+IFERROR(VLOOKUP(A13,'#1 IH Results'!$A$2:$C$101,2,0),0)</f>
        <v>3.886330728</v>
      </c>
    </row>
    <row r="14">
      <c r="A14" s="231" t="s">
        <v>69</v>
      </c>
      <c r="B14" s="227">
        <f>IFERROR(VLOOKUP(A14,'#2 IH Results'!$A$2:$C$101,2,0),0)+IFERROR(VLOOKUP(A14,'#1 IH Results'!$A$2:$C$101,2,0),0)</f>
        <v>3.82525381</v>
      </c>
    </row>
    <row r="15">
      <c r="A15" s="231" t="s">
        <v>30</v>
      </c>
      <c r="B15" s="227">
        <f>IFERROR(VLOOKUP(A15,'#2 IH Results'!$A$2:$C$101,2,0),0)+IFERROR(VLOOKUP(A15,'#1 IH Results'!$A$2:$C$101,2,0),0)</f>
        <v>3.748148135</v>
      </c>
    </row>
    <row r="16">
      <c r="A16" s="231" t="s">
        <v>28</v>
      </c>
      <c r="B16" s="227">
        <f>IFERROR(VLOOKUP(A16,'#2 IH Results'!$A$2:$C$101,2,0),0)+IFERROR(VLOOKUP(A16,'#1 IH Results'!$A$2:$C$101,2,0),0)</f>
        <v>3.03445404</v>
      </c>
    </row>
    <row r="17">
      <c r="A17" s="231" t="s">
        <v>24</v>
      </c>
      <c r="B17" s="227">
        <f>IFERROR(VLOOKUP(A17,'#2 IH Results'!$A$2:$C$101,2,0),0)+IFERROR(VLOOKUP(A17,'#1 IH Results'!$A$2:$C$101,2,0),0)</f>
        <v>3.012621403</v>
      </c>
    </row>
    <row r="18">
      <c r="A18" s="264" t="s">
        <v>782</v>
      </c>
      <c r="B18" s="227">
        <f>IFERROR(VLOOKUP(A18,'#2 IH Results'!$A$2:$C$101,2,0),0)+IFERROR(VLOOKUP(A18,'#1 IH Results'!$A$2:$C$101,2,0),0)</f>
        <v>0</v>
      </c>
    </row>
    <row r="19">
      <c r="A19" s="264" t="s">
        <v>235</v>
      </c>
      <c r="B19" s="227">
        <f>IFERROR(VLOOKUP(A19,'#2 IH Results'!$A$2:$C$101,2,0),0)+IFERROR(VLOOKUP(A19,'#1 IH Results'!$A$2:$C$101,2,0),0)</f>
        <v>0</v>
      </c>
    </row>
    <row r="20">
      <c r="A20" s="231" t="s">
        <v>32</v>
      </c>
      <c r="B20" s="227">
        <f>IFERROR(VLOOKUP(A20,'#2 IH Results'!$A$2:$C$101,2,0),0)+IFERROR(VLOOKUP(A20,'#1 IH Results'!$A$2:$C$101,2,0),0)</f>
        <v>2.342592584</v>
      </c>
    </row>
    <row r="21">
      <c r="A21" s="231" t="s">
        <v>90</v>
      </c>
      <c r="B21" s="227">
        <f>IFERROR(VLOOKUP(A21,'#2 IH Results'!$A$2:$C$101,2,0),0)+IFERROR(VLOOKUP(A21,'#1 IH Results'!$A$2:$C$101,2,0),0)</f>
        <v>2.284942243</v>
      </c>
    </row>
    <row r="22">
      <c r="A22" s="231" t="s">
        <v>18</v>
      </c>
      <c r="B22" s="227">
        <f>IFERROR(VLOOKUP(A22,'#2 IH Results'!$A$2:$C$101,2,0),0)+IFERROR(VLOOKUP(A22,'#1 IH Results'!$A$2:$C$101,2,0),0)</f>
        <v>2.208057913</v>
      </c>
    </row>
    <row r="23">
      <c r="A23" s="231" t="s">
        <v>45</v>
      </c>
      <c r="B23" s="227">
        <f>IFERROR(VLOOKUP(A23,'#2 IH Results'!$A$2:$C$101,2,0),0)+IFERROR(VLOOKUP(A23,'#1 IH Results'!$A$2:$C$101,2,0),0)</f>
        <v>2.146068048</v>
      </c>
    </row>
    <row r="24">
      <c r="A24" s="231" t="s">
        <v>27</v>
      </c>
      <c r="B24" s="227">
        <f>IFERROR(VLOOKUP(A24,'#2 IH Results'!$A$2:$C$101,2,0),0)+IFERROR(VLOOKUP(A24,'#1 IH Results'!$A$2:$C$101,2,0),0)</f>
        <v>1.874074067</v>
      </c>
    </row>
    <row r="25">
      <c r="A25" s="231" t="s">
        <v>77</v>
      </c>
      <c r="B25" s="227">
        <f>IFERROR(VLOOKUP(A25,'#2 IH Results'!$A$2:$C$101,2,0),0)+IFERROR(VLOOKUP(A25,'#1 IH Results'!$A$2:$C$101,2,0),0)</f>
        <v>1.874074067</v>
      </c>
    </row>
    <row r="26">
      <c r="A26" s="231" t="s">
        <v>22</v>
      </c>
      <c r="B26" s="227">
        <f>IFERROR(VLOOKUP(A26,'#2 IH Results'!$A$2:$C$101,2,0),0)+IFERROR(VLOOKUP(A26,'#1 IH Results'!$A$2:$C$101,2,0),0)</f>
        <v>1.052089316</v>
      </c>
    </row>
    <row r="27">
      <c r="A27" s="231" t="s">
        <v>68</v>
      </c>
      <c r="B27" s="227">
        <f>IFERROR(VLOOKUP(A27,'#2 IH Results'!$A$2:$C$101,2,0),0)+IFERROR(VLOOKUP(A27,'#1 IH Results'!$A$2:$C$101,2,0),0)</f>
        <v>0.9568948481</v>
      </c>
    </row>
    <row r="28">
      <c r="A28" s="231" t="s">
        <v>79</v>
      </c>
      <c r="B28" s="227">
        <f>IFERROR(VLOOKUP(A28,'#2 IH Results'!$A$2:$C$101,2,0),0)+IFERROR(VLOOKUP(A28,'#1 IH Results'!$A$2:$C$101,2,0),0)</f>
        <v>0.8696618992</v>
      </c>
    </row>
    <row r="29">
      <c r="A29" s="231" t="s">
        <v>36</v>
      </c>
      <c r="B29" s="227">
        <f>IFERROR(VLOOKUP(A29,'#2 IH Results'!$A$2:$C$101,2,0),0)+IFERROR(VLOOKUP(A29,'#1 IH Results'!$A$2:$C$101,2,0),0)</f>
        <v>0.8554699819</v>
      </c>
    </row>
    <row r="30">
      <c r="A30" s="231" t="s">
        <v>97</v>
      </c>
      <c r="B30" s="227">
        <f>IFERROR(VLOOKUP(A30,'#2 IH Results'!$A$2:$C$101,2,0),0)+IFERROR(VLOOKUP(A30,'#1 IH Results'!$A$2:$C$101,2,0),0)</f>
        <v>0.7926166071</v>
      </c>
    </row>
    <row r="31">
      <c r="A31" s="231" t="s">
        <v>143</v>
      </c>
      <c r="B31" s="227">
        <f>IFERROR(VLOOKUP(A31,'#2 IH Results'!$A$2:$C$101,2,0),0)+IFERROR(VLOOKUP(A31,'#1 IH Results'!$A$2:$C$101,2,0),0)</f>
        <v>0.7509634626</v>
      </c>
    </row>
    <row r="32">
      <c r="A32" s="231" t="s">
        <v>44</v>
      </c>
      <c r="B32" s="227">
        <f>IFERROR(VLOOKUP(A32,'#2 IH Results'!$A$2:$C$101,2,0),0)+IFERROR(VLOOKUP(A32,'#1 IH Results'!$A$2:$C$101,2,0),0)</f>
        <v>0.7429869979</v>
      </c>
    </row>
    <row r="33">
      <c r="A33" s="231" t="s">
        <v>33</v>
      </c>
      <c r="B33" s="227">
        <f>IFERROR(VLOOKUP(A33,'#2 IH Results'!$A$2:$C$101,2,0),0)+IFERROR(VLOOKUP(A33,'#1 IH Results'!$A$2:$C$101,2,0),0)</f>
        <v>0.6285337478</v>
      </c>
    </row>
    <row r="34">
      <c r="A34" s="231" t="s">
        <v>37</v>
      </c>
      <c r="B34" s="227">
        <f>IFERROR(VLOOKUP(A34,'#2 IH Results'!$A$2:$C$101,2,0),0)+IFERROR(VLOOKUP(A34,'#1 IH Results'!$A$2:$C$101,2,0),0)</f>
        <v>0.6285337478</v>
      </c>
    </row>
    <row r="35">
      <c r="A35" s="231" t="s">
        <v>41</v>
      </c>
      <c r="B35" s="227">
        <f>IFERROR(VLOOKUP(A35,'#2 IH Results'!$A$2:$C$101,2,0),0)+IFERROR(VLOOKUP(A35,'#1 IH Results'!$A$2:$C$101,2,0),0)</f>
        <v>0.6285337478</v>
      </c>
    </row>
    <row r="36">
      <c r="A36" s="231" t="s">
        <v>35</v>
      </c>
      <c r="B36" s="227">
        <f>IFERROR(VLOOKUP(A36,'#2 IH Results'!$A$2:$C$101,2,0),0)+IFERROR(VLOOKUP(A36,'#1 IH Results'!$A$2:$C$101,2,0),0)</f>
        <v>0.6285337478</v>
      </c>
    </row>
    <row r="37">
      <c r="A37" s="231" t="s">
        <v>54</v>
      </c>
      <c r="B37" s="227">
        <f>IFERROR(VLOOKUP(A37,'#2 IH Results'!$A$2:$C$101,2,0),0)+IFERROR(VLOOKUP(A37,'#1 IH Results'!$A$2:$C$101,2,0),0)</f>
        <v>0.5942252664</v>
      </c>
    </row>
    <row r="38">
      <c r="A38" s="231" t="s">
        <v>171</v>
      </c>
      <c r="B38" s="227">
        <f>IFERROR(VLOOKUP(A38,'#2 IH Results'!$A$2:$C$101,2,0),0)+IFERROR(VLOOKUP(A38,'#1 IH Results'!$A$2:$C$101,2,0),0)</f>
        <v>0.5801899866</v>
      </c>
    </row>
    <row r="39">
      <c r="A39" s="231" t="s">
        <v>88</v>
      </c>
      <c r="B39" s="227">
        <f>IFERROR(VLOOKUP(A39,'#2 IH Results'!$A$2:$C$101,2,0),0)+IFERROR(VLOOKUP(A39,'#1 IH Results'!$A$2:$C$101,2,0),0)</f>
        <v>0.5767907486</v>
      </c>
    </row>
    <row r="40">
      <c r="A40" s="231" t="s">
        <v>172</v>
      </c>
      <c r="B40" s="227">
        <f>IFERROR(VLOOKUP(A40,'#2 IH Results'!$A$2:$C$101,2,0),0)+IFERROR(VLOOKUP(A40,'#1 IH Results'!$A$2:$C$101,2,0),0)</f>
        <v>0.5685624704</v>
      </c>
    </row>
    <row r="41">
      <c r="A41" s="231" t="s">
        <v>124</v>
      </c>
      <c r="B41" s="227">
        <f>IFERROR(VLOOKUP(A41,'#2 IH Results'!$A$2:$C$101,2,0),0)+IFERROR(VLOOKUP(A41,'#1 IH Results'!$A$2:$C$101,2,0),0)</f>
        <v>0.4666385249</v>
      </c>
    </row>
    <row r="42">
      <c r="A42" s="231" t="s">
        <v>123</v>
      </c>
      <c r="B42" s="227">
        <f>IFERROR(VLOOKUP(A42,'#2 IH Results'!$A$2:$C$101,2,0),0)+IFERROR(VLOOKUP(A42,'#1 IH Results'!$A$2:$C$101,2,0),0)</f>
        <v>0.4597854617</v>
      </c>
    </row>
    <row r="43">
      <c r="A43" s="231" t="s">
        <v>140</v>
      </c>
      <c r="B43" s="227">
        <f>IFERROR(VLOOKUP(A43,'#2 IH Results'!$A$2:$C$101,2,0),0)+IFERROR(VLOOKUP(A43,'#1 IH Results'!$A$2:$C$101,2,0),0)</f>
        <v>0.4540678499</v>
      </c>
    </row>
    <row r="44">
      <c r="A44" s="231" t="s">
        <v>102</v>
      </c>
      <c r="B44" s="227">
        <f>IFERROR(VLOOKUP(A44,'#2 IH Results'!$A$2:$C$101,2,0),0)+IFERROR(VLOOKUP(A44,'#1 IH Results'!$A$2:$C$101,2,0),0)</f>
        <v>0.4540678499</v>
      </c>
    </row>
    <row r="45">
      <c r="A45" s="245" t="s">
        <v>46</v>
      </c>
      <c r="B45" s="227">
        <f>IFERROR(VLOOKUP(A45,'#2 IH Results'!$A$2:$C$101,2,0),0)+IFERROR(VLOOKUP(A45,'#1 IH Results'!$A$2:$C$101,2,0),0)</f>
        <v>0.4540678499</v>
      </c>
    </row>
    <row r="46">
      <c r="A46" s="231" t="s">
        <v>174</v>
      </c>
      <c r="B46" s="227">
        <f>IFERROR(VLOOKUP(A46,'#2 IH Results'!$A$2:$C$101,2,0),0)+IFERROR(VLOOKUP(A46,'#1 IH Results'!$A$2:$C$101,2,0),0)</f>
        <v>0.4540678499</v>
      </c>
    </row>
    <row r="47">
      <c r="A47" s="231" t="s">
        <v>128</v>
      </c>
      <c r="B47" s="227">
        <f>IFERROR(VLOOKUP(A47,'#2 IH Results'!$A$2:$C$101,2,0),0)+IFERROR(VLOOKUP(A47,'#1 IH Results'!$A$2:$C$101,2,0),0)</f>
        <v>0.4540678499</v>
      </c>
    </row>
    <row r="48">
      <c r="A48" s="231" t="s">
        <v>175</v>
      </c>
      <c r="B48" s="227">
        <f>IFERROR(VLOOKUP(A48,'#2 IH Results'!$A$2:$C$101,2,0),0)+IFERROR(VLOOKUP(A48,'#1 IH Results'!$A$2:$C$101,2,0),0)</f>
        <v>0.4540678499</v>
      </c>
    </row>
    <row r="49">
      <c r="A49" s="231" t="s">
        <v>109</v>
      </c>
      <c r="B49" s="227">
        <f>IFERROR(VLOOKUP(A49,'#2 IH Results'!$A$2:$C$101,2,0),0)+IFERROR(VLOOKUP(A49,'#1 IH Results'!$A$2:$C$101,2,0),0)</f>
        <v>0.4540678499</v>
      </c>
    </row>
    <row r="50">
      <c r="A50" s="231" t="s">
        <v>29</v>
      </c>
      <c r="B50" s="227">
        <f>IFERROR(VLOOKUP(A50,'#2 IH Results'!$A$2:$C$101,2,0),0)+IFERROR(VLOOKUP(A50,'#1 IH Results'!$A$2:$C$101,2,0),0)</f>
        <v>0.4388433352</v>
      </c>
    </row>
    <row r="51">
      <c r="A51" s="231" t="s">
        <v>43</v>
      </c>
      <c r="B51" s="227">
        <f>IFERROR(VLOOKUP(A51,'#2 IH Results'!$A$2:$C$101,2,0),0)+IFERROR(VLOOKUP(A51,'#1 IH Results'!$A$2:$C$101,2,0),0)</f>
        <v>0.4096263475</v>
      </c>
    </row>
    <row r="52">
      <c r="A52" s="231" t="s">
        <v>25</v>
      </c>
      <c r="B52" s="227">
        <f>IFERROR(VLOOKUP(A52,'#2 IH Results'!$A$2:$C$101,2,0),0)+IFERROR(VLOOKUP(A52,'#1 IH Results'!$A$2:$C$101,2,0),0)</f>
        <v>0.4096263475</v>
      </c>
    </row>
    <row r="53">
      <c r="A53" s="231" t="s">
        <v>42</v>
      </c>
      <c r="B53" s="227">
        <f>IFERROR(VLOOKUP(A53,'#2 IH Results'!$A$2:$C$101,2,0),0)+IFERROR(VLOOKUP(A53,'#1 IH Results'!$A$2:$C$101,2,0),0)</f>
        <v>0.3459307282</v>
      </c>
    </row>
    <row r="54">
      <c r="A54" s="231" t="s">
        <v>139</v>
      </c>
      <c r="B54" s="227">
        <f>IFERROR(VLOOKUP(A54,'#2 IH Results'!$A$2:$C$101,2,0),0)+IFERROR(VLOOKUP(A54,'#1 IH Results'!$A$2:$C$101,2,0),0)</f>
        <v>0.3459307282</v>
      </c>
    </row>
    <row r="55">
      <c r="A55" s="231" t="s">
        <v>31</v>
      </c>
      <c r="B55" s="227">
        <f>IFERROR(VLOOKUP(A55,'#2 IH Results'!$A$2:$C$101,2,0),0)+IFERROR(VLOOKUP(A55,'#1 IH Results'!$A$2:$C$101,2,0),0)</f>
        <v>0.3459307282</v>
      </c>
    </row>
    <row r="56">
      <c r="A56" s="231" t="s">
        <v>179</v>
      </c>
      <c r="B56" s="227">
        <f>IFERROR(VLOOKUP(A56,'#2 IH Results'!$A$2:$C$101,2,0),0)+IFERROR(VLOOKUP(A56,'#1 IH Results'!$A$2:$C$101,2,0),0)</f>
        <v>0.2990788765</v>
      </c>
    </row>
    <row r="57">
      <c r="A57" s="231" t="s">
        <v>83</v>
      </c>
      <c r="B57" s="227">
        <f>IFERROR(VLOOKUP(A57,'#2 IH Results'!$A$2:$C$101,2,0),0)+IFERROR(VLOOKUP(A57,'#1 IH Results'!$A$2:$C$101,2,0),0)</f>
        <v>0.2342592584</v>
      </c>
    </row>
    <row r="58">
      <c r="A58" s="231" t="s">
        <v>75</v>
      </c>
      <c r="B58" s="227">
        <f>IFERROR(VLOOKUP(A58,'#2 IH Results'!$A$2:$C$101,2,0),0)+IFERROR(VLOOKUP(A58,'#1 IH Results'!$A$2:$C$101,2,0),0)</f>
        <v>0.2159235494</v>
      </c>
    </row>
    <row r="59">
      <c r="A59" s="231" t="s">
        <v>85</v>
      </c>
      <c r="B59" s="227">
        <f>IFERROR(VLOOKUP(A59,'#2 IH Results'!$A$2:$C$101,2,0),0)+IFERROR(VLOOKUP(A59,'#1 IH Results'!$A$2:$C$101,2,0),0)</f>
        <v>0.1382774245</v>
      </c>
    </row>
    <row r="60">
      <c r="A60" s="231" t="s">
        <v>63</v>
      </c>
      <c r="B60" s="227">
        <f>IFERROR(VLOOKUP(A60,'#2 IH Results'!$A$2:$C$101,2,0),0)+IFERROR(VLOOKUP(A60,'#1 IH Results'!$A$2:$C$101,2,0),0)</f>
        <v>0.1361890275</v>
      </c>
    </row>
    <row r="61">
      <c r="A61" s="231" t="s">
        <v>187</v>
      </c>
      <c r="B61" s="227">
        <f>IFERROR(VLOOKUP(A61,'#2 IH Results'!$A$2:$C$101,2,0),0)+IFERROR(VLOOKUP(A61,'#1 IH Results'!$A$2:$C$101,2,0),0)</f>
        <v>0.1138547335</v>
      </c>
    </row>
    <row r="62">
      <c r="A62" s="231" t="s">
        <v>188</v>
      </c>
      <c r="B62" s="227">
        <f>IFERROR(VLOOKUP(A62,'#2 IH Results'!$A$2:$C$101,2,0),0)+IFERROR(VLOOKUP(A62,'#1 IH Results'!$A$2:$C$101,2,0),0)</f>
        <v>0.1138547335</v>
      </c>
    </row>
    <row r="63">
      <c r="A63" s="231" t="s">
        <v>65</v>
      </c>
      <c r="B63" s="227">
        <f>IFERROR(VLOOKUP(A63,'#2 IH Results'!$A$2:$C$101,2,0),0)+IFERROR(VLOOKUP(A63,'#1 IH Results'!$A$2:$C$101,2,0),0)</f>
        <v>0.09021679981</v>
      </c>
    </row>
    <row r="64">
      <c r="A64" s="231" t="s">
        <v>48</v>
      </c>
      <c r="B64" s="227">
        <f>IFERROR(VLOOKUP(A64,'#2 IH Results'!$A$2:$C$101,2,0),0)+IFERROR(VLOOKUP(A64,'#1 IH Results'!$A$2:$C$101,2,0),0)</f>
        <v>0.09021679981</v>
      </c>
    </row>
    <row r="65">
      <c r="A65" s="231" t="s">
        <v>190</v>
      </c>
      <c r="B65" s="227">
        <f>IFERROR(VLOOKUP(A65,'#2 IH Results'!$A$2:$C$101,2,0),0)+IFERROR(VLOOKUP(A65,'#1 IH Results'!$A$2:$C$101,2,0),0)</f>
        <v>0.09021679981</v>
      </c>
    </row>
    <row r="66">
      <c r="A66" s="231" t="s">
        <v>191</v>
      </c>
      <c r="B66" s="227">
        <f>IFERROR(VLOOKUP(A66,'#2 IH Results'!$A$2:$C$101,2,0),0)+IFERROR(VLOOKUP(A66,'#1 IH Results'!$A$2:$C$101,2,0),0)</f>
        <v>0.08933717579</v>
      </c>
    </row>
    <row r="67">
      <c r="A67" s="231" t="s">
        <v>195</v>
      </c>
      <c r="B67" s="227">
        <f>IFERROR(VLOOKUP(A67,'#2 IH Results'!$A$2:$C$101,2,0),0)+IFERROR(VLOOKUP(A67,'#1 IH Results'!$A$2:$C$101,2,0),0)</f>
        <v>0.05575538483</v>
      </c>
    </row>
    <row r="68">
      <c r="A68" s="231" t="s">
        <v>197</v>
      </c>
      <c r="B68" s="227">
        <f>IFERROR(VLOOKUP(A68,'#2 IH Results'!$A$2:$C$101,2,0),0)+IFERROR(VLOOKUP(A68,'#1 IH Results'!$A$2:$C$101,2,0),0)</f>
        <v>0.03771202487</v>
      </c>
    </row>
    <row r="69">
      <c r="A69" s="231" t="s">
        <v>199</v>
      </c>
      <c r="B69" s="227">
        <f>IFERROR(VLOOKUP(A69,'#2 IH Results'!$A$2:$C$101,2,0),0)+IFERROR(VLOOKUP(A69,'#1 IH Results'!$A$2:$C$101,2,0),0)</f>
        <v>0.02514134991</v>
      </c>
    </row>
    <row r="70">
      <c r="A70" s="231" t="s">
        <v>200</v>
      </c>
      <c r="B70" s="227">
        <f>IFERROR(VLOOKUP(A70,'#2 IH Results'!$A$2:$C$101,2,0),0)+IFERROR(VLOOKUP(A70,'#1 IH Results'!$A$2:$C$101,2,0),0)</f>
        <v>0.02514134991</v>
      </c>
    </row>
    <row r="71">
      <c r="A71" s="231" t="s">
        <v>201</v>
      </c>
      <c r="B71" s="227">
        <f>IFERROR(VLOOKUP(A71,'#2 IH Results'!$A$2:$C$101,2,0),0)+IFERROR(VLOOKUP(A71,'#1 IH Results'!$A$2:$C$101,2,0),0)</f>
        <v>0.01966866491</v>
      </c>
    </row>
    <row r="72">
      <c r="A72" s="231" t="s">
        <v>103</v>
      </c>
      <c r="B72" s="227">
        <f>IFERROR(VLOOKUP(A72,'#2 IH Results'!$A$2:$C$101,2,0),0)+IFERROR(VLOOKUP(A72,'#1 IH Results'!$A$2:$C$101,2,0),0)</f>
        <v>0.01257067496</v>
      </c>
    </row>
    <row r="73">
      <c r="A73" s="231" t="s">
        <v>86</v>
      </c>
      <c r="B73" s="227">
        <f>IFERROR(VLOOKUP(A73,'#2 IH Results'!$A$2:$C$101,2,0),0)+IFERROR(VLOOKUP(A73,'#1 IH Results'!$A$2:$C$101,2,0),0)</f>
        <v>0.01257067496</v>
      </c>
    </row>
    <row r="74">
      <c r="A74" s="231" t="s">
        <v>51</v>
      </c>
      <c r="B74" s="227">
        <f>IFERROR(VLOOKUP(A74,'#2 IH Results'!$A$2:$C$101,2,0),0)+IFERROR(VLOOKUP(A74,'#1 IH Results'!$A$2:$C$101,2,0),0)</f>
        <v>0.01257067496</v>
      </c>
    </row>
    <row r="75">
      <c r="B75" s="227">
        <f>IFERROR(VLOOKUP(A75,'#2 IH Results'!$A$2:$C$101,2,0),0)+IFERROR(VLOOKUP(A75,'#1 IH Results'!$A$2:$C$101,2,0),0)</f>
        <v>0</v>
      </c>
    </row>
    <row r="76">
      <c r="B76" s="227">
        <f>IFERROR(VLOOKUP(A76,'#2 IH Results'!$A$2:$C$101,2,0),0)+IFERROR(VLOOKUP(A76,'#1 IH Results'!$A$2:$C$101,2,0),0)</f>
        <v>0</v>
      </c>
    </row>
    <row r="77">
      <c r="B77" s="227">
        <f>IFERROR(VLOOKUP(A77,'#2 IH Results'!$A$2:$C$101,2,0),0)+IFERROR(VLOOKUP(A77,'#1 IH Results'!$A$2:$C$101,2,0),0)</f>
        <v>0</v>
      </c>
    </row>
    <row r="78">
      <c r="B78" s="227">
        <f>IFERROR(VLOOKUP(A78,'#2 IH Results'!$A$2:$C$101,2,0),0)+IFERROR(VLOOKUP(A78,'#1 IH Results'!$A$2:$C$101,2,0),0)</f>
        <v>0</v>
      </c>
    </row>
    <row r="79">
      <c r="B79" s="227">
        <f>IFERROR(VLOOKUP(A79,'#2 IH Results'!$A$2:$C$101,2,0),0)+IFERROR(VLOOKUP(A79,'#1 IH Results'!$A$2:$C$101,2,0),0)</f>
        <v>0</v>
      </c>
    </row>
    <row r="80">
      <c r="B80" s="227">
        <f>IFERROR(VLOOKUP(A80,'#2 IH Results'!$A$2:$C$101,2,0),0)+IFERROR(VLOOKUP(A80,'#1 IH Results'!$A$2:$C$101,2,0),0)</f>
        <v>0</v>
      </c>
    </row>
    <row r="81">
      <c r="B81" s="227">
        <f>IFERROR(VLOOKUP(A81,'#2 IH Results'!$A$2:$C$101,2,0),0)+IFERROR(VLOOKUP(A81,'#1 IH Results'!$A$2:$C$101,2,0),0)</f>
        <v>0</v>
      </c>
    </row>
    <row r="82">
      <c r="B82" s="227">
        <f>IFERROR(VLOOKUP(A82,'#2 IH Results'!$A$2:$C$101,2,0),0)+IFERROR(VLOOKUP(A82,'#1 IH Results'!$A$2:$C$101,2,0),0)</f>
        <v>0</v>
      </c>
    </row>
    <row r="83">
      <c r="B83" s="227">
        <f>IFERROR(VLOOKUP(A83,'#2 IH Results'!$A$2:$C$101,2,0),0)+IFERROR(VLOOKUP(A83,'#1 IH Results'!$A$2:$C$101,2,0),0)</f>
        <v>0</v>
      </c>
    </row>
    <row r="84">
      <c r="B84" s="227">
        <f>IFERROR(VLOOKUP(A84,'#2 IH Results'!$A$2:$C$101,2,0),0)+IFERROR(VLOOKUP(A84,'#1 IH Results'!$A$2:$C$101,2,0),0)</f>
        <v>0</v>
      </c>
    </row>
    <row r="85">
      <c r="B85" s="227">
        <f>IFERROR(VLOOKUP(A85,'#2 IH Results'!$A$2:$C$101,2,0),0)+IFERROR(VLOOKUP(A85,'#1 IH Results'!$A$2:$C$101,2,0),0)</f>
        <v>0</v>
      </c>
    </row>
    <row r="86">
      <c r="B86" s="227">
        <f>IFERROR(VLOOKUP(A86,'#2 IH Results'!$A$2:$C$101,2,0),0)+IFERROR(VLOOKUP(A86,'#1 IH Results'!$A$2:$C$101,2,0),0)</f>
        <v>0</v>
      </c>
    </row>
    <row r="87">
      <c r="B87" s="227">
        <f>IFERROR(VLOOKUP(A87,'#2 IH Results'!$A$2:$C$101,2,0),0)+IFERROR(VLOOKUP(A87,'#1 IH Results'!$A$2:$C$101,2,0),0)</f>
        <v>0</v>
      </c>
    </row>
    <row r="88">
      <c r="B88" s="227">
        <f>IFERROR(VLOOKUP(A88,'#2 IH Results'!$A$2:$C$101,2,0),0)+IFERROR(VLOOKUP(A88,'#1 IH Results'!$A$2:$C$101,2,0),0)</f>
        <v>0</v>
      </c>
    </row>
    <row r="89">
      <c r="B89" s="227">
        <f>IFERROR(VLOOKUP(A89,'#2 IH Results'!$A$2:$C$101,2,0),0)+IFERROR(VLOOKUP(A89,'#1 IH Results'!$A$2:$C$101,2,0),0)</f>
        <v>0</v>
      </c>
    </row>
    <row r="90">
      <c r="B90" s="227">
        <f>IFERROR(VLOOKUP(A90,'#2 IH Results'!$A$2:$C$101,2,0),0)+IFERROR(VLOOKUP(A90,'#1 IH Results'!$A$2:$C$101,2,0),0)</f>
        <v>0</v>
      </c>
    </row>
    <row r="91">
      <c r="B91" s="227">
        <f>IFERROR(VLOOKUP(A91,'#2 IH Results'!$A$2:$C$101,2,0),0)+IFERROR(VLOOKUP(A91,'#1 IH Results'!$A$2:$C$101,2,0),0)</f>
        <v>0</v>
      </c>
    </row>
    <row r="92">
      <c r="B92" s="227">
        <f>IFERROR(VLOOKUP(A92,'#2 IH Results'!$A$2:$C$101,2,0),0)+IFERROR(VLOOKUP(A92,'#1 IH Results'!$A$2:$C$101,2,0),0)</f>
        <v>0</v>
      </c>
    </row>
    <row r="93">
      <c r="B93" s="227">
        <f>IFERROR(VLOOKUP(A93,'#2 IH Results'!$A$2:$C$101,2,0),0)+IFERROR(VLOOKUP(A93,'#1 IH Results'!$A$2:$C$101,2,0),0)</f>
        <v>0</v>
      </c>
    </row>
    <row r="94">
      <c r="B94" s="227">
        <f>IFERROR(VLOOKUP(A94,'#2 IH Results'!$A$2:$C$101,2,0),0)+IFERROR(VLOOKUP(A94,'#1 IH Results'!$A$2:$C$101,2,0),0)</f>
        <v>0</v>
      </c>
    </row>
    <row r="95">
      <c r="B95" s="227">
        <f>IFERROR(VLOOKUP(A95,'#2 IH Results'!$A$2:$C$101,2,0),0)+IFERROR(VLOOKUP(A95,'#1 IH Results'!$A$2:$C$101,2,0),0)</f>
        <v>0</v>
      </c>
    </row>
    <row r="96">
      <c r="B96" s="227">
        <f>IFERROR(VLOOKUP(A96,'#2 IH Results'!$A$2:$C$101,2,0),0)+IFERROR(VLOOKUP(A96,'#1 IH Results'!$A$2:$C$101,2,0),0)</f>
        <v>0</v>
      </c>
    </row>
    <row r="97">
      <c r="B97" s="227">
        <f>IFERROR(VLOOKUP(A97,'#2 IH Results'!$A$2:$C$101,2,0),0)+IFERROR(VLOOKUP(A97,'#1 IH Results'!$A$2:$C$101,2,0),0)</f>
        <v>0</v>
      </c>
    </row>
    <row r="98">
      <c r="B98" s="227">
        <f>IFERROR(VLOOKUP(A98,'#2 IH Results'!$A$2:$C$101,2,0),0)+IFERROR(VLOOKUP(A98,'#1 IH Results'!$A$2:$C$101,2,0),0)</f>
        <v>0</v>
      </c>
    </row>
    <row r="99">
      <c r="B99" s="227">
        <f>IFERROR(VLOOKUP(A99,'#2 IH Results'!$A$2:$C$101,2,0),0)+IFERROR(VLOOKUP(A99,'#1 IH Results'!$A$2:$C$101,2,0),0)</f>
        <v>0</v>
      </c>
    </row>
    <row r="100">
      <c r="B100" s="227">
        <f>IFERROR(VLOOKUP(A100,'#2 IH Results'!$A$2:$C$101,2,0),0)+IFERROR(VLOOKUP(A100,'#1 IH Results'!$A$2:$C$101,2,0),0)</f>
        <v>0</v>
      </c>
    </row>
    <row r="101">
      <c r="B101" s="227">
        <f>IFERROR(VLOOKUP(A101,'#2 IH Results'!$A$2:$C$101,2,0),0)+IFERROR(VLOOKUP(A101,'#1 IH Results'!$A$2:$C$101,2,0),0)</f>
        <v>0</v>
      </c>
    </row>
    <row r="102">
      <c r="B102" s="227">
        <f>IFERROR(VLOOKUP(A102,'#2 IH Results'!$A$2:$C$101,2,0),0)+IFERROR(VLOOKUP(A102,'#1 IH Results'!$A$2:$C$101,2,0),0)</f>
        <v>0</v>
      </c>
    </row>
    <row r="103">
      <c r="B103" s="227"/>
    </row>
    <row r="104">
      <c r="B104" s="227"/>
    </row>
    <row r="105">
      <c r="B105" s="227"/>
    </row>
    <row r="106">
      <c r="B106" s="227"/>
    </row>
    <row r="107">
      <c r="B107" s="227"/>
    </row>
    <row r="108">
      <c r="B108" s="227"/>
    </row>
    <row r="109">
      <c r="B109" s="227"/>
    </row>
    <row r="110">
      <c r="B110" s="227"/>
    </row>
    <row r="111">
      <c r="B111" s="227"/>
    </row>
    <row r="112">
      <c r="B112" s="227"/>
    </row>
    <row r="113">
      <c r="B113" s="227"/>
    </row>
    <row r="114">
      <c r="B114" s="227"/>
    </row>
    <row r="115">
      <c r="B115" s="227"/>
    </row>
    <row r="116">
      <c r="B116" s="227"/>
    </row>
    <row r="117">
      <c r="B117" s="227"/>
    </row>
    <row r="118">
      <c r="B118" s="227"/>
    </row>
    <row r="119">
      <c r="B119" s="227"/>
    </row>
    <row r="120">
      <c r="B120" s="227"/>
    </row>
    <row r="121">
      <c r="B121" s="227"/>
    </row>
    <row r="122">
      <c r="B122" s="227"/>
    </row>
    <row r="123">
      <c r="B123" s="227"/>
    </row>
    <row r="124">
      <c r="B124" s="227"/>
    </row>
    <row r="125">
      <c r="B125" s="227"/>
    </row>
    <row r="126">
      <c r="B126" s="227"/>
    </row>
    <row r="127">
      <c r="B127" s="227"/>
    </row>
    <row r="128">
      <c r="B128" s="227"/>
    </row>
    <row r="129">
      <c r="B129" s="227"/>
    </row>
    <row r="130">
      <c r="B130" s="227"/>
    </row>
    <row r="131">
      <c r="B131" s="227"/>
    </row>
    <row r="132">
      <c r="B132" s="227"/>
    </row>
    <row r="133">
      <c r="B133" s="227"/>
    </row>
    <row r="134">
      <c r="B134" s="227"/>
    </row>
    <row r="135">
      <c r="B135" s="227"/>
    </row>
    <row r="136">
      <c r="B136" s="227"/>
    </row>
    <row r="137">
      <c r="B137" s="227"/>
    </row>
    <row r="138">
      <c r="B138" s="227"/>
    </row>
    <row r="139">
      <c r="B139" s="227"/>
    </row>
    <row r="140">
      <c r="B140" s="227"/>
    </row>
    <row r="141">
      <c r="B141" s="227"/>
    </row>
    <row r="142">
      <c r="B142" s="227"/>
    </row>
    <row r="143">
      <c r="B143" s="227"/>
    </row>
    <row r="144">
      <c r="B144" s="227"/>
    </row>
    <row r="145">
      <c r="B145" s="227"/>
    </row>
    <row r="146">
      <c r="B146" s="227"/>
    </row>
    <row r="147">
      <c r="B147" s="227"/>
    </row>
    <row r="148">
      <c r="B148" s="227"/>
    </row>
    <row r="149">
      <c r="B149" s="227"/>
    </row>
    <row r="150">
      <c r="B150" s="227"/>
    </row>
    <row r="151">
      <c r="B151" s="227"/>
    </row>
    <row r="152">
      <c r="B152" s="227"/>
    </row>
    <row r="153">
      <c r="B153" s="227"/>
    </row>
    <row r="154">
      <c r="B154" s="227"/>
    </row>
    <row r="155">
      <c r="B155" s="227"/>
    </row>
    <row r="156">
      <c r="B156" s="227"/>
    </row>
    <row r="157">
      <c r="B157" s="227"/>
    </row>
    <row r="158">
      <c r="B158" s="227"/>
    </row>
    <row r="159">
      <c r="B159" s="227"/>
    </row>
    <row r="160">
      <c r="B160" s="227"/>
    </row>
    <row r="161">
      <c r="B161" s="227"/>
    </row>
    <row r="162">
      <c r="B162" s="227"/>
    </row>
    <row r="163">
      <c r="B163" s="227"/>
    </row>
    <row r="164">
      <c r="B164" s="227"/>
    </row>
    <row r="165">
      <c r="B165" s="227"/>
    </row>
    <row r="166">
      <c r="B166" s="227"/>
    </row>
    <row r="167">
      <c r="B167" s="227"/>
    </row>
    <row r="168">
      <c r="B168" s="227"/>
    </row>
    <row r="169">
      <c r="B169" s="227"/>
    </row>
    <row r="170">
      <c r="B170" s="227"/>
    </row>
    <row r="171">
      <c r="B171" s="227"/>
    </row>
    <row r="172">
      <c r="B172" s="227"/>
    </row>
    <row r="173">
      <c r="B173" s="227"/>
    </row>
    <row r="174">
      <c r="B174" s="227"/>
    </row>
    <row r="175">
      <c r="B175" s="227"/>
    </row>
    <row r="176">
      <c r="B176" s="227"/>
    </row>
    <row r="177">
      <c r="B177" s="227"/>
    </row>
    <row r="178">
      <c r="B178" s="227"/>
    </row>
    <row r="179">
      <c r="B179" s="227"/>
    </row>
    <row r="180">
      <c r="B180" s="227"/>
    </row>
    <row r="181">
      <c r="B181" s="227"/>
    </row>
    <row r="182">
      <c r="B182" s="227"/>
    </row>
    <row r="183">
      <c r="B183" s="227"/>
    </row>
    <row r="184">
      <c r="B184" s="227"/>
    </row>
    <row r="185">
      <c r="B185" s="227"/>
    </row>
    <row r="186">
      <c r="B186" s="227"/>
    </row>
    <row r="187">
      <c r="B187" s="227"/>
    </row>
    <row r="188">
      <c r="B188" s="227"/>
    </row>
    <row r="189">
      <c r="B189" s="227"/>
    </row>
    <row r="190">
      <c r="B190" s="227"/>
    </row>
    <row r="191">
      <c r="B191" s="227"/>
    </row>
    <row r="192">
      <c r="B192" s="227"/>
    </row>
    <row r="193">
      <c r="B193" s="227"/>
    </row>
    <row r="194">
      <c r="B194" s="227"/>
    </row>
    <row r="195">
      <c r="B195" s="227"/>
    </row>
    <row r="196">
      <c r="B196" s="227"/>
    </row>
    <row r="197">
      <c r="B197" s="227"/>
    </row>
    <row r="198">
      <c r="B198" s="227"/>
    </row>
    <row r="199">
      <c r="B199" s="227"/>
    </row>
    <row r="200">
      <c r="B200" s="227"/>
    </row>
    <row r="201">
      <c r="B201" s="227"/>
    </row>
    <row r="202">
      <c r="B202" s="227"/>
    </row>
    <row r="203">
      <c r="B203" s="227"/>
    </row>
    <row r="204">
      <c r="B204" s="227"/>
    </row>
    <row r="205">
      <c r="B205" s="227"/>
    </row>
    <row r="206">
      <c r="B206" s="227"/>
    </row>
    <row r="207">
      <c r="B207" s="227"/>
    </row>
    <row r="208">
      <c r="B208" s="227"/>
    </row>
    <row r="209">
      <c r="B209" s="227"/>
    </row>
    <row r="210">
      <c r="B210" s="227"/>
    </row>
    <row r="211">
      <c r="B211" s="227"/>
    </row>
    <row r="212">
      <c r="B212" s="227"/>
    </row>
    <row r="213">
      <c r="B213" s="227"/>
    </row>
    <row r="214">
      <c r="B214" s="227"/>
    </row>
    <row r="215">
      <c r="B215" s="227"/>
    </row>
    <row r="216">
      <c r="B216" s="227"/>
    </row>
    <row r="217">
      <c r="B217" s="227"/>
    </row>
    <row r="218">
      <c r="B218" s="227"/>
    </row>
    <row r="219">
      <c r="B219" s="227"/>
    </row>
    <row r="220">
      <c r="B220" s="227"/>
    </row>
    <row r="221">
      <c r="B221" s="227"/>
    </row>
    <row r="222">
      <c r="B222" s="227"/>
    </row>
    <row r="223">
      <c r="B223" s="227"/>
    </row>
    <row r="224">
      <c r="B224" s="227"/>
    </row>
    <row r="225">
      <c r="B225" s="227"/>
    </row>
    <row r="226">
      <c r="B226" s="227"/>
    </row>
    <row r="227">
      <c r="B227" s="227"/>
    </row>
    <row r="228">
      <c r="B228" s="227"/>
    </row>
    <row r="229">
      <c r="B229" s="227"/>
    </row>
    <row r="230">
      <c r="B230" s="227"/>
    </row>
    <row r="231">
      <c r="B231" s="227"/>
    </row>
    <row r="232">
      <c r="B232" s="227"/>
    </row>
    <row r="233">
      <c r="B233" s="227"/>
    </row>
    <row r="234">
      <c r="B234" s="227"/>
    </row>
    <row r="235">
      <c r="B235" s="227"/>
    </row>
    <row r="236">
      <c r="B236" s="227"/>
    </row>
    <row r="237">
      <c r="B237" s="227"/>
    </row>
    <row r="238">
      <c r="B238" s="227"/>
    </row>
    <row r="239">
      <c r="B239" s="227"/>
    </row>
    <row r="240">
      <c r="B240" s="227"/>
    </row>
    <row r="241">
      <c r="B241" s="227"/>
    </row>
    <row r="242">
      <c r="B242" s="227"/>
    </row>
    <row r="243">
      <c r="B243" s="227"/>
    </row>
    <row r="244">
      <c r="B244" s="227"/>
    </row>
    <row r="245">
      <c r="B245" s="227"/>
    </row>
    <row r="246">
      <c r="B246" s="227"/>
    </row>
    <row r="247">
      <c r="B247" s="227"/>
    </row>
    <row r="248">
      <c r="B248" s="227"/>
    </row>
    <row r="249">
      <c r="B249" s="227"/>
    </row>
    <row r="250">
      <c r="B250" s="227"/>
    </row>
    <row r="251">
      <c r="B251" s="227"/>
    </row>
    <row r="252">
      <c r="B252" s="227"/>
    </row>
    <row r="253">
      <c r="B253" s="227"/>
    </row>
    <row r="254">
      <c r="B254" s="227"/>
    </row>
    <row r="255">
      <c r="B255" s="227"/>
    </row>
    <row r="256">
      <c r="B256" s="227"/>
    </row>
    <row r="257">
      <c r="B257" s="227"/>
    </row>
    <row r="258">
      <c r="B258" s="227"/>
    </row>
    <row r="259">
      <c r="B259" s="227"/>
    </row>
    <row r="260">
      <c r="B260" s="227"/>
    </row>
    <row r="261">
      <c r="B261" s="227"/>
    </row>
    <row r="262">
      <c r="B262" s="227"/>
    </row>
    <row r="263">
      <c r="B263" s="227"/>
    </row>
    <row r="264">
      <c r="B264" s="227"/>
    </row>
    <row r="265">
      <c r="B265" s="227"/>
    </row>
    <row r="266">
      <c r="B266" s="227"/>
    </row>
    <row r="267">
      <c r="B267" s="227"/>
    </row>
    <row r="268">
      <c r="B268" s="227"/>
    </row>
    <row r="269">
      <c r="B269" s="227"/>
    </row>
    <row r="270">
      <c r="B270" s="227"/>
    </row>
    <row r="271">
      <c r="B271" s="227"/>
    </row>
    <row r="272">
      <c r="B272" s="227"/>
    </row>
    <row r="273">
      <c r="B273" s="227"/>
    </row>
    <row r="274">
      <c r="B274" s="227"/>
    </row>
    <row r="275">
      <c r="B275" s="227"/>
    </row>
    <row r="276">
      <c r="B276" s="227"/>
    </row>
    <row r="277">
      <c r="B277" s="227"/>
    </row>
    <row r="278">
      <c r="B278" s="227"/>
    </row>
    <row r="279">
      <c r="B279" s="227"/>
    </row>
    <row r="280">
      <c r="B280" s="227"/>
    </row>
    <row r="281">
      <c r="B281" s="227"/>
    </row>
    <row r="282">
      <c r="B282" s="227"/>
    </row>
    <row r="283">
      <c r="B283" s="227"/>
    </row>
    <row r="284">
      <c r="B284" s="227"/>
    </row>
    <row r="285">
      <c r="B285" s="227"/>
    </row>
    <row r="286">
      <c r="B286" s="227"/>
    </row>
    <row r="287">
      <c r="B287" s="227"/>
    </row>
    <row r="288">
      <c r="B288" s="227"/>
    </row>
    <row r="289">
      <c r="B289" s="227"/>
    </row>
    <row r="290">
      <c r="B290" s="227"/>
    </row>
    <row r="291">
      <c r="B291" s="227"/>
    </row>
    <row r="292">
      <c r="B292" s="227"/>
    </row>
    <row r="293">
      <c r="B293" s="227"/>
    </row>
    <row r="294">
      <c r="B294" s="227"/>
    </row>
    <row r="295">
      <c r="B295" s="227"/>
    </row>
    <row r="296">
      <c r="B296" s="227"/>
    </row>
    <row r="297">
      <c r="B297" s="227"/>
    </row>
    <row r="298">
      <c r="B298" s="227"/>
    </row>
    <row r="299">
      <c r="B299" s="227"/>
    </row>
    <row r="300">
      <c r="B300" s="227"/>
    </row>
    <row r="301">
      <c r="B301" s="227"/>
    </row>
    <row r="302">
      <c r="B302" s="227"/>
    </row>
    <row r="303">
      <c r="B303" s="227"/>
    </row>
    <row r="304">
      <c r="B304" s="227"/>
    </row>
    <row r="305">
      <c r="B305" s="227"/>
    </row>
    <row r="306">
      <c r="B306" s="227"/>
    </row>
    <row r="307">
      <c r="B307" s="227"/>
    </row>
    <row r="308">
      <c r="B308" s="227"/>
    </row>
    <row r="309">
      <c r="B309" s="227"/>
    </row>
    <row r="310">
      <c r="B310" s="227"/>
    </row>
    <row r="311">
      <c r="B311" s="227"/>
    </row>
    <row r="312">
      <c r="B312" s="227"/>
    </row>
    <row r="313">
      <c r="B313" s="227"/>
    </row>
    <row r="314">
      <c r="B314" s="227"/>
    </row>
    <row r="315">
      <c r="B315" s="227"/>
    </row>
    <row r="316">
      <c r="B316" s="227"/>
    </row>
    <row r="317">
      <c r="B317" s="227"/>
    </row>
    <row r="318">
      <c r="B318" s="227"/>
    </row>
    <row r="319">
      <c r="B319" s="227"/>
    </row>
    <row r="320">
      <c r="B320" s="227"/>
    </row>
    <row r="321">
      <c r="B321" s="227"/>
    </row>
    <row r="322">
      <c r="B322" s="227"/>
    </row>
    <row r="323">
      <c r="B323" s="227"/>
    </row>
    <row r="324">
      <c r="B324" s="227"/>
    </row>
    <row r="325">
      <c r="B325" s="227"/>
    </row>
    <row r="326">
      <c r="B326" s="227"/>
    </row>
    <row r="327">
      <c r="B327" s="227"/>
    </row>
    <row r="328">
      <c r="B328" s="227"/>
    </row>
    <row r="329">
      <c r="B329" s="227"/>
    </row>
    <row r="330">
      <c r="B330" s="227"/>
    </row>
    <row r="331">
      <c r="B331" s="227"/>
    </row>
    <row r="332">
      <c r="B332" s="227"/>
    </row>
    <row r="333">
      <c r="B333" s="227"/>
    </row>
    <row r="334">
      <c r="B334" s="227"/>
    </row>
    <row r="335">
      <c r="B335" s="227"/>
    </row>
    <row r="336">
      <c r="B336" s="227"/>
    </row>
    <row r="337">
      <c r="B337" s="227"/>
    </row>
    <row r="338">
      <c r="B338" s="227"/>
    </row>
    <row r="339">
      <c r="B339" s="227"/>
    </row>
    <row r="340">
      <c r="B340" s="227"/>
    </row>
    <row r="341">
      <c r="B341" s="227"/>
    </row>
    <row r="342">
      <c r="B342" s="227"/>
    </row>
    <row r="343">
      <c r="B343" s="227"/>
    </row>
    <row r="344">
      <c r="B344" s="227"/>
    </row>
    <row r="345">
      <c r="B345" s="227"/>
    </row>
    <row r="346">
      <c r="B346" s="227"/>
    </row>
    <row r="347">
      <c r="B347" s="227"/>
    </row>
    <row r="348">
      <c r="B348" s="227"/>
    </row>
    <row r="349">
      <c r="B349" s="227"/>
    </row>
    <row r="350">
      <c r="B350" s="227"/>
    </row>
    <row r="351">
      <c r="B351" s="227"/>
    </row>
    <row r="352">
      <c r="B352" s="227"/>
    </row>
    <row r="353">
      <c r="B353" s="227"/>
    </row>
    <row r="354">
      <c r="B354" s="227"/>
    </row>
    <row r="355">
      <c r="B355" s="227"/>
    </row>
    <row r="356">
      <c r="B356" s="227"/>
    </row>
    <row r="357">
      <c r="B357" s="227"/>
    </row>
    <row r="358">
      <c r="B358" s="227"/>
    </row>
    <row r="359">
      <c r="B359" s="227"/>
    </row>
    <row r="360">
      <c r="B360" s="227"/>
    </row>
    <row r="361">
      <c r="B361" s="227"/>
    </row>
    <row r="362">
      <c r="B362" s="227"/>
    </row>
    <row r="363">
      <c r="B363" s="227"/>
    </row>
    <row r="364">
      <c r="B364" s="227"/>
    </row>
    <row r="365">
      <c r="B365" s="227"/>
    </row>
    <row r="366">
      <c r="B366" s="227"/>
    </row>
    <row r="367">
      <c r="B367" s="227"/>
    </row>
    <row r="368">
      <c r="B368" s="227"/>
    </row>
    <row r="369">
      <c r="B369" s="227"/>
    </row>
    <row r="370">
      <c r="B370" s="227"/>
    </row>
    <row r="371">
      <c r="B371" s="227"/>
    </row>
    <row r="372">
      <c r="B372" s="227"/>
    </row>
    <row r="373">
      <c r="B373" s="227"/>
    </row>
    <row r="374">
      <c r="B374" s="227"/>
    </row>
    <row r="375">
      <c r="B375" s="227"/>
    </row>
    <row r="376">
      <c r="B376" s="227"/>
    </row>
    <row r="377">
      <c r="B377" s="227"/>
    </row>
    <row r="378">
      <c r="B378" s="227"/>
    </row>
    <row r="379">
      <c r="B379" s="227"/>
    </row>
    <row r="380">
      <c r="B380" s="227"/>
    </row>
    <row r="381">
      <c r="B381" s="227"/>
    </row>
    <row r="382">
      <c r="B382" s="227"/>
    </row>
    <row r="383">
      <c r="B383" s="227"/>
    </row>
    <row r="384">
      <c r="B384" s="227"/>
    </row>
    <row r="385">
      <c r="B385" s="227"/>
    </row>
    <row r="386">
      <c r="B386" s="227"/>
    </row>
    <row r="387">
      <c r="B387" s="227"/>
    </row>
    <row r="388">
      <c r="B388" s="227"/>
    </row>
    <row r="389">
      <c r="B389" s="227"/>
    </row>
    <row r="390">
      <c r="B390" s="227"/>
    </row>
    <row r="391">
      <c r="B391" s="227"/>
    </row>
    <row r="392">
      <c r="B392" s="227"/>
    </row>
    <row r="393">
      <c r="B393" s="227"/>
    </row>
    <row r="394">
      <c r="B394" s="227"/>
    </row>
    <row r="395">
      <c r="B395" s="227"/>
    </row>
    <row r="396">
      <c r="B396" s="227"/>
    </row>
    <row r="397">
      <c r="B397" s="227"/>
    </row>
    <row r="398">
      <c r="B398" s="227"/>
    </row>
    <row r="399">
      <c r="B399" s="227"/>
    </row>
    <row r="400">
      <c r="B400" s="227"/>
    </row>
    <row r="401">
      <c r="B401" s="227"/>
    </row>
    <row r="402">
      <c r="B402" s="227"/>
    </row>
    <row r="403">
      <c r="B403" s="227"/>
    </row>
    <row r="404">
      <c r="B404" s="227"/>
    </row>
    <row r="405">
      <c r="B405" s="227"/>
    </row>
    <row r="406">
      <c r="B406" s="227"/>
    </row>
    <row r="407">
      <c r="B407" s="227"/>
    </row>
    <row r="408">
      <c r="B408" s="227"/>
    </row>
    <row r="409">
      <c r="B409" s="227"/>
    </row>
    <row r="410">
      <c r="B410" s="227"/>
    </row>
    <row r="411">
      <c r="B411" s="227"/>
    </row>
    <row r="412">
      <c r="B412" s="227"/>
    </row>
    <row r="413">
      <c r="B413" s="227"/>
    </row>
    <row r="414">
      <c r="B414" s="227"/>
    </row>
    <row r="415">
      <c r="B415" s="227"/>
    </row>
    <row r="416">
      <c r="B416" s="227"/>
    </row>
    <row r="417">
      <c r="B417" s="227"/>
    </row>
    <row r="418">
      <c r="B418" s="227"/>
    </row>
    <row r="419">
      <c r="B419" s="227"/>
    </row>
    <row r="420">
      <c r="B420" s="227"/>
    </row>
    <row r="421">
      <c r="B421" s="227"/>
    </row>
    <row r="422">
      <c r="B422" s="227"/>
    </row>
    <row r="423">
      <c r="B423" s="227"/>
    </row>
    <row r="424">
      <c r="B424" s="227"/>
    </row>
    <row r="425">
      <c r="B425" s="227"/>
    </row>
    <row r="426">
      <c r="B426" s="227"/>
    </row>
    <row r="427">
      <c r="B427" s="227"/>
    </row>
    <row r="428">
      <c r="B428" s="227"/>
    </row>
    <row r="429">
      <c r="B429" s="227"/>
    </row>
    <row r="430">
      <c r="B430" s="227"/>
    </row>
    <row r="431">
      <c r="B431" s="227"/>
    </row>
    <row r="432">
      <c r="B432" s="227"/>
    </row>
    <row r="433">
      <c r="B433" s="227"/>
    </row>
    <row r="434">
      <c r="B434" s="227"/>
    </row>
    <row r="435">
      <c r="B435" s="227"/>
    </row>
    <row r="436">
      <c r="B436" s="227"/>
    </row>
    <row r="437">
      <c r="B437" s="227"/>
    </row>
    <row r="438">
      <c r="B438" s="227"/>
    </row>
    <row r="439">
      <c r="B439" s="227"/>
    </row>
    <row r="440">
      <c r="B440" s="227"/>
    </row>
    <row r="441">
      <c r="B441" s="227"/>
    </row>
    <row r="442">
      <c r="B442" s="227"/>
    </row>
    <row r="443">
      <c r="B443" s="227"/>
    </row>
    <row r="444">
      <c r="B444" s="227"/>
    </row>
    <row r="445">
      <c r="B445" s="227"/>
    </row>
    <row r="446">
      <c r="B446" s="227"/>
    </row>
    <row r="447">
      <c r="B447" s="227"/>
    </row>
    <row r="448">
      <c r="B448" s="227"/>
    </row>
    <row r="449">
      <c r="B449" s="227"/>
    </row>
    <row r="450">
      <c r="B450" s="227"/>
    </row>
    <row r="451">
      <c r="B451" s="227"/>
    </row>
    <row r="452">
      <c r="B452" s="227"/>
    </row>
    <row r="453">
      <c r="B453" s="227"/>
    </row>
    <row r="454">
      <c r="B454" s="227"/>
    </row>
    <row r="455">
      <c r="B455" s="227"/>
    </row>
    <row r="456">
      <c r="B456" s="227"/>
    </row>
    <row r="457">
      <c r="B457" s="227"/>
    </row>
    <row r="458">
      <c r="B458" s="227"/>
    </row>
    <row r="459">
      <c r="B459" s="227"/>
    </row>
    <row r="460">
      <c r="B460" s="227"/>
    </row>
    <row r="461">
      <c r="B461" s="227"/>
    </row>
    <row r="462">
      <c r="B462" s="227"/>
    </row>
    <row r="463">
      <c r="B463" s="227"/>
    </row>
    <row r="464">
      <c r="B464" s="227"/>
    </row>
    <row r="465">
      <c r="B465" s="227"/>
    </row>
    <row r="466">
      <c r="B466" s="227"/>
    </row>
    <row r="467">
      <c r="B467" s="227"/>
    </row>
    <row r="468">
      <c r="B468" s="227"/>
    </row>
    <row r="469">
      <c r="B469" s="227"/>
    </row>
    <row r="470">
      <c r="B470" s="227"/>
    </row>
    <row r="471">
      <c r="B471" s="227"/>
    </row>
    <row r="472">
      <c r="B472" s="227"/>
    </row>
    <row r="473">
      <c r="B473" s="227"/>
    </row>
    <row r="474">
      <c r="B474" s="227"/>
    </row>
    <row r="475">
      <c r="B475" s="227"/>
    </row>
    <row r="476">
      <c r="B476" s="227"/>
    </row>
    <row r="477">
      <c r="B477" s="227"/>
    </row>
    <row r="478">
      <c r="B478" s="227"/>
    </row>
    <row r="479">
      <c r="B479" s="227"/>
    </row>
    <row r="480">
      <c r="B480" s="227"/>
    </row>
    <row r="481">
      <c r="B481" s="227"/>
    </row>
    <row r="482">
      <c r="B482" s="227"/>
    </row>
    <row r="483">
      <c r="B483" s="227"/>
    </row>
    <row r="484">
      <c r="B484" s="227"/>
    </row>
    <row r="485">
      <c r="B485" s="227"/>
    </row>
    <row r="486">
      <c r="B486" s="227"/>
    </row>
    <row r="487">
      <c r="B487" s="227"/>
    </row>
    <row r="488">
      <c r="B488" s="227"/>
    </row>
    <row r="489">
      <c r="B489" s="227"/>
    </row>
    <row r="490">
      <c r="B490" s="227"/>
    </row>
    <row r="491">
      <c r="B491" s="227"/>
    </row>
    <row r="492">
      <c r="B492" s="227"/>
    </row>
    <row r="493">
      <c r="B493" s="227"/>
    </row>
    <row r="494">
      <c r="B494" s="227"/>
    </row>
    <row r="495">
      <c r="B495" s="227"/>
    </row>
    <row r="496">
      <c r="B496" s="227"/>
    </row>
    <row r="497">
      <c r="B497" s="227"/>
    </row>
    <row r="498">
      <c r="B498" s="227"/>
    </row>
    <row r="499">
      <c r="B499" s="227"/>
    </row>
    <row r="500">
      <c r="B500" s="227"/>
    </row>
    <row r="501">
      <c r="B501" s="227"/>
    </row>
    <row r="502">
      <c r="B502" s="227"/>
    </row>
    <row r="503">
      <c r="B503" s="227"/>
    </row>
    <row r="504">
      <c r="B504" s="227"/>
    </row>
    <row r="505">
      <c r="B505" s="227"/>
    </row>
    <row r="506">
      <c r="B506" s="227"/>
    </row>
    <row r="507">
      <c r="B507" s="227"/>
    </row>
    <row r="508">
      <c r="B508" s="227"/>
    </row>
    <row r="509">
      <c r="B509" s="227"/>
    </row>
    <row r="510">
      <c r="B510" s="227"/>
    </row>
    <row r="511">
      <c r="B511" s="227"/>
    </row>
    <row r="512">
      <c r="B512" s="227"/>
    </row>
    <row r="513">
      <c r="B513" s="227"/>
    </row>
    <row r="514">
      <c r="B514" s="227"/>
    </row>
    <row r="515">
      <c r="B515" s="227"/>
    </row>
    <row r="516">
      <c r="B516" s="227"/>
    </row>
    <row r="517">
      <c r="B517" s="227"/>
    </row>
    <row r="518">
      <c r="B518" s="227"/>
    </row>
    <row r="519">
      <c r="B519" s="227"/>
    </row>
    <row r="520">
      <c r="B520" s="227"/>
    </row>
    <row r="521">
      <c r="B521" s="227"/>
    </row>
    <row r="522">
      <c r="B522" s="227"/>
    </row>
    <row r="523">
      <c r="B523" s="227"/>
    </row>
    <row r="524">
      <c r="B524" s="227"/>
    </row>
    <row r="525">
      <c r="B525" s="227"/>
    </row>
    <row r="526">
      <c r="B526" s="227"/>
    </row>
    <row r="527">
      <c r="B527" s="227"/>
    </row>
    <row r="528">
      <c r="B528" s="227"/>
    </row>
    <row r="529">
      <c r="B529" s="227"/>
    </row>
    <row r="530">
      <c r="B530" s="227"/>
    </row>
    <row r="531">
      <c r="B531" s="227"/>
    </row>
    <row r="532">
      <c r="B532" s="227"/>
    </row>
    <row r="533">
      <c r="B533" s="227"/>
    </row>
    <row r="534">
      <c r="B534" s="227"/>
    </row>
    <row r="535">
      <c r="B535" s="227"/>
    </row>
    <row r="536">
      <c r="B536" s="227"/>
    </row>
    <row r="537">
      <c r="B537" s="227"/>
    </row>
    <row r="538">
      <c r="B538" s="227"/>
    </row>
    <row r="539">
      <c r="B539" s="227"/>
    </row>
    <row r="540">
      <c r="B540" s="227"/>
    </row>
    <row r="541">
      <c r="B541" s="227"/>
    </row>
    <row r="542">
      <c r="B542" s="227"/>
    </row>
    <row r="543">
      <c r="B543" s="227"/>
    </row>
    <row r="544">
      <c r="B544" s="227"/>
    </row>
    <row r="545">
      <c r="B545" s="227"/>
    </row>
    <row r="546">
      <c r="B546" s="227"/>
    </row>
    <row r="547">
      <c r="B547" s="227"/>
    </row>
    <row r="548">
      <c r="B548" s="227"/>
    </row>
    <row r="549">
      <c r="B549" s="227"/>
    </row>
    <row r="550">
      <c r="B550" s="227"/>
    </row>
    <row r="551">
      <c r="B551" s="227"/>
    </row>
    <row r="552">
      <c r="B552" s="227"/>
    </row>
    <row r="553">
      <c r="B553" s="227"/>
    </row>
    <row r="554">
      <c r="B554" s="227"/>
    </row>
    <row r="555">
      <c r="B555" s="227"/>
    </row>
    <row r="556">
      <c r="B556" s="227"/>
    </row>
    <row r="557">
      <c r="B557" s="227"/>
    </row>
    <row r="558">
      <c r="B558" s="227"/>
    </row>
    <row r="559">
      <c r="B559" s="227"/>
    </row>
    <row r="560">
      <c r="B560" s="227"/>
    </row>
    <row r="561">
      <c r="B561" s="227"/>
    </row>
    <row r="562">
      <c r="B562" s="227"/>
    </row>
    <row r="563">
      <c r="B563" s="227"/>
    </row>
    <row r="564">
      <c r="B564" s="227"/>
    </row>
    <row r="565">
      <c r="B565" s="227"/>
    </row>
    <row r="566">
      <c r="B566" s="227"/>
    </row>
    <row r="567">
      <c r="B567" s="227"/>
    </row>
    <row r="568">
      <c r="B568" s="227"/>
    </row>
    <row r="569">
      <c r="B569" s="227"/>
    </row>
    <row r="570">
      <c r="B570" s="227"/>
    </row>
    <row r="571">
      <c r="B571" s="227"/>
    </row>
    <row r="572">
      <c r="B572" s="227"/>
    </row>
    <row r="573">
      <c r="B573" s="227"/>
    </row>
    <row r="574">
      <c r="B574" s="227"/>
    </row>
    <row r="575">
      <c r="B575" s="227"/>
    </row>
    <row r="576">
      <c r="B576" s="227"/>
    </row>
    <row r="577">
      <c r="B577" s="227"/>
    </row>
    <row r="578">
      <c r="B578" s="227"/>
    </row>
    <row r="579">
      <c r="B579" s="227"/>
    </row>
    <row r="580">
      <c r="B580" s="227"/>
    </row>
    <row r="581">
      <c r="B581" s="227"/>
    </row>
    <row r="582">
      <c r="B582" s="227"/>
    </row>
    <row r="583">
      <c r="B583" s="227"/>
    </row>
    <row r="584">
      <c r="B584" s="227"/>
    </row>
    <row r="585">
      <c r="B585" s="227"/>
    </row>
    <row r="586">
      <c r="B586" s="227"/>
    </row>
    <row r="587">
      <c r="B587" s="227"/>
    </row>
    <row r="588">
      <c r="B588" s="227"/>
    </row>
    <row r="589">
      <c r="B589" s="227"/>
    </row>
    <row r="590">
      <c r="B590" s="227"/>
    </row>
    <row r="591">
      <c r="B591" s="227"/>
    </row>
    <row r="592">
      <c r="B592" s="227"/>
    </row>
    <row r="593">
      <c r="B593" s="227"/>
    </row>
    <row r="594">
      <c r="B594" s="227"/>
    </row>
    <row r="595">
      <c r="B595" s="227"/>
    </row>
    <row r="596">
      <c r="B596" s="227"/>
    </row>
    <row r="597">
      <c r="B597" s="227"/>
    </row>
    <row r="598">
      <c r="B598" s="227"/>
    </row>
    <row r="599">
      <c r="B599" s="227"/>
    </row>
    <row r="600">
      <c r="B600" s="227"/>
    </row>
    <row r="601">
      <c r="B601" s="227"/>
    </row>
    <row r="602">
      <c r="B602" s="227"/>
    </row>
    <row r="603">
      <c r="B603" s="227"/>
    </row>
    <row r="604">
      <c r="B604" s="227"/>
    </row>
    <row r="605">
      <c r="B605" s="227"/>
    </row>
    <row r="606">
      <c r="B606" s="227"/>
    </row>
    <row r="607">
      <c r="B607" s="227"/>
    </row>
    <row r="608">
      <c r="B608" s="227"/>
    </row>
    <row r="609">
      <c r="B609" s="227"/>
    </row>
    <row r="610">
      <c r="B610" s="227"/>
    </row>
    <row r="611">
      <c r="B611" s="227"/>
    </row>
    <row r="612">
      <c r="B612" s="227"/>
    </row>
    <row r="613">
      <c r="B613" s="227"/>
    </row>
    <row r="614">
      <c r="B614" s="227"/>
    </row>
    <row r="615">
      <c r="B615" s="227"/>
    </row>
    <row r="616">
      <c r="B616" s="227"/>
    </row>
    <row r="617">
      <c r="B617" s="227"/>
    </row>
    <row r="618">
      <c r="B618" s="227"/>
    </row>
    <row r="619">
      <c r="B619" s="227"/>
    </row>
    <row r="620">
      <c r="B620" s="227"/>
    </row>
    <row r="621">
      <c r="B621" s="227"/>
    </row>
    <row r="622">
      <c r="B622" s="227"/>
    </row>
    <row r="623">
      <c r="B623" s="227"/>
    </row>
    <row r="624">
      <c r="B624" s="227"/>
    </row>
    <row r="625">
      <c r="B625" s="227"/>
    </row>
    <row r="626">
      <c r="B626" s="227"/>
    </row>
    <row r="627">
      <c r="B627" s="227"/>
    </row>
    <row r="628">
      <c r="B628" s="227"/>
    </row>
    <row r="629">
      <c r="B629" s="227"/>
    </row>
    <row r="630">
      <c r="B630" s="227"/>
    </row>
    <row r="631">
      <c r="B631" s="227"/>
    </row>
    <row r="632">
      <c r="B632" s="227"/>
    </row>
    <row r="633">
      <c r="B633" s="227"/>
    </row>
    <row r="634">
      <c r="B634" s="227"/>
    </row>
    <row r="635">
      <c r="B635" s="227"/>
    </row>
    <row r="636">
      <c r="B636" s="227"/>
    </row>
    <row r="637">
      <c r="B637" s="227"/>
    </row>
    <row r="638">
      <c r="B638" s="227"/>
    </row>
    <row r="639">
      <c r="B639" s="227"/>
    </row>
    <row r="640">
      <c r="B640" s="227"/>
    </row>
    <row r="641">
      <c r="B641" s="227"/>
    </row>
    <row r="642">
      <c r="B642" s="227"/>
    </row>
    <row r="643">
      <c r="B643" s="227"/>
    </row>
    <row r="644">
      <c r="B644" s="227"/>
    </row>
    <row r="645">
      <c r="B645" s="227"/>
    </row>
    <row r="646">
      <c r="B646" s="227"/>
    </row>
    <row r="647">
      <c r="B647" s="227"/>
    </row>
    <row r="648">
      <c r="B648" s="227"/>
    </row>
    <row r="649">
      <c r="B649" s="227"/>
    </row>
    <row r="650">
      <c r="B650" s="227"/>
    </row>
    <row r="651">
      <c r="B651" s="227"/>
    </row>
    <row r="652">
      <c r="B652" s="227"/>
    </row>
    <row r="653">
      <c r="B653" s="227"/>
    </row>
    <row r="654">
      <c r="B654" s="227"/>
    </row>
    <row r="655">
      <c r="B655" s="227"/>
    </row>
    <row r="656">
      <c r="B656" s="227"/>
    </row>
    <row r="657">
      <c r="B657" s="227"/>
    </row>
    <row r="658">
      <c r="B658" s="227"/>
    </row>
    <row r="659">
      <c r="B659" s="227"/>
    </row>
    <row r="660">
      <c r="B660" s="227"/>
    </row>
    <row r="661">
      <c r="B661" s="227"/>
    </row>
    <row r="662">
      <c r="B662" s="227"/>
    </row>
    <row r="663">
      <c r="B663" s="227"/>
    </row>
    <row r="664">
      <c r="B664" s="227"/>
    </row>
    <row r="665">
      <c r="B665" s="227"/>
    </row>
    <row r="666">
      <c r="B666" s="227"/>
    </row>
    <row r="667">
      <c r="B667" s="227"/>
    </row>
    <row r="668">
      <c r="B668" s="227"/>
    </row>
    <row r="669">
      <c r="B669" s="227"/>
    </row>
    <row r="670">
      <c r="B670" s="227"/>
    </row>
    <row r="671">
      <c r="B671" s="227"/>
    </row>
    <row r="672">
      <c r="B672" s="227"/>
    </row>
    <row r="673">
      <c r="B673" s="227"/>
    </row>
    <row r="674">
      <c r="B674" s="227"/>
    </row>
    <row r="675">
      <c r="B675" s="227"/>
    </row>
    <row r="676">
      <c r="B676" s="227"/>
    </row>
    <row r="677">
      <c r="B677" s="227"/>
    </row>
    <row r="678">
      <c r="B678" s="227"/>
    </row>
    <row r="679">
      <c r="B679" s="227"/>
    </row>
    <row r="680">
      <c r="B680" s="227"/>
    </row>
    <row r="681">
      <c r="B681" s="227"/>
    </row>
    <row r="682">
      <c r="B682" s="227"/>
    </row>
    <row r="683">
      <c r="B683" s="227"/>
    </row>
    <row r="684">
      <c r="B684" s="227"/>
    </row>
    <row r="685">
      <c r="B685" s="227"/>
    </row>
    <row r="686">
      <c r="B686" s="227"/>
    </row>
    <row r="687">
      <c r="B687" s="227"/>
    </row>
    <row r="688">
      <c r="B688" s="227"/>
    </row>
    <row r="689">
      <c r="B689" s="227"/>
    </row>
    <row r="690">
      <c r="B690" s="227"/>
    </row>
    <row r="691">
      <c r="B691" s="227"/>
    </row>
    <row r="692">
      <c r="B692" s="227"/>
    </row>
    <row r="693">
      <c r="B693" s="227"/>
    </row>
    <row r="694">
      <c r="B694" s="227"/>
    </row>
    <row r="695">
      <c r="B695" s="227"/>
    </row>
    <row r="696">
      <c r="B696" s="227"/>
    </row>
    <row r="697">
      <c r="B697" s="227"/>
    </row>
    <row r="698">
      <c r="B698" s="227"/>
    </row>
    <row r="699">
      <c r="B699" s="227"/>
    </row>
    <row r="700">
      <c r="B700" s="227"/>
    </row>
    <row r="701">
      <c r="B701" s="227"/>
    </row>
    <row r="702">
      <c r="B702" s="227"/>
    </row>
    <row r="703">
      <c r="B703" s="227"/>
    </row>
    <row r="704">
      <c r="B704" s="227"/>
    </row>
    <row r="705">
      <c r="B705" s="227"/>
    </row>
    <row r="706">
      <c r="B706" s="227"/>
    </row>
    <row r="707">
      <c r="B707" s="227"/>
    </row>
    <row r="708">
      <c r="B708" s="227"/>
    </row>
    <row r="709">
      <c r="B709" s="227"/>
    </row>
    <row r="710">
      <c r="B710" s="227"/>
    </row>
    <row r="711">
      <c r="B711" s="227"/>
    </row>
    <row r="712">
      <c r="B712" s="227"/>
    </row>
    <row r="713">
      <c r="B713" s="227"/>
    </row>
    <row r="714">
      <c r="B714" s="227"/>
    </row>
    <row r="715">
      <c r="B715" s="227"/>
    </row>
    <row r="716">
      <c r="B716" s="227"/>
    </row>
    <row r="717">
      <c r="B717" s="227"/>
    </row>
    <row r="718">
      <c r="B718" s="227"/>
    </row>
    <row r="719">
      <c r="B719" s="227"/>
    </row>
    <row r="720">
      <c r="B720" s="227"/>
    </row>
    <row r="721">
      <c r="B721" s="227"/>
    </row>
    <row r="722">
      <c r="B722" s="227"/>
    </row>
    <row r="723">
      <c r="B723" s="227"/>
    </row>
    <row r="724">
      <c r="B724" s="227"/>
    </row>
    <row r="725">
      <c r="B725" s="227"/>
    </row>
    <row r="726">
      <c r="B726" s="227"/>
    </row>
    <row r="727">
      <c r="B727" s="227"/>
    </row>
    <row r="728">
      <c r="B728" s="227"/>
    </row>
    <row r="729">
      <c r="B729" s="227"/>
    </row>
    <row r="730">
      <c r="B730" s="227"/>
    </row>
    <row r="731">
      <c r="B731" s="227"/>
    </row>
    <row r="732">
      <c r="B732" s="227"/>
    </row>
    <row r="733">
      <c r="B733" s="227"/>
    </row>
    <row r="734">
      <c r="B734" s="227"/>
    </row>
    <row r="735">
      <c r="B735" s="227"/>
    </row>
    <row r="736">
      <c r="B736" s="227"/>
    </row>
    <row r="737">
      <c r="B737" s="227"/>
    </row>
    <row r="738">
      <c r="B738" s="227"/>
    </row>
    <row r="739">
      <c r="B739" s="227"/>
    </row>
    <row r="740">
      <c r="B740" s="227"/>
    </row>
    <row r="741">
      <c r="B741" s="227"/>
    </row>
    <row r="742">
      <c r="B742" s="227"/>
    </row>
    <row r="743">
      <c r="B743" s="227"/>
    </row>
    <row r="744">
      <c r="B744" s="227"/>
    </row>
    <row r="745">
      <c r="B745" s="227"/>
    </row>
    <row r="746">
      <c r="B746" s="227"/>
    </row>
    <row r="747">
      <c r="B747" s="227"/>
    </row>
    <row r="748">
      <c r="B748" s="227"/>
    </row>
    <row r="749">
      <c r="B749" s="227"/>
    </row>
    <row r="750">
      <c r="B750" s="227"/>
    </row>
    <row r="751">
      <c r="B751" s="227"/>
    </row>
    <row r="752">
      <c r="B752" s="227"/>
    </row>
    <row r="753">
      <c r="B753" s="227"/>
    </row>
    <row r="754">
      <c r="B754" s="227"/>
    </row>
    <row r="755">
      <c r="B755" s="227"/>
    </row>
    <row r="756">
      <c r="B756" s="227"/>
    </row>
    <row r="757">
      <c r="B757" s="227"/>
    </row>
    <row r="758">
      <c r="B758" s="227"/>
    </row>
    <row r="759">
      <c r="B759" s="227"/>
    </row>
    <row r="760">
      <c r="B760" s="227"/>
    </row>
    <row r="761">
      <c r="B761" s="227"/>
    </row>
    <row r="762">
      <c r="B762" s="227"/>
    </row>
    <row r="763">
      <c r="B763" s="227"/>
    </row>
    <row r="764">
      <c r="B764" s="227"/>
    </row>
    <row r="765">
      <c r="B765" s="227"/>
    </row>
    <row r="766">
      <c r="B766" s="227"/>
    </row>
    <row r="767">
      <c r="B767" s="227"/>
    </row>
    <row r="768">
      <c r="B768" s="227"/>
    </row>
    <row r="769">
      <c r="B769" s="227"/>
    </row>
    <row r="770">
      <c r="B770" s="227"/>
    </row>
    <row r="771">
      <c r="B771" s="227"/>
    </row>
    <row r="772">
      <c r="B772" s="227"/>
    </row>
    <row r="773">
      <c r="B773" s="227"/>
    </row>
    <row r="774">
      <c r="B774" s="227"/>
    </row>
    <row r="775">
      <c r="B775" s="227"/>
    </row>
    <row r="776">
      <c r="B776" s="227"/>
    </row>
    <row r="777">
      <c r="B777" s="227"/>
    </row>
    <row r="778">
      <c r="B778" s="227"/>
    </row>
    <row r="779">
      <c r="B779" s="227"/>
    </row>
    <row r="780">
      <c r="B780" s="227"/>
    </row>
    <row r="781">
      <c r="B781" s="227"/>
    </row>
    <row r="782">
      <c r="B782" s="227"/>
    </row>
    <row r="783">
      <c r="B783" s="227"/>
    </row>
    <row r="784">
      <c r="B784" s="227"/>
    </row>
    <row r="785">
      <c r="B785" s="227"/>
    </row>
    <row r="786">
      <c r="B786" s="227"/>
    </row>
    <row r="787">
      <c r="B787" s="227"/>
    </row>
    <row r="788">
      <c r="B788" s="227"/>
    </row>
    <row r="789">
      <c r="B789" s="227"/>
    </row>
    <row r="790">
      <c r="B790" s="227"/>
    </row>
    <row r="791">
      <c r="B791" s="227"/>
    </row>
    <row r="792">
      <c r="B792" s="227"/>
    </row>
    <row r="793">
      <c r="B793" s="227"/>
    </row>
    <row r="794">
      <c r="B794" s="227"/>
    </row>
    <row r="795">
      <c r="B795" s="227"/>
    </row>
    <row r="796">
      <c r="B796" s="227"/>
    </row>
    <row r="797">
      <c r="B797" s="227"/>
    </row>
    <row r="798">
      <c r="B798" s="227"/>
    </row>
    <row r="799">
      <c r="B799" s="227"/>
    </row>
    <row r="800">
      <c r="B800" s="227"/>
    </row>
    <row r="801">
      <c r="B801" s="227"/>
    </row>
    <row r="802">
      <c r="B802" s="227"/>
    </row>
    <row r="803">
      <c r="B803" s="227"/>
    </row>
    <row r="804">
      <c r="B804" s="227"/>
    </row>
    <row r="805">
      <c r="B805" s="227"/>
    </row>
    <row r="806">
      <c r="B806" s="227"/>
    </row>
    <row r="807">
      <c r="B807" s="227"/>
    </row>
    <row r="808">
      <c r="B808" s="227"/>
    </row>
    <row r="809">
      <c r="B809" s="227"/>
    </row>
    <row r="810">
      <c r="B810" s="227"/>
    </row>
    <row r="811">
      <c r="B811" s="227"/>
    </row>
    <row r="812">
      <c r="B812" s="227"/>
    </row>
    <row r="813">
      <c r="B813" s="227"/>
    </row>
    <row r="814">
      <c r="B814" s="227"/>
    </row>
    <row r="815">
      <c r="B815" s="227"/>
    </row>
    <row r="816">
      <c r="B816" s="227"/>
    </row>
    <row r="817">
      <c r="B817" s="227"/>
    </row>
    <row r="818">
      <c r="B818" s="227"/>
    </row>
    <row r="819">
      <c r="B819" s="227"/>
    </row>
    <row r="820">
      <c r="B820" s="227"/>
    </row>
    <row r="821">
      <c r="B821" s="227"/>
    </row>
    <row r="822">
      <c r="B822" s="227"/>
    </row>
    <row r="823">
      <c r="B823" s="227"/>
    </row>
    <row r="824">
      <c r="B824" s="227"/>
    </row>
    <row r="825">
      <c r="B825" s="227"/>
    </row>
    <row r="826">
      <c r="B826" s="227"/>
    </row>
    <row r="827">
      <c r="B827" s="227"/>
    </row>
    <row r="828">
      <c r="B828" s="227"/>
    </row>
    <row r="829">
      <c r="B829" s="227"/>
    </row>
    <row r="830">
      <c r="B830" s="227"/>
    </row>
    <row r="831">
      <c r="B831" s="227"/>
    </row>
    <row r="832">
      <c r="B832" s="227"/>
    </row>
    <row r="833">
      <c r="B833" s="227"/>
    </row>
    <row r="834">
      <c r="B834" s="227"/>
    </row>
    <row r="835">
      <c r="B835" s="227"/>
    </row>
    <row r="836">
      <c r="B836" s="227"/>
    </row>
    <row r="837">
      <c r="B837" s="227"/>
    </row>
    <row r="838">
      <c r="B838" s="227"/>
    </row>
    <row r="839">
      <c r="B839" s="227"/>
    </row>
    <row r="840">
      <c r="B840" s="227"/>
    </row>
    <row r="841">
      <c r="B841" s="227"/>
    </row>
    <row r="842">
      <c r="B842" s="227"/>
    </row>
    <row r="843">
      <c r="B843" s="227"/>
    </row>
    <row r="844">
      <c r="B844" s="227"/>
    </row>
    <row r="845">
      <c r="B845" s="227"/>
    </row>
    <row r="846">
      <c r="B846" s="227"/>
    </row>
    <row r="847">
      <c r="B847" s="227"/>
    </row>
    <row r="848">
      <c r="B848" s="227"/>
    </row>
    <row r="849">
      <c r="B849" s="227"/>
    </row>
    <row r="850">
      <c r="B850" s="227"/>
    </row>
    <row r="851">
      <c r="B851" s="227"/>
    </row>
    <row r="852">
      <c r="B852" s="227"/>
    </row>
    <row r="853">
      <c r="B853" s="227"/>
    </row>
    <row r="854">
      <c r="B854" s="227"/>
    </row>
    <row r="855">
      <c r="B855" s="227"/>
    </row>
    <row r="856">
      <c r="B856" s="227"/>
    </row>
    <row r="857">
      <c r="B857" s="227"/>
    </row>
    <row r="858">
      <c r="B858" s="227"/>
    </row>
    <row r="859">
      <c r="B859" s="227"/>
    </row>
    <row r="860">
      <c r="B860" s="227"/>
    </row>
    <row r="861">
      <c r="B861" s="227"/>
    </row>
    <row r="862">
      <c r="B862" s="227"/>
    </row>
    <row r="863">
      <c r="B863" s="227"/>
    </row>
    <row r="864">
      <c r="B864" s="227"/>
    </row>
    <row r="865">
      <c r="B865" s="227"/>
    </row>
    <row r="866">
      <c r="B866" s="227"/>
    </row>
    <row r="867">
      <c r="B867" s="227"/>
    </row>
    <row r="868">
      <c r="B868" s="227"/>
    </row>
    <row r="869">
      <c r="B869" s="227"/>
    </row>
    <row r="870">
      <c r="B870" s="227"/>
    </row>
    <row r="871">
      <c r="B871" s="227"/>
    </row>
    <row r="872">
      <c r="B872" s="227"/>
    </row>
    <row r="873">
      <c r="B873" s="227"/>
    </row>
    <row r="874">
      <c r="B874" s="227"/>
    </row>
    <row r="875">
      <c r="B875" s="227"/>
    </row>
    <row r="876">
      <c r="B876" s="227"/>
    </row>
    <row r="877">
      <c r="B877" s="227"/>
    </row>
    <row r="878">
      <c r="B878" s="227"/>
    </row>
    <row r="879">
      <c r="B879" s="227"/>
    </row>
    <row r="880">
      <c r="B880" s="227"/>
    </row>
    <row r="881">
      <c r="B881" s="227"/>
    </row>
    <row r="882">
      <c r="B882" s="227"/>
    </row>
    <row r="883">
      <c r="B883" s="227"/>
    </row>
    <row r="884">
      <c r="B884" s="227"/>
    </row>
    <row r="885">
      <c r="B885" s="227"/>
    </row>
    <row r="886">
      <c r="B886" s="227"/>
    </row>
    <row r="887">
      <c r="B887" s="227"/>
    </row>
    <row r="888">
      <c r="B888" s="227"/>
    </row>
    <row r="889">
      <c r="B889" s="227"/>
    </row>
    <row r="890">
      <c r="B890" s="227"/>
    </row>
    <row r="891">
      <c r="B891" s="227"/>
    </row>
    <row r="892">
      <c r="B892" s="227"/>
    </row>
    <row r="893">
      <c r="B893" s="227"/>
    </row>
    <row r="894">
      <c r="B894" s="227"/>
    </row>
    <row r="895">
      <c r="B895" s="227"/>
    </row>
    <row r="896">
      <c r="B896" s="227"/>
    </row>
    <row r="897">
      <c r="B897" s="227"/>
    </row>
    <row r="898">
      <c r="B898" s="227"/>
    </row>
    <row r="899">
      <c r="B899" s="227"/>
    </row>
    <row r="900">
      <c r="B900" s="227"/>
    </row>
    <row r="901">
      <c r="B901" s="227"/>
    </row>
    <row r="902">
      <c r="B902" s="227"/>
    </row>
    <row r="903">
      <c r="B903" s="227"/>
    </row>
    <row r="904">
      <c r="B904" s="227"/>
    </row>
    <row r="905">
      <c r="B905" s="227"/>
    </row>
    <row r="906">
      <c r="B906" s="227"/>
    </row>
    <row r="907">
      <c r="B907" s="227"/>
    </row>
    <row r="908">
      <c r="B908" s="227"/>
    </row>
    <row r="909">
      <c r="B909" s="227"/>
    </row>
    <row r="910">
      <c r="B910" s="227"/>
    </row>
    <row r="911">
      <c r="B911" s="227"/>
    </row>
    <row r="912">
      <c r="B912" s="227"/>
    </row>
    <row r="913">
      <c r="B913" s="227"/>
    </row>
    <row r="914">
      <c r="B914" s="227"/>
    </row>
    <row r="915">
      <c r="B915" s="227"/>
    </row>
    <row r="916">
      <c r="B916" s="227"/>
    </row>
    <row r="917">
      <c r="B917" s="227"/>
    </row>
    <row r="918">
      <c r="B918" s="227"/>
    </row>
    <row r="919">
      <c r="B919" s="227"/>
    </row>
    <row r="920">
      <c r="B920" s="227"/>
    </row>
    <row r="921">
      <c r="B921" s="227"/>
    </row>
    <row r="922">
      <c r="B922" s="227"/>
    </row>
    <row r="923">
      <c r="B923" s="227"/>
    </row>
    <row r="924">
      <c r="B924" s="227"/>
    </row>
    <row r="925">
      <c r="B925" s="227"/>
    </row>
    <row r="926">
      <c r="B926" s="227"/>
    </row>
    <row r="927">
      <c r="B927" s="227"/>
    </row>
    <row r="928">
      <c r="B928" s="227"/>
    </row>
    <row r="929">
      <c r="B929" s="227"/>
    </row>
    <row r="930">
      <c r="B930" s="227"/>
    </row>
    <row r="931">
      <c r="B931" s="227"/>
    </row>
    <row r="932">
      <c r="B932" s="227"/>
    </row>
    <row r="933">
      <c r="B933" s="227"/>
    </row>
    <row r="934">
      <c r="B934" s="227"/>
    </row>
    <row r="935">
      <c r="B935" s="227"/>
    </row>
    <row r="936">
      <c r="B936" s="227"/>
    </row>
    <row r="937">
      <c r="B937" s="227"/>
    </row>
    <row r="938">
      <c r="B938" s="227"/>
    </row>
    <row r="939">
      <c r="B939" s="227"/>
    </row>
    <row r="940">
      <c r="B940" s="227"/>
    </row>
    <row r="941">
      <c r="B941" s="227"/>
    </row>
    <row r="942">
      <c r="B942" s="227"/>
    </row>
    <row r="943">
      <c r="B943" s="227"/>
    </row>
    <row r="944">
      <c r="B944" s="227"/>
    </row>
    <row r="945">
      <c r="B945" s="227"/>
    </row>
    <row r="946">
      <c r="B946" s="227"/>
    </row>
    <row r="947">
      <c r="B947" s="227"/>
    </row>
    <row r="948">
      <c r="B948" s="227"/>
    </row>
    <row r="949">
      <c r="B949" s="227"/>
    </row>
    <row r="950">
      <c r="B950" s="227"/>
    </row>
    <row r="951">
      <c r="B951" s="227"/>
    </row>
    <row r="952">
      <c r="B952" s="227"/>
    </row>
    <row r="953">
      <c r="B953" s="227"/>
    </row>
    <row r="954">
      <c r="B954" s="227"/>
    </row>
    <row r="955">
      <c r="B955" s="227"/>
    </row>
    <row r="956">
      <c r="B956" s="227"/>
    </row>
    <row r="957">
      <c r="B957" s="227"/>
    </row>
    <row r="958">
      <c r="B958" s="227"/>
    </row>
    <row r="959">
      <c r="B959" s="227"/>
    </row>
    <row r="960">
      <c r="B960" s="227"/>
    </row>
    <row r="961">
      <c r="B961" s="227"/>
    </row>
    <row r="962">
      <c r="B962" s="227"/>
    </row>
    <row r="963">
      <c r="B963" s="227"/>
    </row>
    <row r="964">
      <c r="B964" s="227"/>
    </row>
    <row r="965">
      <c r="B965" s="227"/>
    </row>
    <row r="966">
      <c r="B966" s="227"/>
    </row>
    <row r="967">
      <c r="B967" s="227"/>
    </row>
    <row r="968">
      <c r="B968" s="227"/>
    </row>
    <row r="969">
      <c r="B969" s="227"/>
    </row>
    <row r="970">
      <c r="B970" s="227"/>
    </row>
    <row r="971">
      <c r="B971" s="227"/>
    </row>
    <row r="972">
      <c r="B972" s="227"/>
    </row>
    <row r="973">
      <c r="B973" s="227"/>
    </row>
    <row r="974">
      <c r="B974" s="227"/>
    </row>
    <row r="975">
      <c r="B975" s="227"/>
    </row>
    <row r="976">
      <c r="B976" s="227"/>
    </row>
    <row r="977">
      <c r="B977" s="227"/>
    </row>
    <row r="978">
      <c r="B978" s="227"/>
    </row>
    <row r="979">
      <c r="B979" s="227"/>
    </row>
    <row r="980">
      <c r="B980" s="227"/>
    </row>
    <row r="981">
      <c r="B981" s="227"/>
    </row>
    <row r="982">
      <c r="B982" s="227"/>
    </row>
    <row r="983">
      <c r="B983" s="227"/>
    </row>
    <row r="984">
      <c r="B984" s="227"/>
    </row>
    <row r="985">
      <c r="B985" s="227"/>
    </row>
    <row r="986">
      <c r="B986" s="227"/>
    </row>
    <row r="987">
      <c r="B987" s="227"/>
    </row>
    <row r="988">
      <c r="B988" s="227"/>
    </row>
    <row r="989">
      <c r="B989" s="227"/>
    </row>
    <row r="990">
      <c r="B990" s="227"/>
    </row>
    <row r="991">
      <c r="B991" s="227"/>
    </row>
    <row r="992">
      <c r="B992" s="227"/>
    </row>
    <row r="993">
      <c r="B993" s="227"/>
    </row>
    <row r="994">
      <c r="B994" s="227"/>
    </row>
    <row r="995">
      <c r="B995" s="227"/>
    </row>
    <row r="996">
      <c r="B996" s="227"/>
    </row>
    <row r="997">
      <c r="B997" s="227"/>
    </row>
    <row r="998">
      <c r="B998" s="227"/>
    </row>
    <row r="999">
      <c r="B999" s="227"/>
    </row>
    <row r="1000">
      <c r="B1000" s="227"/>
    </row>
    <row r="1001">
      <c r="B1001" s="227"/>
    </row>
    <row r="1002">
      <c r="B1002" s="227"/>
    </row>
    <row r="1003">
      <c r="B1003" s="227"/>
    </row>
    <row r="1004">
      <c r="B1004" s="227"/>
    </row>
    <row r="1005">
      <c r="B1005" s="227"/>
    </row>
    <row r="1006">
      <c r="B1006" s="227"/>
    </row>
    <row r="1007">
      <c r="B1007" s="227"/>
    </row>
    <row r="1008">
      <c r="B1008" s="227"/>
    </row>
    <row r="1009">
      <c r="B1009" s="227"/>
    </row>
    <row r="1010">
      <c r="B1010" s="227"/>
    </row>
    <row r="1011">
      <c r="B1011" s="227"/>
    </row>
    <row r="1012">
      <c r="B1012" s="227"/>
    </row>
    <row r="1013">
      <c r="B1013" s="227"/>
    </row>
    <row r="1014">
      <c r="B1014" s="227"/>
    </row>
    <row r="1015">
      <c r="B1015" s="227"/>
    </row>
    <row r="1016">
      <c r="B1016" s="227"/>
    </row>
    <row r="1017">
      <c r="B1017" s="227"/>
    </row>
    <row r="1018">
      <c r="B1018" s="227"/>
    </row>
    <row r="1019">
      <c r="B1019" s="227"/>
    </row>
    <row r="1020">
      <c r="B1020" s="227"/>
    </row>
    <row r="1021">
      <c r="B1021" s="227"/>
    </row>
    <row r="1022">
      <c r="B1022" s="227"/>
    </row>
    <row r="1023">
      <c r="B1023" s="227"/>
    </row>
    <row r="1024">
      <c r="B1024" s="227"/>
    </row>
    <row r="1025">
      <c r="B1025" s="227"/>
    </row>
    <row r="1026">
      <c r="B1026" s="227"/>
    </row>
    <row r="1027">
      <c r="B1027" s="227"/>
    </row>
    <row r="1028">
      <c r="B1028" s="227"/>
    </row>
    <row r="1029">
      <c r="B1029" s="227"/>
    </row>
    <row r="1030">
      <c r="B1030" s="227"/>
    </row>
    <row r="1031">
      <c r="B1031" s="227"/>
    </row>
    <row r="1032">
      <c r="B1032" s="227"/>
    </row>
    <row r="1033">
      <c r="B1033" s="227"/>
    </row>
    <row r="1034">
      <c r="B1034" s="227"/>
    </row>
    <row r="1035">
      <c r="B1035" s="227"/>
    </row>
    <row r="1036">
      <c r="B1036" s="227"/>
    </row>
    <row r="1037">
      <c r="B1037" s="227"/>
    </row>
    <row r="1038">
      <c r="B1038" s="227"/>
    </row>
    <row r="1039">
      <c r="B1039" s="227"/>
    </row>
    <row r="1040">
      <c r="B1040" s="227"/>
    </row>
    <row r="1041">
      <c r="B1041" s="227"/>
    </row>
    <row r="1042">
      <c r="B1042" s="227"/>
    </row>
  </sheetData>
  <autoFilter ref="$A$1:$Z$88">
    <sortState ref="A1:Z88">
      <sortCondition descending="1" ref="B1:B88"/>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75"/>
  <cols>
    <col customWidth="1" min="1" max="2" width="4.29"/>
    <col customWidth="1" min="3" max="3" width="1.57"/>
    <col customWidth="1" min="4" max="4" width="3.71"/>
    <col customWidth="1" min="5" max="5" width="31.29"/>
    <col customWidth="1" min="6" max="6" width="7.0"/>
    <col customWidth="1" min="7" max="7" width="1.57"/>
    <col customWidth="1" min="8" max="8" width="5.71"/>
    <col customWidth="1" min="9" max="9" width="34.43"/>
    <col customWidth="1" min="10" max="10" width="4.29"/>
  </cols>
  <sheetData>
    <row r="1" ht="22.5" customHeight="1">
      <c r="A1" s="11"/>
      <c r="B1" s="11"/>
      <c r="C1" s="11"/>
      <c r="D1" s="11"/>
      <c r="E1" s="11"/>
      <c r="F1" s="11"/>
      <c r="G1" s="11"/>
      <c r="H1" s="11"/>
      <c r="I1" s="12"/>
      <c r="J1" s="12"/>
    </row>
    <row r="2">
      <c r="A2" s="11"/>
      <c r="B2" s="13"/>
      <c r="C2" s="14"/>
      <c r="D2" s="14"/>
      <c r="E2" s="14"/>
      <c r="F2" s="14"/>
      <c r="G2" s="14"/>
      <c r="H2" s="14"/>
      <c r="I2" s="15"/>
      <c r="J2" s="12"/>
    </row>
    <row r="3" ht="49.5" customHeight="1">
      <c r="A3" s="11"/>
      <c r="B3" s="16"/>
      <c r="C3" s="17"/>
      <c r="D3" s="17"/>
      <c r="E3" s="17"/>
      <c r="F3" s="17"/>
      <c r="G3" s="18"/>
      <c r="H3" s="17"/>
      <c r="I3" s="19"/>
      <c r="J3" s="12"/>
    </row>
    <row r="4">
      <c r="A4" s="11"/>
      <c r="B4" s="16"/>
      <c r="C4" s="18"/>
      <c r="D4" s="18"/>
      <c r="E4" s="18"/>
      <c r="F4" s="18"/>
      <c r="G4" s="18"/>
      <c r="H4" s="20"/>
      <c r="I4" s="21"/>
      <c r="J4" s="12"/>
    </row>
    <row r="5" ht="31.5" customHeight="1">
      <c r="A5" s="11"/>
      <c r="B5" s="22"/>
      <c r="C5" s="23"/>
      <c r="D5" s="23"/>
      <c r="E5" s="23"/>
      <c r="F5" s="23"/>
      <c r="G5" s="24"/>
      <c r="H5" s="25"/>
      <c r="I5" s="26"/>
      <c r="J5" s="12"/>
    </row>
    <row r="6">
      <c r="A6" s="11"/>
      <c r="B6" s="27"/>
      <c r="C6" s="11"/>
      <c r="D6" s="11"/>
      <c r="E6" s="28" t="s">
        <v>206</v>
      </c>
      <c r="F6" s="29">
        <f>'#8 IH Results'!B1</f>
        <v>269.1187605</v>
      </c>
      <c r="G6" s="30"/>
      <c r="H6" s="30"/>
      <c r="I6" s="31"/>
      <c r="J6" s="12"/>
    </row>
    <row r="7" ht="28.5" customHeight="1">
      <c r="A7" s="32"/>
      <c r="B7" s="33"/>
      <c r="C7" s="34"/>
      <c r="D7" s="34"/>
      <c r="E7" s="34"/>
      <c r="F7" s="35"/>
      <c r="G7" s="35"/>
      <c r="H7" s="35"/>
      <c r="I7" s="36"/>
      <c r="J7" s="37"/>
      <c r="K7" s="38"/>
      <c r="L7" s="38"/>
      <c r="M7" s="38"/>
      <c r="N7" s="38"/>
      <c r="O7" s="38"/>
      <c r="P7" s="38"/>
      <c r="Q7" s="38"/>
      <c r="R7" s="38"/>
      <c r="S7" s="38"/>
      <c r="T7" s="38"/>
      <c r="U7" s="38"/>
      <c r="V7" s="38"/>
      <c r="W7" s="38"/>
      <c r="X7" s="38"/>
      <c r="Y7" s="38"/>
      <c r="Z7" s="38"/>
      <c r="AA7" s="38"/>
      <c r="AB7" s="38"/>
      <c r="AC7" s="38"/>
      <c r="AD7" s="38"/>
      <c r="AE7" s="38"/>
      <c r="AF7" s="38"/>
      <c r="AG7" s="38"/>
    </row>
    <row r="8" ht="30.75" customHeight="1">
      <c r="A8" s="32"/>
      <c r="B8" s="39"/>
      <c r="C8" s="40"/>
      <c r="D8" s="40"/>
      <c r="E8" s="41" t="s">
        <v>1</v>
      </c>
      <c r="F8" s="42"/>
      <c r="G8" s="42"/>
      <c r="H8" s="42"/>
      <c r="I8" s="43" t="s">
        <v>2</v>
      </c>
      <c r="J8" s="37"/>
      <c r="K8" s="38"/>
      <c r="L8" s="38"/>
      <c r="M8" s="38"/>
      <c r="N8" s="38"/>
      <c r="O8" s="38"/>
      <c r="P8" s="38"/>
      <c r="Q8" s="38"/>
      <c r="R8" s="38"/>
      <c r="S8" s="38"/>
      <c r="T8" s="38"/>
      <c r="U8" s="38"/>
      <c r="V8" s="38"/>
      <c r="W8" s="38"/>
      <c r="X8" s="38"/>
      <c r="Y8" s="38"/>
      <c r="Z8" s="38"/>
      <c r="AA8" s="38"/>
      <c r="AB8" s="38"/>
      <c r="AC8" s="38"/>
      <c r="AD8" s="38"/>
      <c r="AE8" s="38"/>
      <c r="AF8" s="38"/>
      <c r="AG8" s="38"/>
    </row>
    <row r="9" ht="15.75" customHeight="1">
      <c r="A9" s="44"/>
      <c r="B9" s="45"/>
      <c r="C9" s="46"/>
      <c r="D9" s="46"/>
      <c r="E9" s="46"/>
      <c r="F9" s="47"/>
      <c r="G9" s="48"/>
      <c r="H9" s="48"/>
      <c r="I9" s="49"/>
      <c r="J9" s="37"/>
      <c r="K9" s="38"/>
      <c r="L9" s="38"/>
      <c r="M9" s="38"/>
      <c r="N9" s="38"/>
      <c r="O9" s="38"/>
      <c r="P9" s="38"/>
      <c r="Q9" s="38"/>
      <c r="R9" s="38"/>
      <c r="S9" s="38"/>
      <c r="T9" s="38"/>
      <c r="U9" s="38"/>
      <c r="V9" s="38"/>
      <c r="W9" s="38"/>
      <c r="X9" s="38"/>
      <c r="Y9" s="38"/>
      <c r="Z9" s="38"/>
      <c r="AA9" s="38"/>
      <c r="AB9" s="38"/>
      <c r="AC9" s="38"/>
      <c r="AD9" s="38"/>
      <c r="AE9" s="38"/>
      <c r="AF9" s="38"/>
      <c r="AG9" s="38"/>
    </row>
    <row r="10" ht="26.25" customHeight="1">
      <c r="A10" s="50"/>
      <c r="B10" s="62"/>
      <c r="C10" s="52"/>
      <c r="D10" s="53" t="s">
        <v>203</v>
      </c>
      <c r="E10" s="87" t="str">
        <f>'#8 IH Results'!A3</f>
        <v>sembrestels</v>
      </c>
      <c r="F10" s="55"/>
      <c r="G10" s="56"/>
      <c r="H10" s="57" t="s">
        <v>204</v>
      </c>
      <c r="I10" s="58">
        <f>'#8 IH Results'!B3</f>
        <v>36.30541675</v>
      </c>
      <c r="J10" s="37"/>
      <c r="K10" s="38"/>
      <c r="L10" s="38"/>
      <c r="M10" s="38"/>
      <c r="N10" s="38"/>
      <c r="O10" s="38"/>
      <c r="P10" s="38"/>
      <c r="Q10" s="38"/>
      <c r="R10" s="38"/>
      <c r="S10" s="38"/>
      <c r="T10" s="38"/>
      <c r="U10" s="38"/>
      <c r="V10" s="38"/>
      <c r="W10" s="38"/>
      <c r="X10" s="38"/>
      <c r="Y10" s="38"/>
      <c r="Z10" s="38"/>
      <c r="AA10" s="38"/>
      <c r="AB10" s="38"/>
      <c r="AC10" s="38"/>
      <c r="AD10" s="38"/>
      <c r="AE10" s="38"/>
      <c r="AF10" s="38"/>
      <c r="AG10" s="38"/>
    </row>
    <row r="11" ht="26.25" customHeight="1">
      <c r="A11" s="50"/>
      <c r="B11" s="62"/>
      <c r="C11" s="52"/>
      <c r="D11" s="53" t="s">
        <v>203</v>
      </c>
      <c r="E11" s="87" t="str">
        <f>'#8 IH Results'!A4</f>
        <v>santigs67</v>
      </c>
      <c r="F11" s="55"/>
      <c r="G11" s="56"/>
      <c r="H11" s="57" t="s">
        <v>204</v>
      </c>
      <c r="I11" s="58">
        <f>'#8 IH Results'!B4</f>
        <v>21.60361373</v>
      </c>
      <c r="J11" s="37"/>
      <c r="K11" s="38"/>
      <c r="L11" s="38"/>
      <c r="M11" s="38"/>
      <c r="N11" s="38"/>
      <c r="O11" s="38"/>
      <c r="P11" s="38"/>
      <c r="Q11" s="38"/>
      <c r="R11" s="38"/>
      <c r="S11" s="38"/>
      <c r="T11" s="38"/>
      <c r="U11" s="38"/>
      <c r="V11" s="38"/>
      <c r="W11" s="38"/>
      <c r="X11" s="38"/>
      <c r="Y11" s="38"/>
      <c r="Z11" s="38"/>
      <c r="AA11" s="38"/>
      <c r="AB11" s="38"/>
      <c r="AC11" s="38"/>
      <c r="AD11" s="38"/>
      <c r="AE11" s="38"/>
      <c r="AF11" s="38"/>
      <c r="AG11" s="38"/>
    </row>
    <row r="12" ht="26.25" customHeight="1">
      <c r="A12" s="50"/>
      <c r="B12" s="62"/>
      <c r="C12" s="52"/>
      <c r="D12" s="53" t="s">
        <v>203</v>
      </c>
      <c r="E12" s="87" t="str">
        <f>'#8 IH Results'!A5</f>
        <v>cranders71</v>
      </c>
      <c r="F12" s="55"/>
      <c r="G12" s="56"/>
      <c r="H12" s="57" t="s">
        <v>204</v>
      </c>
      <c r="I12" s="58">
        <f>'#8 IH Results'!B5</f>
        <v>20.92601188</v>
      </c>
      <c r="J12" s="37"/>
      <c r="K12" s="38"/>
      <c r="L12" s="38"/>
      <c r="M12" s="38"/>
      <c r="N12" s="38"/>
      <c r="O12" s="38"/>
      <c r="P12" s="38"/>
      <c r="Q12" s="38"/>
      <c r="R12" s="38"/>
      <c r="S12" s="38"/>
      <c r="T12" s="38"/>
      <c r="U12" s="38"/>
      <c r="V12" s="38"/>
      <c r="W12" s="38"/>
      <c r="X12" s="38"/>
      <c r="Y12" s="38"/>
      <c r="Z12" s="38"/>
      <c r="AA12" s="38"/>
      <c r="AB12" s="38"/>
      <c r="AC12" s="38"/>
      <c r="AD12" s="38"/>
      <c r="AE12" s="38"/>
      <c r="AF12" s="38"/>
      <c r="AG12" s="38"/>
    </row>
    <row r="13" ht="26.25" customHeight="1">
      <c r="A13" s="59"/>
      <c r="B13" s="60"/>
      <c r="C13" s="61"/>
      <c r="D13" s="53" t="s">
        <v>203</v>
      </c>
      <c r="E13" s="87" t="str">
        <f>'#8 IH Results'!A6</f>
        <v>sponnet2</v>
      </c>
      <c r="F13" s="55"/>
      <c r="G13" s="56"/>
      <c r="H13" s="57" t="s">
        <v>204</v>
      </c>
      <c r="I13" s="58">
        <f>'#8 IH Results'!B6</f>
        <v>16.22782831</v>
      </c>
      <c r="J13" s="37"/>
      <c r="K13" s="38"/>
      <c r="L13" s="38"/>
      <c r="M13" s="38"/>
      <c r="N13" s="38"/>
      <c r="O13" s="38"/>
      <c r="P13" s="38"/>
      <c r="Q13" s="38"/>
      <c r="R13" s="38"/>
      <c r="S13" s="38"/>
      <c r="T13" s="38"/>
      <c r="U13" s="38"/>
      <c r="V13" s="38"/>
      <c r="W13" s="38"/>
      <c r="X13" s="38"/>
      <c r="Y13" s="38"/>
      <c r="Z13" s="38"/>
      <c r="AA13" s="38"/>
      <c r="AB13" s="38"/>
      <c r="AC13" s="38"/>
      <c r="AD13" s="38"/>
      <c r="AE13" s="38"/>
      <c r="AF13" s="38"/>
      <c r="AG13" s="38"/>
    </row>
    <row r="14" ht="26.25" customHeight="1">
      <c r="A14" s="50"/>
      <c r="B14" s="62"/>
      <c r="C14" s="52"/>
      <c r="D14" s="53" t="s">
        <v>203</v>
      </c>
      <c r="E14" s="87" t="str">
        <f>'#8 IH Results'!A7</f>
        <v>tonga2020</v>
      </c>
      <c r="F14" s="55"/>
      <c r="G14" s="56"/>
      <c r="H14" s="57" t="s">
        <v>204</v>
      </c>
      <c r="I14" s="58">
        <f>'#8 IH Results'!B7</f>
        <v>14.34013824</v>
      </c>
      <c r="J14" s="37"/>
      <c r="K14" s="38"/>
      <c r="L14" s="38"/>
      <c r="M14" s="38"/>
      <c r="N14" s="38"/>
      <c r="O14" s="38"/>
      <c r="P14" s="38"/>
      <c r="Q14" s="38"/>
      <c r="R14" s="38"/>
      <c r="S14" s="38"/>
      <c r="T14" s="38"/>
      <c r="U14" s="38"/>
      <c r="V14" s="38"/>
      <c r="W14" s="38"/>
      <c r="X14" s="38"/>
      <c r="Y14" s="38"/>
      <c r="Z14" s="38"/>
      <c r="AA14" s="38"/>
      <c r="AB14" s="38"/>
      <c r="AC14" s="38"/>
      <c r="AD14" s="38"/>
      <c r="AE14" s="38"/>
      <c r="AF14" s="38"/>
      <c r="AG14" s="38"/>
    </row>
    <row r="15" ht="26.25" customHeight="1">
      <c r="A15" s="50"/>
      <c r="B15" s="62"/>
      <c r="C15" s="52"/>
      <c r="D15" s="53" t="s">
        <v>203</v>
      </c>
      <c r="E15" s="87" t="str">
        <f>'#8 IH Results'!A8</f>
        <v>zeptimusq</v>
      </c>
      <c r="F15" s="55"/>
      <c r="G15" s="56"/>
      <c r="H15" s="57" t="s">
        <v>204</v>
      </c>
      <c r="I15" s="58">
        <f>'#8 IH Results'!B8</f>
        <v>11.37618516</v>
      </c>
      <c r="J15" s="37"/>
      <c r="K15" s="38"/>
      <c r="L15" s="38"/>
      <c r="M15" s="38"/>
      <c r="N15" s="38"/>
      <c r="O15" s="38"/>
      <c r="P15" s="38"/>
      <c r="Q15" s="38"/>
      <c r="R15" s="38"/>
      <c r="S15" s="38"/>
      <c r="T15" s="38"/>
      <c r="U15" s="38"/>
      <c r="V15" s="38"/>
      <c r="W15" s="38"/>
      <c r="X15" s="38"/>
      <c r="Y15" s="38"/>
      <c r="Z15" s="38"/>
      <c r="AA15" s="38"/>
      <c r="AB15" s="38"/>
      <c r="AC15" s="38"/>
      <c r="AD15" s="38"/>
      <c r="AE15" s="38"/>
      <c r="AF15" s="38"/>
      <c r="AG15" s="38"/>
    </row>
    <row r="16" ht="26.25" customHeight="1">
      <c r="A16" s="50"/>
      <c r="B16" s="62"/>
      <c r="C16" s="52"/>
      <c r="D16" s="53" t="s">
        <v>203</v>
      </c>
      <c r="E16" s="87" t="str">
        <f>'#8 IH Results'!A9</f>
        <v>aminlatifi</v>
      </c>
      <c r="F16" s="55"/>
      <c r="G16" s="56"/>
      <c r="H16" s="57" t="s">
        <v>204</v>
      </c>
      <c r="I16" s="58">
        <f>'#8 IH Results'!B9</f>
        <v>8.972174448</v>
      </c>
      <c r="J16" s="37"/>
      <c r="K16" s="38"/>
      <c r="L16" s="38"/>
      <c r="M16" s="38"/>
      <c r="N16" s="38"/>
      <c r="O16" s="38"/>
      <c r="P16" s="38"/>
      <c r="Q16" s="38"/>
      <c r="R16" s="38"/>
      <c r="S16" s="38"/>
      <c r="T16" s="38"/>
      <c r="U16" s="38"/>
      <c r="V16" s="38"/>
      <c r="W16" s="38"/>
      <c r="X16" s="38"/>
      <c r="Y16" s="38"/>
      <c r="Z16" s="38"/>
      <c r="AA16" s="38"/>
      <c r="AB16" s="38"/>
      <c r="AC16" s="38"/>
      <c r="AD16" s="38"/>
      <c r="AE16" s="38"/>
      <c r="AF16" s="38"/>
      <c r="AG16" s="38"/>
    </row>
    <row r="17" ht="26.25" customHeight="1">
      <c r="A17" s="59"/>
      <c r="B17" s="60"/>
      <c r="C17" s="61"/>
      <c r="D17" s="53" t="s">
        <v>203</v>
      </c>
      <c r="E17" s="87" t="str">
        <f>'#8 IH Results'!A10</f>
        <v>ygganderson</v>
      </c>
      <c r="F17" s="55"/>
      <c r="G17" s="56"/>
      <c r="H17" s="57" t="s">
        <v>204</v>
      </c>
      <c r="I17" s="58">
        <f>'#8 IH Results'!B10</f>
        <v>7.461376747</v>
      </c>
      <c r="J17" s="37"/>
      <c r="K17" s="38"/>
      <c r="L17" s="38"/>
      <c r="M17" s="63"/>
      <c r="N17" s="64"/>
      <c r="O17" s="38"/>
      <c r="P17" s="38"/>
      <c r="Q17" s="38"/>
      <c r="R17" s="38"/>
      <c r="S17" s="38"/>
      <c r="T17" s="38"/>
      <c r="U17" s="38"/>
      <c r="V17" s="38"/>
      <c r="W17" s="38"/>
      <c r="X17" s="38"/>
      <c r="Y17" s="38"/>
      <c r="Z17" s="38"/>
      <c r="AA17" s="38"/>
      <c r="AB17" s="38"/>
      <c r="AC17" s="38"/>
      <c r="AD17" s="38"/>
      <c r="AE17" s="38"/>
      <c r="AF17" s="38"/>
      <c r="AG17" s="38"/>
    </row>
    <row r="18" ht="26.25" customHeight="1">
      <c r="A18" s="50"/>
      <c r="B18" s="62"/>
      <c r="C18" s="52"/>
      <c r="D18" s="53" t="s">
        <v>203</v>
      </c>
      <c r="E18" s="87" t="str">
        <f>'#8 IH Results'!A11</f>
        <v>fabiosmendes</v>
      </c>
      <c r="F18" s="55"/>
      <c r="G18" s="56"/>
      <c r="H18" s="57" t="s">
        <v>204</v>
      </c>
      <c r="I18" s="58">
        <f>'#8 IH Results'!B11</f>
        <v>6.503418603</v>
      </c>
      <c r="J18" s="37"/>
      <c r="K18" s="38"/>
      <c r="L18" s="38"/>
      <c r="M18" s="38"/>
      <c r="N18" s="38"/>
      <c r="O18" s="38"/>
      <c r="P18" s="38"/>
      <c r="Q18" s="38"/>
      <c r="R18" s="38"/>
      <c r="S18" s="38"/>
      <c r="T18" s="38"/>
      <c r="U18" s="38"/>
      <c r="V18" s="38"/>
      <c r="W18" s="38"/>
      <c r="X18" s="38"/>
      <c r="Y18" s="38"/>
      <c r="Z18" s="38"/>
      <c r="AA18" s="38"/>
      <c r="AB18" s="38"/>
      <c r="AC18" s="38"/>
      <c r="AD18" s="38"/>
      <c r="AE18" s="38"/>
      <c r="AF18" s="38"/>
      <c r="AG18" s="38"/>
    </row>
    <row r="19" ht="26.25" customHeight="1">
      <c r="A19" s="50"/>
      <c r="B19" s="62"/>
      <c r="C19" s="52"/>
      <c r="D19" s="53" t="s">
        <v>203</v>
      </c>
      <c r="E19" s="87" t="str">
        <f>'#8 IH Results'!A12</f>
        <v>merlinegalite</v>
      </c>
      <c r="F19" s="55"/>
      <c r="G19" s="56"/>
      <c r="H19" s="57" t="s">
        <v>204</v>
      </c>
      <c r="I19" s="58">
        <f>'#8 IH Results'!B12</f>
        <v>6.407474103</v>
      </c>
      <c r="J19" s="37"/>
      <c r="K19" s="38"/>
      <c r="L19" s="38"/>
      <c r="M19" s="38"/>
      <c r="N19" s="38"/>
      <c r="O19" s="38"/>
      <c r="P19" s="38"/>
      <c r="Q19" s="38"/>
      <c r="R19" s="38"/>
      <c r="S19" s="38"/>
      <c r="T19" s="38"/>
      <c r="U19" s="38"/>
      <c r="V19" s="38"/>
      <c r="W19" s="38"/>
      <c r="X19" s="38"/>
      <c r="Y19" s="38"/>
      <c r="Z19" s="38"/>
      <c r="AA19" s="38"/>
      <c r="AB19" s="38"/>
      <c r="AC19" s="38"/>
      <c r="AD19" s="38"/>
      <c r="AE19" s="38"/>
      <c r="AF19" s="38"/>
      <c r="AG19" s="38"/>
    </row>
    <row r="20" ht="26.25" customHeight="1">
      <c r="A20" s="59"/>
      <c r="B20" s="60"/>
      <c r="C20" s="61"/>
      <c r="D20" s="53" t="s">
        <v>203</v>
      </c>
      <c r="E20" s="87" t="str">
        <f>'#8 IH Results'!A13</f>
        <v>sgonzt</v>
      </c>
      <c r="F20" s="55"/>
      <c r="G20" s="56"/>
      <c r="H20" s="57" t="s">
        <v>204</v>
      </c>
      <c r="I20" s="58">
        <f>'#8 IH Results'!B13</f>
        <v>6.23825547</v>
      </c>
      <c r="J20" s="37"/>
      <c r="K20" s="38"/>
      <c r="L20" s="38"/>
      <c r="M20" s="38"/>
      <c r="N20" s="38"/>
      <c r="O20" s="38"/>
      <c r="P20" s="38"/>
      <c r="Q20" s="38"/>
      <c r="R20" s="38"/>
      <c r="S20" s="38"/>
      <c r="T20" s="38"/>
      <c r="U20" s="38"/>
      <c r="V20" s="38"/>
      <c r="W20" s="38"/>
      <c r="X20" s="38"/>
      <c r="Y20" s="38"/>
      <c r="Z20" s="38"/>
      <c r="AA20" s="38"/>
      <c r="AB20" s="38"/>
      <c r="AC20" s="38"/>
      <c r="AD20" s="38"/>
      <c r="AE20" s="38"/>
      <c r="AF20" s="38"/>
      <c r="AG20" s="38"/>
    </row>
    <row r="21" ht="26.25" customHeight="1">
      <c r="A21" s="59"/>
      <c r="B21" s="60"/>
      <c r="C21" s="61"/>
      <c r="D21" s="53" t="s">
        <v>203</v>
      </c>
      <c r="E21" s="87" t="str">
        <f>'#8 IH Results'!A14</f>
        <v>mateodaza</v>
      </c>
      <c r="F21" s="55"/>
      <c r="G21" s="56"/>
      <c r="H21" s="57" t="s">
        <v>204</v>
      </c>
      <c r="I21" s="58">
        <f>'#8 IH Results'!B14</f>
        <v>6.021290811</v>
      </c>
      <c r="J21" s="37"/>
      <c r="K21" s="38"/>
      <c r="L21" s="38"/>
      <c r="M21" s="38"/>
      <c r="N21" s="38"/>
      <c r="O21" s="38"/>
      <c r="P21" s="38"/>
      <c r="Q21" s="38"/>
      <c r="R21" s="38"/>
      <c r="S21" s="38"/>
      <c r="T21" s="38"/>
      <c r="U21" s="38"/>
      <c r="V21" s="38"/>
      <c r="W21" s="38"/>
      <c r="X21" s="38"/>
      <c r="Y21" s="38"/>
      <c r="Z21" s="38"/>
      <c r="AA21" s="38"/>
      <c r="AB21" s="38"/>
      <c r="AC21" s="38"/>
      <c r="AD21" s="38"/>
      <c r="AE21" s="38"/>
      <c r="AF21" s="38"/>
      <c r="AG21" s="38"/>
    </row>
    <row r="22" ht="26.25" customHeight="1">
      <c r="A22" s="50"/>
      <c r="B22" s="62"/>
      <c r="C22" s="52"/>
      <c r="D22" s="53" t="s">
        <v>203</v>
      </c>
      <c r="E22" s="87" t="str">
        <f>'#8 IH Results'!A15</f>
        <v>solsista</v>
      </c>
      <c r="F22" s="55"/>
      <c r="G22" s="56"/>
      <c r="H22" s="57" t="s">
        <v>204</v>
      </c>
      <c r="I22" s="58">
        <f>'#8 IH Results'!B15</f>
        <v>5.630981509</v>
      </c>
      <c r="J22" s="37"/>
      <c r="K22" s="38"/>
      <c r="L22" s="38"/>
      <c r="M22" s="38"/>
      <c r="N22" s="38"/>
      <c r="O22" s="38"/>
      <c r="P22" s="38"/>
      <c r="Q22" s="38"/>
      <c r="R22" s="38"/>
      <c r="S22" s="38"/>
      <c r="T22" s="38"/>
      <c r="U22" s="38"/>
      <c r="V22" s="38"/>
      <c r="W22" s="38"/>
      <c r="X22" s="38"/>
      <c r="Y22" s="38"/>
      <c r="Z22" s="38"/>
      <c r="AA22" s="38"/>
      <c r="AB22" s="38"/>
      <c r="AC22" s="38"/>
      <c r="AD22" s="38"/>
      <c r="AE22" s="38"/>
      <c r="AF22" s="38"/>
      <c r="AG22" s="38"/>
    </row>
    <row r="23" ht="26.25" customHeight="1">
      <c r="A23" s="50"/>
      <c r="B23" s="62"/>
      <c r="C23" s="52"/>
      <c r="D23" s="53" t="s">
        <v>203</v>
      </c>
      <c r="E23" s="87" t="str">
        <f>'#8 IH Results'!A16</f>
        <v>naynaysoo</v>
      </c>
      <c r="F23" s="55"/>
      <c r="G23" s="56"/>
      <c r="H23" s="57" t="s">
        <v>204</v>
      </c>
      <c r="I23" s="58">
        <f>'#8 IH Results'!B16</f>
        <v>5.554432686</v>
      </c>
      <c r="J23" s="37"/>
      <c r="K23" s="38"/>
      <c r="L23" s="38"/>
      <c r="M23" s="38"/>
      <c r="N23" s="38"/>
      <c r="O23" s="38"/>
      <c r="P23" s="38"/>
      <c r="Q23" s="38"/>
      <c r="R23" s="38"/>
      <c r="S23" s="38"/>
      <c r="T23" s="38"/>
      <c r="U23" s="38"/>
      <c r="V23" s="38"/>
      <c r="W23" s="38"/>
      <c r="X23" s="38"/>
      <c r="Y23" s="38"/>
      <c r="Z23" s="38"/>
      <c r="AA23" s="38"/>
      <c r="AB23" s="38"/>
      <c r="AC23" s="38"/>
      <c r="AD23" s="38"/>
      <c r="AE23" s="38"/>
      <c r="AF23" s="38"/>
      <c r="AG23" s="38"/>
    </row>
    <row r="24" ht="26.25" customHeight="1">
      <c r="A24" s="50"/>
      <c r="B24" s="62"/>
      <c r="C24" s="52"/>
      <c r="D24" s="53" t="s">
        <v>203</v>
      </c>
      <c r="E24" s="87" t="str">
        <f>'#8 IH Results'!A17</f>
        <v>paulo_c2d</v>
      </c>
      <c r="F24" s="55"/>
      <c r="G24" s="56"/>
      <c r="H24" s="57" t="s">
        <v>204</v>
      </c>
      <c r="I24" s="58">
        <f>'#8 IH Results'!B17</f>
        <v>5.202598386</v>
      </c>
      <c r="J24" s="37"/>
      <c r="K24" s="38"/>
      <c r="L24" s="38"/>
      <c r="M24" s="38"/>
      <c r="N24" s="38"/>
      <c r="O24" s="38"/>
      <c r="P24" s="38"/>
      <c r="Q24" s="38"/>
      <c r="R24" s="38"/>
      <c r="S24" s="38"/>
      <c r="T24" s="38"/>
      <c r="U24" s="38"/>
      <c r="V24" s="38"/>
      <c r="W24" s="38"/>
      <c r="X24" s="38"/>
      <c r="Y24" s="38"/>
      <c r="Z24" s="38"/>
      <c r="AA24" s="38"/>
      <c r="AB24" s="38"/>
      <c r="AC24" s="38"/>
      <c r="AD24" s="38"/>
      <c r="AE24" s="38"/>
      <c r="AF24" s="38"/>
      <c r="AG24" s="38"/>
    </row>
    <row r="25" ht="26.25" customHeight="1">
      <c r="A25" s="50"/>
      <c r="B25" s="62"/>
      <c r="C25" s="52"/>
      <c r="D25" s="53" t="s">
        <v>203</v>
      </c>
      <c r="E25" s="87" t="str">
        <f>'#8 IH Results'!A18</f>
        <v>griffgreen</v>
      </c>
      <c r="F25" s="55"/>
      <c r="G25" s="56"/>
      <c r="H25" s="57" t="s">
        <v>204</v>
      </c>
      <c r="I25" s="58">
        <f>'#8 IH Results'!B18</f>
        <v>5.103338567</v>
      </c>
      <c r="J25" s="37"/>
      <c r="K25" s="38"/>
      <c r="L25" s="38"/>
      <c r="M25" s="38"/>
      <c r="N25" s="38"/>
      <c r="O25" s="38"/>
      <c r="P25" s="38"/>
      <c r="Q25" s="38"/>
      <c r="R25" s="38"/>
      <c r="S25" s="38"/>
      <c r="T25" s="38"/>
      <c r="U25" s="38"/>
      <c r="V25" s="38"/>
      <c r="W25" s="38"/>
      <c r="X25" s="38"/>
      <c r="Y25" s="38"/>
      <c r="Z25" s="38"/>
      <c r="AA25" s="38"/>
      <c r="AB25" s="38"/>
      <c r="AC25" s="38"/>
      <c r="AD25" s="38"/>
      <c r="AE25" s="38"/>
      <c r="AF25" s="38"/>
      <c r="AG25" s="38"/>
    </row>
    <row r="26" ht="26.25" customHeight="1">
      <c r="A26" s="59"/>
      <c r="B26" s="60"/>
      <c r="C26" s="61"/>
      <c r="D26" s="53" t="s">
        <v>203</v>
      </c>
      <c r="E26" s="87" t="str">
        <f>'#8 IH Results'!A19</f>
        <v>burrrata</v>
      </c>
      <c r="F26" s="55"/>
      <c r="G26" s="56"/>
      <c r="H26" s="57" t="s">
        <v>204</v>
      </c>
      <c r="I26" s="58">
        <f>'#8 IH Results'!B19</f>
        <v>4.649900029</v>
      </c>
      <c r="J26" s="37"/>
      <c r="K26" s="38"/>
      <c r="L26" s="38"/>
      <c r="M26" s="38"/>
      <c r="N26" s="38"/>
      <c r="O26" s="38"/>
      <c r="P26" s="38"/>
      <c r="Q26" s="38"/>
      <c r="R26" s="38"/>
      <c r="S26" s="38"/>
      <c r="T26" s="38"/>
      <c r="U26" s="38"/>
      <c r="V26" s="38"/>
      <c r="W26" s="38"/>
      <c r="X26" s="38"/>
      <c r="Y26" s="38"/>
      <c r="Z26" s="38"/>
      <c r="AA26" s="38"/>
      <c r="AB26" s="38"/>
      <c r="AC26" s="38"/>
      <c r="AD26" s="38"/>
      <c r="AE26" s="38"/>
      <c r="AF26" s="38"/>
      <c r="AG26" s="38"/>
    </row>
    <row r="27" ht="26.25" customHeight="1">
      <c r="A27" s="50"/>
      <c r="B27" s="62"/>
      <c r="C27" s="52"/>
      <c r="D27" s="53" t="s">
        <v>203</v>
      </c>
      <c r="E27" s="87" t="str">
        <f>'#8 IH Results'!A20</f>
        <v>vitormarthendal</v>
      </c>
      <c r="F27" s="55"/>
      <c r="G27" s="56"/>
      <c r="H27" s="57" t="s">
        <v>204</v>
      </c>
      <c r="I27" s="58">
        <f>'#8 IH Results'!B20</f>
        <v>4.46143213</v>
      </c>
      <c r="J27" s="37"/>
      <c r="K27" s="38"/>
      <c r="L27" s="38"/>
      <c r="M27" s="38"/>
      <c r="N27" s="38"/>
      <c r="O27" s="38"/>
      <c r="P27" s="38"/>
      <c r="Q27" s="38"/>
      <c r="R27" s="38"/>
      <c r="S27" s="38"/>
      <c r="T27" s="38"/>
      <c r="U27" s="38"/>
      <c r="V27" s="38"/>
      <c r="W27" s="38"/>
      <c r="X27" s="38"/>
      <c r="Y27" s="38"/>
      <c r="Z27" s="38"/>
      <c r="AA27" s="38"/>
      <c r="AB27" s="38"/>
      <c r="AC27" s="38"/>
      <c r="AD27" s="38"/>
      <c r="AE27" s="38"/>
      <c r="AF27" s="38"/>
      <c r="AG27" s="38"/>
    </row>
    <row r="28" ht="26.25" customHeight="1">
      <c r="A28" s="50"/>
      <c r="B28" s="62"/>
      <c r="C28" s="52"/>
      <c r="D28" s="53" t="s">
        <v>203</v>
      </c>
      <c r="E28" s="87" t="str">
        <f>'#8 IH Results'!A21</f>
        <v>gracerachmany</v>
      </c>
      <c r="F28" s="55"/>
      <c r="G28" s="56"/>
      <c r="H28" s="57" t="s">
        <v>204</v>
      </c>
      <c r="I28" s="58">
        <f>'#8 IH Results'!B21</f>
        <v>4.422578519</v>
      </c>
      <c r="J28" s="37"/>
      <c r="K28" s="38"/>
      <c r="L28" s="38"/>
      <c r="M28" s="38"/>
      <c r="N28" s="38"/>
      <c r="O28" s="38"/>
      <c r="P28" s="38"/>
      <c r="Q28" s="38"/>
      <c r="R28" s="38"/>
      <c r="S28" s="38"/>
      <c r="T28" s="38"/>
      <c r="U28" s="38"/>
      <c r="V28" s="38"/>
      <c r="W28" s="38"/>
      <c r="X28" s="38"/>
      <c r="Y28" s="38"/>
      <c r="Z28" s="38"/>
      <c r="AA28" s="38"/>
      <c r="AB28" s="38"/>
      <c r="AC28" s="38"/>
      <c r="AD28" s="38"/>
      <c r="AE28" s="38"/>
      <c r="AF28" s="38"/>
      <c r="AG28" s="38"/>
    </row>
    <row r="29" ht="26.25" customHeight="1">
      <c r="A29" s="50"/>
      <c r="B29" s="62"/>
      <c r="C29" s="52"/>
      <c r="D29" s="53" t="s">
        <v>203</v>
      </c>
      <c r="E29" s="87" t="str">
        <f>'#8 IH Results'!A22</f>
        <v>markop</v>
      </c>
      <c r="F29" s="55"/>
      <c r="G29" s="56"/>
      <c r="H29" s="57" t="s">
        <v>204</v>
      </c>
      <c r="I29" s="58">
        <f>'#8 IH Results'!B22</f>
        <v>4.248996007</v>
      </c>
      <c r="J29" s="37"/>
      <c r="K29" s="38"/>
      <c r="L29" s="38"/>
      <c r="M29" s="38"/>
      <c r="N29" s="38"/>
      <c r="O29" s="38"/>
      <c r="P29" s="38"/>
      <c r="Q29" s="38"/>
      <c r="R29" s="38"/>
      <c r="S29" s="38"/>
      <c r="T29" s="38"/>
      <c r="U29" s="38"/>
      <c r="V29" s="38"/>
      <c r="W29" s="38"/>
      <c r="X29" s="38"/>
      <c r="Y29" s="38"/>
      <c r="Z29" s="38"/>
      <c r="AA29" s="38"/>
      <c r="AB29" s="38"/>
      <c r="AC29" s="38"/>
      <c r="AD29" s="38"/>
      <c r="AE29" s="38"/>
      <c r="AF29" s="38"/>
      <c r="AG29" s="38"/>
    </row>
    <row r="30" ht="26.25" customHeight="1">
      <c r="A30" s="50"/>
      <c r="B30" s="62"/>
      <c r="C30" s="52"/>
      <c r="D30" s="53" t="s">
        <v>203</v>
      </c>
      <c r="E30" s="87" t="str">
        <f>'#8 IH Results'!A23</f>
        <v>jessicazartler</v>
      </c>
      <c r="F30" s="55"/>
      <c r="G30" s="56"/>
      <c r="H30" s="57" t="s">
        <v>204</v>
      </c>
      <c r="I30" s="58">
        <f>'#8 IH Results'!B23</f>
        <v>3.38736106</v>
      </c>
      <c r="J30" s="37"/>
      <c r="K30" s="38"/>
      <c r="L30" s="38"/>
      <c r="M30" s="38"/>
      <c r="N30" s="38"/>
      <c r="O30" s="38"/>
      <c r="P30" s="38"/>
      <c r="Q30" s="38"/>
      <c r="R30" s="38"/>
      <c r="S30" s="38"/>
      <c r="T30" s="38"/>
      <c r="U30" s="38"/>
      <c r="V30" s="38"/>
      <c r="W30" s="38"/>
      <c r="X30" s="38"/>
      <c r="Y30" s="38"/>
      <c r="Z30" s="38"/>
      <c r="AA30" s="38"/>
      <c r="AB30" s="38"/>
      <c r="AC30" s="38"/>
      <c r="AD30" s="38"/>
      <c r="AE30" s="38"/>
      <c r="AF30" s="38"/>
      <c r="AG30" s="38"/>
    </row>
    <row r="31" ht="26.25" customHeight="1">
      <c r="A31" s="59"/>
      <c r="B31" s="60"/>
      <c r="C31" s="61"/>
      <c r="D31" s="53" t="s">
        <v>203</v>
      </c>
      <c r="E31" s="87" t="str">
        <f>'#8 IH Results'!A24</f>
        <v>liviade</v>
      </c>
      <c r="F31" s="55"/>
      <c r="G31" s="56"/>
      <c r="H31" s="57" t="s">
        <v>204</v>
      </c>
      <c r="I31" s="58">
        <f>'#8 IH Results'!B24</f>
        <v>3.112948052</v>
      </c>
      <c r="J31" s="37"/>
      <c r="K31" s="38"/>
      <c r="L31" s="38"/>
      <c r="M31" s="38"/>
      <c r="N31" s="38"/>
      <c r="O31" s="38"/>
      <c r="P31" s="38"/>
      <c r="Q31" s="38"/>
      <c r="R31" s="38"/>
      <c r="S31" s="38"/>
      <c r="T31" s="38"/>
      <c r="U31" s="38"/>
      <c r="V31" s="38"/>
      <c r="W31" s="38"/>
      <c r="X31" s="38"/>
      <c r="Y31" s="38"/>
      <c r="Z31" s="38"/>
      <c r="AA31" s="38"/>
      <c r="AB31" s="38"/>
      <c r="AC31" s="38"/>
      <c r="AD31" s="38"/>
      <c r="AE31" s="38"/>
      <c r="AF31" s="38"/>
      <c r="AG31" s="38"/>
    </row>
    <row r="32" ht="26.25" customHeight="1">
      <c r="A32" s="59"/>
      <c r="B32" s="60"/>
      <c r="C32" s="61"/>
      <c r="D32" s="53" t="s">
        <v>203</v>
      </c>
      <c r="E32" s="87" t="str">
        <f>'#8 IH Results'!A25</f>
        <v>danibelle</v>
      </c>
      <c r="F32" s="55"/>
      <c r="G32" s="56"/>
      <c r="H32" s="57" t="s">
        <v>204</v>
      </c>
      <c r="I32" s="58">
        <f>'#8 IH Results'!B25</f>
        <v>3.036144815</v>
      </c>
      <c r="J32" s="37"/>
      <c r="K32" s="38"/>
      <c r="L32" s="38"/>
      <c r="M32" s="38"/>
      <c r="N32" s="38"/>
      <c r="O32" s="38"/>
      <c r="P32" s="38"/>
      <c r="Q32" s="38"/>
      <c r="R32" s="38"/>
      <c r="S32" s="38"/>
      <c r="T32" s="38"/>
      <c r="U32" s="38"/>
      <c r="V32" s="38"/>
      <c r="W32" s="38"/>
      <c r="X32" s="38"/>
      <c r="Y32" s="38"/>
      <c r="Z32" s="38"/>
      <c r="AA32" s="38"/>
      <c r="AB32" s="38"/>
      <c r="AC32" s="38"/>
      <c r="AD32" s="38"/>
      <c r="AE32" s="38"/>
      <c r="AF32" s="38"/>
      <c r="AG32" s="38"/>
    </row>
    <row r="33" ht="26.25" customHeight="1">
      <c r="A33" s="50"/>
      <c r="B33" s="62"/>
      <c r="C33" s="52"/>
      <c r="D33" s="53" t="s">
        <v>203</v>
      </c>
      <c r="E33" s="87" t="str">
        <f>'#8 IH Results'!A26</f>
        <v>freedumbs00</v>
      </c>
      <c r="F33" s="55"/>
      <c r="G33" s="56"/>
      <c r="H33" s="57" t="s">
        <v>204</v>
      </c>
      <c r="I33" s="58">
        <f>'#8 IH Results'!B26</f>
        <v>2.686236088</v>
      </c>
      <c r="J33" s="37"/>
      <c r="K33" s="38"/>
      <c r="L33" s="38"/>
      <c r="M33" s="38"/>
      <c r="N33" s="38"/>
      <c r="O33" s="38"/>
      <c r="P33" s="38"/>
      <c r="Q33" s="38"/>
      <c r="R33" s="38"/>
      <c r="S33" s="38"/>
      <c r="T33" s="38"/>
      <c r="U33" s="38"/>
      <c r="V33" s="38"/>
      <c r="W33" s="38"/>
      <c r="X33" s="38"/>
      <c r="Y33" s="38"/>
      <c r="Z33" s="38"/>
      <c r="AA33" s="38"/>
      <c r="AB33" s="38"/>
      <c r="AC33" s="38"/>
      <c r="AD33" s="38"/>
      <c r="AE33" s="38"/>
      <c r="AF33" s="38"/>
      <c r="AG33" s="38"/>
    </row>
    <row r="34" ht="26.25" customHeight="1">
      <c r="A34" s="50"/>
      <c r="B34" s="62"/>
      <c r="C34" s="52"/>
      <c r="D34" s="53" t="s">
        <v>203</v>
      </c>
      <c r="E34" s="87" t="str">
        <f>'#8 IH Results'!A27</f>
        <v>daithic</v>
      </c>
      <c r="F34" s="55"/>
      <c r="G34" s="56"/>
      <c r="H34" s="57" t="s">
        <v>204</v>
      </c>
      <c r="I34" s="58">
        <f>'#8 IH Results'!B27</f>
        <v>2.65868563</v>
      </c>
      <c r="J34" s="37"/>
      <c r="K34" s="38"/>
      <c r="L34" s="38"/>
      <c r="M34" s="38"/>
      <c r="N34" s="38"/>
      <c r="O34" s="38"/>
      <c r="P34" s="38"/>
      <c r="Q34" s="38"/>
      <c r="R34" s="38"/>
      <c r="S34" s="38"/>
      <c r="T34" s="38"/>
      <c r="U34" s="38"/>
      <c r="V34" s="38"/>
      <c r="W34" s="38"/>
      <c r="X34" s="38"/>
      <c r="Y34" s="38"/>
      <c r="Z34" s="38"/>
      <c r="AA34" s="38"/>
      <c r="AB34" s="38"/>
      <c r="AC34" s="38"/>
      <c r="AD34" s="38"/>
      <c r="AE34" s="38"/>
      <c r="AF34" s="38"/>
      <c r="AG34" s="38"/>
    </row>
    <row r="35" ht="26.25" customHeight="1">
      <c r="A35" s="50"/>
      <c r="B35" s="62"/>
      <c r="C35" s="52"/>
      <c r="D35" s="53" t="s">
        <v>203</v>
      </c>
      <c r="E35" s="87" t="str">
        <f>'#8 IH Results'!A28</f>
        <v>fabimol</v>
      </c>
      <c r="F35" s="55"/>
      <c r="G35" s="56"/>
      <c r="H35" s="57" t="s">
        <v>204</v>
      </c>
      <c r="I35" s="58">
        <f>'#8 IH Results'!B28</f>
        <v>2.525471263</v>
      </c>
      <c r="J35" s="37"/>
      <c r="K35" s="38"/>
      <c r="L35" s="38"/>
      <c r="M35" s="38"/>
      <c r="N35" s="38"/>
      <c r="O35" s="38"/>
      <c r="P35" s="38"/>
      <c r="Q35" s="38"/>
      <c r="R35" s="38"/>
      <c r="S35" s="38"/>
      <c r="T35" s="38"/>
      <c r="U35" s="38"/>
      <c r="V35" s="38"/>
      <c r="W35" s="38"/>
      <c r="X35" s="38"/>
      <c r="Y35" s="38"/>
      <c r="Z35" s="38"/>
      <c r="AA35" s="38"/>
      <c r="AB35" s="38"/>
      <c r="AC35" s="38"/>
      <c r="AD35" s="38"/>
      <c r="AE35" s="38"/>
      <c r="AF35" s="38"/>
      <c r="AG35" s="38"/>
    </row>
    <row r="36" ht="26.25" customHeight="1">
      <c r="A36" s="50"/>
      <c r="B36" s="62"/>
      <c r="C36" s="52"/>
      <c r="D36" s="53" t="s">
        <v>203</v>
      </c>
      <c r="E36" s="87" t="str">
        <f>'#8 IH Results'!A29</f>
        <v>akrtws</v>
      </c>
      <c r="F36" s="55"/>
      <c r="G36" s="56"/>
      <c r="H36" s="57" t="s">
        <v>204</v>
      </c>
      <c r="I36" s="58">
        <f>'#8 IH Results'!B29</f>
        <v>2.510935172</v>
      </c>
      <c r="J36" s="37"/>
      <c r="K36" s="38"/>
      <c r="L36" s="38"/>
      <c r="M36" s="38"/>
      <c r="N36" s="38"/>
      <c r="O36" s="38"/>
      <c r="P36" s="38"/>
      <c r="Q36" s="38"/>
      <c r="R36" s="38"/>
      <c r="S36" s="38"/>
      <c r="T36" s="38"/>
      <c r="U36" s="38"/>
      <c r="V36" s="38"/>
      <c r="W36" s="38"/>
      <c r="X36" s="38"/>
      <c r="Y36" s="38"/>
      <c r="Z36" s="38"/>
      <c r="AA36" s="38"/>
      <c r="AB36" s="38"/>
      <c r="AC36" s="38"/>
      <c r="AD36" s="38"/>
      <c r="AE36" s="38"/>
      <c r="AF36" s="38"/>
      <c r="AG36" s="38"/>
    </row>
    <row r="37" ht="26.25" customHeight="1">
      <c r="A37" s="50"/>
      <c r="B37" s="62"/>
      <c r="C37" s="52"/>
      <c r="D37" s="53" t="s">
        <v>203</v>
      </c>
      <c r="E37" s="87" t="str">
        <f>'#8 IH Results'!A30</f>
        <v>tam2140</v>
      </c>
      <c r="F37" s="55"/>
      <c r="G37" s="56"/>
      <c r="H37" s="57" t="s">
        <v>204</v>
      </c>
      <c r="I37" s="58">
        <f>'#8 IH Results'!B30</f>
        <v>2.506925035</v>
      </c>
      <c r="J37" s="37"/>
      <c r="K37" s="38"/>
      <c r="L37" s="38"/>
      <c r="M37" s="38"/>
      <c r="N37" s="38"/>
      <c r="O37" s="38"/>
      <c r="P37" s="38"/>
      <c r="Q37" s="38"/>
      <c r="R37" s="38"/>
      <c r="S37" s="38"/>
      <c r="T37" s="38"/>
      <c r="U37" s="38"/>
      <c r="V37" s="38"/>
      <c r="W37" s="38"/>
      <c r="X37" s="38"/>
      <c r="Y37" s="38"/>
      <c r="Z37" s="38"/>
      <c r="AA37" s="38"/>
      <c r="AB37" s="38"/>
      <c r="AC37" s="38"/>
      <c r="AD37" s="38"/>
      <c r="AE37" s="38"/>
      <c r="AF37" s="38"/>
      <c r="AG37" s="38"/>
    </row>
    <row r="38" ht="26.25" customHeight="1">
      <c r="A38" s="50"/>
      <c r="B38" s="62"/>
      <c r="C38" s="52"/>
      <c r="D38" s="53" t="s">
        <v>203</v>
      </c>
      <c r="E38" s="87" t="str">
        <f>'#8 IH Results'!A31</f>
        <v>juankbell</v>
      </c>
      <c r="F38" s="55"/>
      <c r="G38" s="56"/>
      <c r="H38" s="57" t="s">
        <v>204</v>
      </c>
      <c r="I38" s="58">
        <f>'#8 IH Results'!B31</f>
        <v>2.417102479</v>
      </c>
      <c r="J38" s="37"/>
      <c r="K38" s="38"/>
      <c r="L38" s="38"/>
      <c r="M38" s="38"/>
      <c r="N38" s="38"/>
      <c r="O38" s="38"/>
      <c r="P38" s="38"/>
      <c r="Q38" s="38"/>
      <c r="R38" s="38"/>
      <c r="S38" s="38"/>
      <c r="T38" s="38"/>
      <c r="U38" s="38"/>
      <c r="V38" s="38"/>
      <c r="W38" s="38"/>
      <c r="X38" s="38"/>
      <c r="Y38" s="38"/>
      <c r="Z38" s="38"/>
      <c r="AA38" s="38"/>
      <c r="AB38" s="38"/>
      <c r="AC38" s="38"/>
      <c r="AD38" s="38"/>
      <c r="AE38" s="38"/>
      <c r="AF38" s="38"/>
      <c r="AG38" s="38"/>
    </row>
    <row r="39" ht="26.25" customHeight="1">
      <c r="A39" s="65"/>
      <c r="B39" s="66"/>
      <c r="C39" s="67"/>
      <c r="D39" s="53" t="s">
        <v>203</v>
      </c>
      <c r="E39" s="87" t="str">
        <f>'#8 IH Results'!A32</f>
        <v>simunstrukan</v>
      </c>
      <c r="F39" s="55"/>
      <c r="G39" s="56"/>
      <c r="H39" s="57" t="s">
        <v>204</v>
      </c>
      <c r="I39" s="58">
        <f>'#8 IH Results'!B32</f>
        <v>2.34936206</v>
      </c>
      <c r="J39" s="37"/>
      <c r="K39" s="38"/>
      <c r="L39" s="38"/>
      <c r="M39" s="38"/>
      <c r="N39" s="38"/>
      <c r="O39" s="38"/>
      <c r="P39" s="38"/>
      <c r="Q39" s="38"/>
      <c r="R39" s="38"/>
      <c r="S39" s="38"/>
      <c r="T39" s="38"/>
      <c r="U39" s="38"/>
      <c r="V39" s="38"/>
      <c r="W39" s="38"/>
      <c r="X39" s="38"/>
      <c r="Y39" s="38"/>
      <c r="Z39" s="38"/>
      <c r="AA39" s="38"/>
      <c r="AB39" s="38"/>
      <c r="AC39" s="38"/>
      <c r="AD39" s="38"/>
      <c r="AE39" s="38"/>
      <c r="AF39" s="38"/>
      <c r="AG39" s="38"/>
    </row>
    <row r="40" ht="26.25" customHeight="1">
      <c r="A40" s="50"/>
      <c r="B40" s="62"/>
      <c r="C40" s="52"/>
      <c r="D40" s="53" t="s">
        <v>203</v>
      </c>
      <c r="E40" s="87" t="str">
        <f>'#8 IH Results'!A33</f>
        <v>laurenluz</v>
      </c>
      <c r="F40" s="55"/>
      <c r="G40" s="56"/>
      <c r="H40" s="57" t="s">
        <v>204</v>
      </c>
      <c r="I40" s="58">
        <f>'#8 IH Results'!B33</f>
        <v>2.25341756</v>
      </c>
      <c r="J40" s="37"/>
      <c r="K40" s="38"/>
      <c r="L40" s="38"/>
      <c r="M40" s="38"/>
      <c r="N40" s="38"/>
      <c r="O40" s="38"/>
      <c r="P40" s="38"/>
      <c r="Q40" s="38"/>
      <c r="R40" s="38"/>
      <c r="S40" s="38"/>
      <c r="T40" s="38"/>
      <c r="U40" s="38"/>
      <c r="V40" s="38"/>
      <c r="W40" s="38"/>
      <c r="X40" s="38"/>
      <c r="Y40" s="38"/>
      <c r="Z40" s="38"/>
      <c r="AA40" s="38"/>
      <c r="AB40" s="38"/>
      <c r="AC40" s="38"/>
      <c r="AD40" s="38"/>
      <c r="AE40" s="38"/>
      <c r="AF40" s="38"/>
      <c r="AG40" s="38"/>
    </row>
    <row r="41" ht="26.25" customHeight="1">
      <c r="A41" s="59"/>
      <c r="B41" s="60"/>
      <c r="C41" s="61"/>
      <c r="D41" s="53" t="s">
        <v>203</v>
      </c>
      <c r="E41" s="87" t="str">
        <f>'#8 IH Results'!A34</f>
        <v>metaverde</v>
      </c>
      <c r="F41" s="55"/>
      <c r="G41" s="56"/>
      <c r="H41" s="57" t="s">
        <v>204</v>
      </c>
      <c r="I41" s="58">
        <f>'#8 IH Results'!B34</f>
        <v>2.217195466</v>
      </c>
      <c r="J41" s="37"/>
      <c r="K41" s="38"/>
      <c r="L41" s="38"/>
      <c r="M41" s="38"/>
      <c r="N41" s="38"/>
      <c r="O41" s="38"/>
      <c r="P41" s="38"/>
      <c r="Q41" s="38"/>
      <c r="R41" s="38"/>
      <c r="S41" s="38"/>
      <c r="T41" s="38"/>
      <c r="U41" s="38"/>
      <c r="V41" s="38"/>
      <c r="W41" s="38"/>
      <c r="X41" s="38"/>
      <c r="Y41" s="38"/>
      <c r="Z41" s="38"/>
      <c r="AA41" s="38"/>
      <c r="AB41" s="38"/>
      <c r="AC41" s="38"/>
      <c r="AD41" s="38"/>
      <c r="AE41" s="38"/>
      <c r="AF41" s="38"/>
      <c r="AG41" s="38"/>
    </row>
    <row r="42" ht="26.25" customHeight="1">
      <c r="A42" s="50"/>
      <c r="B42" s="62"/>
      <c r="C42" s="52"/>
      <c r="D42" s="53" t="s">
        <v>203</v>
      </c>
      <c r="E42" s="87" t="str">
        <f>'#8 IH Results'!A35</f>
        <v>randomshinichi</v>
      </c>
      <c r="F42" s="55"/>
      <c r="G42" s="56"/>
      <c r="H42" s="57" t="s">
        <v>204</v>
      </c>
      <c r="I42" s="58">
        <f>'#8 IH Results'!B35</f>
        <v>1.732662902</v>
      </c>
      <c r="J42" s="37"/>
      <c r="K42" s="38"/>
      <c r="L42" s="38"/>
      <c r="M42" s="38"/>
      <c r="N42" s="38"/>
      <c r="O42" s="38"/>
      <c r="P42" s="38"/>
      <c r="Q42" s="38"/>
      <c r="R42" s="38"/>
      <c r="S42" s="38"/>
      <c r="T42" s="38"/>
      <c r="U42" s="38"/>
      <c r="V42" s="38"/>
      <c r="W42" s="38"/>
      <c r="X42" s="38"/>
      <c r="Y42" s="38"/>
      <c r="Z42" s="38"/>
      <c r="AA42" s="38"/>
      <c r="AB42" s="38"/>
      <c r="AC42" s="38"/>
      <c r="AD42" s="38"/>
      <c r="AE42" s="38"/>
      <c r="AF42" s="38"/>
      <c r="AG42" s="38"/>
    </row>
    <row r="43" ht="26.25" customHeight="1">
      <c r="A43" s="50"/>
      <c r="B43" s="62"/>
      <c r="C43" s="52"/>
      <c r="D43" s="53" t="s">
        <v>203</v>
      </c>
      <c r="E43" s="87" t="str">
        <f>'#8 IH Results'!A36</f>
        <v>iviangita</v>
      </c>
      <c r="F43" s="55"/>
      <c r="G43" s="56"/>
      <c r="H43" s="57" t="s">
        <v>204</v>
      </c>
      <c r="I43" s="58">
        <f>'#8 IH Results'!B36</f>
        <v>1.72909752</v>
      </c>
      <c r="J43" s="37"/>
      <c r="K43" s="38"/>
      <c r="L43" s="38"/>
      <c r="M43" s="38"/>
      <c r="N43" s="38"/>
      <c r="O43" s="38"/>
      <c r="P43" s="38"/>
      <c r="Q43" s="38"/>
      <c r="R43" s="38"/>
      <c r="S43" s="38"/>
      <c r="T43" s="38"/>
      <c r="U43" s="38"/>
      <c r="V43" s="38"/>
      <c r="W43" s="38"/>
      <c r="X43" s="38"/>
      <c r="Y43" s="38"/>
      <c r="Z43" s="38"/>
      <c r="AA43" s="38"/>
      <c r="AB43" s="38"/>
      <c r="AC43" s="38"/>
      <c r="AD43" s="38"/>
      <c r="AE43" s="38"/>
      <c r="AF43" s="38"/>
      <c r="AG43" s="38"/>
    </row>
    <row r="44" ht="26.25" customHeight="1">
      <c r="A44" s="65"/>
      <c r="B44" s="66"/>
      <c r="C44" s="67"/>
      <c r="D44" s="53" t="s">
        <v>203</v>
      </c>
      <c r="E44" s="87" t="str">
        <f>'#8 IH Results'!A37</f>
        <v>lbagic</v>
      </c>
      <c r="F44" s="55"/>
      <c r="G44" s="56"/>
      <c r="H44" s="57" t="s">
        <v>204</v>
      </c>
      <c r="I44" s="58">
        <f>'#8 IH Results'!B37</f>
        <v>1.691155878</v>
      </c>
      <c r="J44" s="37"/>
      <c r="K44" s="38"/>
      <c r="L44" s="38"/>
      <c r="M44" s="38"/>
      <c r="N44" s="38"/>
      <c r="O44" s="38"/>
      <c r="P44" s="38"/>
      <c r="Q44" s="38"/>
      <c r="R44" s="38"/>
      <c r="S44" s="38"/>
      <c r="T44" s="38"/>
      <c r="U44" s="38"/>
      <c r="V44" s="38"/>
      <c r="W44" s="38"/>
      <c r="X44" s="38"/>
      <c r="Y44" s="38"/>
      <c r="Z44" s="38"/>
      <c r="AA44" s="38"/>
      <c r="AB44" s="38"/>
      <c r="AC44" s="38"/>
      <c r="AD44" s="38"/>
      <c r="AE44" s="38"/>
      <c r="AF44" s="38"/>
      <c r="AG44" s="38"/>
    </row>
    <row r="45" ht="26.25" customHeight="1">
      <c r="A45" s="50"/>
      <c r="B45" s="62"/>
      <c r="C45" s="52"/>
      <c r="D45" s="53" t="s">
        <v>203</v>
      </c>
      <c r="E45" s="87" t="str">
        <f>'#8 IH Results'!A38</f>
        <v>crypt0dawg</v>
      </c>
      <c r="F45" s="55"/>
      <c r="G45" s="56"/>
      <c r="H45" s="57" t="s">
        <v>204</v>
      </c>
      <c r="I45" s="58">
        <f>'#8 IH Results'!B38</f>
        <v>1.656735356</v>
      </c>
      <c r="J45" s="37"/>
      <c r="K45" s="38"/>
      <c r="L45" s="38"/>
      <c r="M45" s="38"/>
      <c r="N45" s="38"/>
      <c r="O45" s="38"/>
      <c r="P45" s="38"/>
      <c r="Q45" s="38"/>
      <c r="R45" s="38"/>
      <c r="S45" s="38"/>
      <c r="T45" s="38"/>
      <c r="U45" s="38"/>
      <c r="V45" s="38"/>
      <c r="W45" s="38"/>
      <c r="X45" s="38"/>
      <c r="Y45" s="38"/>
      <c r="Z45" s="38"/>
      <c r="AA45" s="38"/>
      <c r="AB45" s="38"/>
      <c r="AC45" s="38"/>
      <c r="AD45" s="38"/>
      <c r="AE45" s="38"/>
      <c r="AF45" s="38"/>
      <c r="AG45" s="38"/>
    </row>
    <row r="46" ht="26.25" customHeight="1">
      <c r="A46" s="59"/>
      <c r="B46" s="60"/>
      <c r="C46" s="61"/>
      <c r="D46" s="53" t="s">
        <v>203</v>
      </c>
      <c r="E46" s="87" t="str">
        <f>'#8 IH Results'!A39</f>
        <v>juliet_myea</v>
      </c>
      <c r="F46" s="55"/>
      <c r="G46" s="56"/>
      <c r="H46" s="57" t="s">
        <v>204</v>
      </c>
      <c r="I46" s="58">
        <f>'#8 IH Results'!B39</f>
        <v>1.636718402</v>
      </c>
      <c r="J46" s="37"/>
      <c r="K46" s="38"/>
      <c r="L46" s="38"/>
      <c r="M46" s="38"/>
      <c r="N46" s="38"/>
      <c r="O46" s="38"/>
      <c r="P46" s="38"/>
      <c r="Q46" s="38"/>
      <c r="R46" s="38"/>
      <c r="S46" s="38"/>
      <c r="T46" s="38"/>
      <c r="U46" s="38"/>
      <c r="V46" s="38"/>
      <c r="W46" s="38"/>
      <c r="X46" s="38"/>
      <c r="Y46" s="38"/>
      <c r="Z46" s="38"/>
      <c r="AA46" s="38"/>
      <c r="AB46" s="38"/>
      <c r="AC46" s="38"/>
      <c r="AD46" s="38"/>
      <c r="AE46" s="38"/>
      <c r="AF46" s="38"/>
      <c r="AG46" s="38"/>
    </row>
    <row r="47" ht="26.25" customHeight="1">
      <c r="A47" s="50"/>
      <c r="B47" s="62"/>
      <c r="C47" s="52"/>
      <c r="D47" s="53" t="s">
        <v>203</v>
      </c>
      <c r="E47" s="87" t="str">
        <f>'#8 IH Results'!A40</f>
        <v>monstros1ty</v>
      </c>
      <c r="F47" s="55"/>
      <c r="G47" s="56"/>
      <c r="H47" s="57" t="s">
        <v>204</v>
      </c>
      <c r="I47" s="58">
        <f>'#8 IH Results'!B40</f>
        <v>1.600496308</v>
      </c>
      <c r="J47" s="37"/>
      <c r="K47" s="38"/>
      <c r="L47" s="38"/>
      <c r="M47" s="38"/>
      <c r="N47" s="38"/>
      <c r="O47" s="38"/>
      <c r="P47" s="38"/>
      <c r="Q47" s="38"/>
      <c r="R47" s="38"/>
      <c r="S47" s="38"/>
      <c r="T47" s="38"/>
      <c r="U47" s="38"/>
      <c r="V47" s="38"/>
      <c r="W47" s="38"/>
      <c r="X47" s="38"/>
      <c r="Y47" s="38"/>
      <c r="Z47" s="38"/>
      <c r="AA47" s="38"/>
      <c r="AB47" s="38"/>
      <c r="AC47" s="38"/>
      <c r="AD47" s="38"/>
      <c r="AE47" s="38"/>
      <c r="AF47" s="38"/>
      <c r="AG47" s="38"/>
    </row>
    <row r="48" ht="26.25" customHeight="1">
      <c r="A48" s="59"/>
      <c r="B48" s="60"/>
      <c r="C48" s="61"/>
      <c r="D48" s="53" t="s">
        <v>203</v>
      </c>
      <c r="E48" s="87" t="str">
        <f>'#8 IH Results'!A41</f>
        <v>fiorebotta</v>
      </c>
      <c r="F48" s="55"/>
      <c r="G48" s="56"/>
      <c r="H48" s="57" t="s">
        <v>204</v>
      </c>
      <c r="I48" s="58">
        <f>'#8 IH Results'!B41</f>
        <v>1.320724879</v>
      </c>
      <c r="J48" s="37"/>
      <c r="K48" s="38"/>
      <c r="L48" s="38"/>
      <c r="M48" s="38"/>
      <c r="N48" s="38"/>
      <c r="O48" s="38"/>
      <c r="P48" s="38"/>
      <c r="Q48" s="38"/>
      <c r="R48" s="38"/>
      <c r="S48" s="38"/>
      <c r="T48" s="38"/>
      <c r="U48" s="38"/>
      <c r="V48" s="38"/>
      <c r="W48" s="38"/>
      <c r="X48" s="38"/>
      <c r="Y48" s="38"/>
      <c r="Z48" s="38"/>
      <c r="AA48" s="38"/>
      <c r="AB48" s="38"/>
      <c r="AC48" s="38"/>
      <c r="AD48" s="38"/>
      <c r="AE48" s="38"/>
      <c r="AF48" s="38"/>
      <c r="AG48" s="38"/>
    </row>
    <row r="49" ht="26.25" customHeight="1">
      <c r="A49" s="50"/>
      <c r="B49" s="62"/>
      <c r="C49" s="52"/>
      <c r="D49" s="53" t="s">
        <v>203</v>
      </c>
      <c r="E49" s="87" t="str">
        <f>'#8 IH Results'!A42</f>
        <v>geleeroyale</v>
      </c>
      <c r="F49" s="55"/>
      <c r="G49" s="56"/>
      <c r="H49" s="57" t="s">
        <v>204</v>
      </c>
      <c r="I49" s="58">
        <f>'#8 IH Results'!B42</f>
        <v>1.020019245</v>
      </c>
      <c r="J49" s="37"/>
      <c r="K49" s="38"/>
      <c r="L49" s="38"/>
      <c r="M49" s="38"/>
      <c r="N49" s="38"/>
      <c r="O49" s="38"/>
      <c r="P49" s="38"/>
      <c r="Q49" s="38"/>
      <c r="R49" s="38"/>
      <c r="S49" s="38"/>
      <c r="T49" s="38"/>
      <c r="U49" s="38"/>
      <c r="V49" s="38"/>
      <c r="W49" s="38"/>
      <c r="X49" s="38"/>
      <c r="Y49" s="38"/>
      <c r="Z49" s="38"/>
      <c r="AA49" s="38"/>
      <c r="AB49" s="38"/>
      <c r="AC49" s="38"/>
      <c r="AD49" s="38"/>
      <c r="AE49" s="38"/>
      <c r="AF49" s="38"/>
      <c r="AG49" s="38"/>
    </row>
    <row r="50" ht="26.25" customHeight="1">
      <c r="A50" s="59"/>
      <c r="B50" s="60"/>
      <c r="C50" s="61"/>
      <c r="D50" s="53" t="s">
        <v>203</v>
      </c>
      <c r="E50" s="87" t="str">
        <f>'#8 IH Results'!A43</f>
        <v>atacas</v>
      </c>
      <c r="F50" s="55"/>
      <c r="G50" s="56"/>
      <c r="H50" s="57" t="s">
        <v>204</v>
      </c>
      <c r="I50" s="58">
        <f>'#8 IH Results'!B43</f>
        <v>0.7607318148</v>
      </c>
      <c r="J50" s="37"/>
      <c r="K50" s="38"/>
      <c r="L50" s="38"/>
      <c r="M50" s="38"/>
      <c r="N50" s="38"/>
      <c r="O50" s="38"/>
      <c r="P50" s="38"/>
      <c r="Q50" s="38"/>
      <c r="R50" s="38"/>
      <c r="S50" s="38"/>
      <c r="T50" s="38"/>
      <c r="U50" s="38"/>
      <c r="V50" s="38"/>
      <c r="W50" s="38"/>
      <c r="X50" s="38"/>
      <c r="Y50" s="38"/>
      <c r="Z50" s="38"/>
      <c r="AA50" s="38"/>
      <c r="AB50" s="38"/>
      <c r="AC50" s="38"/>
      <c r="AD50" s="38"/>
      <c r="AE50" s="38"/>
      <c r="AF50" s="38"/>
      <c r="AG50" s="38"/>
    </row>
    <row r="51" ht="26.25" customHeight="1">
      <c r="A51" s="50"/>
      <c r="B51" s="62"/>
      <c r="C51" s="52"/>
      <c r="D51" s="53" t="s">
        <v>203</v>
      </c>
      <c r="E51" s="87" t="str">
        <f>'#8 IH Results'!A44</f>
        <v>yalormewn</v>
      </c>
      <c r="F51" s="55"/>
      <c r="G51" s="56"/>
      <c r="H51" s="57" t="s">
        <v>204</v>
      </c>
      <c r="I51" s="58">
        <f>'#8 IH Results'!B44</f>
        <v>0.6997132062</v>
      </c>
      <c r="J51" s="37"/>
      <c r="K51" s="38"/>
      <c r="L51" s="38"/>
      <c r="M51" s="38"/>
      <c r="N51" s="38"/>
      <c r="O51" s="38"/>
      <c r="P51" s="38"/>
      <c r="Q51" s="38"/>
      <c r="R51" s="38"/>
      <c r="S51" s="38"/>
      <c r="T51" s="38"/>
      <c r="U51" s="38"/>
      <c r="V51" s="38"/>
      <c r="W51" s="38"/>
      <c r="X51" s="38"/>
      <c r="Y51" s="38"/>
      <c r="Z51" s="38"/>
      <c r="AA51" s="38"/>
      <c r="AB51" s="38"/>
      <c r="AC51" s="38"/>
      <c r="AD51" s="38"/>
      <c r="AE51" s="38"/>
      <c r="AF51" s="38"/>
      <c r="AG51" s="38"/>
    </row>
    <row r="52" ht="26.25" customHeight="1">
      <c r="A52" s="59"/>
      <c r="B52" s="60"/>
      <c r="C52" s="61"/>
      <c r="D52" s="53" t="s">
        <v>203</v>
      </c>
      <c r="E52" s="87" t="str">
        <f>'#8 IH Results'!A45</f>
        <v>ivanthinking</v>
      </c>
      <c r="F52" s="55"/>
      <c r="G52" s="56"/>
      <c r="H52" s="57" t="s">
        <v>204</v>
      </c>
      <c r="I52" s="58">
        <f>'#8 IH Results'!B45</f>
        <v>0.658206182</v>
      </c>
      <c r="J52" s="37"/>
      <c r="K52" s="38"/>
      <c r="L52" s="38"/>
      <c r="M52" s="38"/>
      <c r="N52" s="38"/>
      <c r="O52" s="38"/>
      <c r="P52" s="38"/>
      <c r="Q52" s="38"/>
      <c r="R52" s="38"/>
      <c r="S52" s="38"/>
      <c r="T52" s="38"/>
      <c r="U52" s="38"/>
      <c r="V52" s="38"/>
      <c r="W52" s="38"/>
      <c r="X52" s="38"/>
      <c r="Y52" s="38"/>
      <c r="Z52" s="38"/>
      <c r="AA52" s="38"/>
      <c r="AB52" s="38"/>
      <c r="AC52" s="38"/>
      <c r="AD52" s="38"/>
      <c r="AE52" s="38"/>
      <c r="AF52" s="38"/>
      <c r="AG52" s="38"/>
    </row>
    <row r="53" ht="26.25" customHeight="1">
      <c r="A53" s="50"/>
      <c r="B53" s="62"/>
      <c r="C53" s="52"/>
      <c r="D53" s="53" t="s">
        <v>203</v>
      </c>
      <c r="E53" s="87" t="str">
        <f>'#8 IH Results'!A46</f>
        <v>vegayp</v>
      </c>
      <c r="F53" s="55"/>
      <c r="G53" s="56"/>
      <c r="H53" s="57" t="s">
        <v>204</v>
      </c>
      <c r="I53" s="58">
        <f>'#8 IH Results'!B46</f>
        <v>0.6297038334</v>
      </c>
      <c r="J53" s="37"/>
      <c r="K53" s="38"/>
      <c r="L53" s="38"/>
      <c r="M53" s="38"/>
      <c r="N53" s="38"/>
      <c r="O53" s="38"/>
      <c r="P53" s="38"/>
      <c r="Q53" s="38"/>
      <c r="R53" s="38"/>
      <c r="S53" s="38"/>
      <c r="T53" s="38"/>
      <c r="U53" s="38"/>
      <c r="V53" s="38"/>
      <c r="W53" s="38"/>
      <c r="X53" s="38"/>
      <c r="Y53" s="38"/>
      <c r="Z53" s="38"/>
      <c r="AA53" s="38"/>
      <c r="AB53" s="38"/>
      <c r="AC53" s="38"/>
      <c r="AD53" s="38"/>
      <c r="AE53" s="38"/>
      <c r="AF53" s="38"/>
      <c r="AG53" s="38"/>
    </row>
    <row r="54" ht="26.25" customHeight="1">
      <c r="A54" s="68"/>
      <c r="B54" s="69"/>
      <c r="C54" s="61"/>
      <c r="D54" s="53" t="s">
        <v>203</v>
      </c>
      <c r="E54" s="87" t="str">
        <f>'#8 IH Results'!A47</f>
        <v>knobsdao</v>
      </c>
      <c r="F54" s="55"/>
      <c r="G54" s="56"/>
      <c r="H54" s="57" t="s">
        <v>204</v>
      </c>
      <c r="I54" s="58">
        <f>'#8 IH Results'!B47</f>
        <v>0.6262183348</v>
      </c>
      <c r="J54" s="37"/>
      <c r="K54" s="38"/>
      <c r="L54" s="38"/>
      <c r="M54" s="38"/>
      <c r="N54" s="38"/>
      <c r="O54" s="38"/>
      <c r="P54" s="38"/>
      <c r="Q54" s="38"/>
      <c r="R54" s="38"/>
      <c r="S54" s="38"/>
      <c r="T54" s="38"/>
      <c r="U54" s="38"/>
      <c r="V54" s="38"/>
      <c r="W54" s="38"/>
      <c r="X54" s="38"/>
      <c r="Y54" s="38"/>
      <c r="Z54" s="38"/>
      <c r="AA54" s="38"/>
      <c r="AB54" s="38"/>
      <c r="AC54" s="38"/>
      <c r="AD54" s="38"/>
      <c r="AE54" s="38"/>
      <c r="AF54" s="38"/>
      <c r="AG54" s="38"/>
    </row>
    <row r="55" ht="26.25" customHeight="1">
      <c r="A55" s="59"/>
      <c r="B55" s="60"/>
      <c r="C55" s="61"/>
      <c r="D55" s="53" t="s">
        <v>203</v>
      </c>
      <c r="E55" s="87" t="str">
        <f>'#8 IH Results'!A48</f>
        <v>xgabi</v>
      </c>
      <c r="F55" s="55"/>
      <c r="G55" s="56"/>
      <c r="H55" s="57" t="s">
        <v>204</v>
      </c>
      <c r="I55" s="58">
        <f>'#8 IH Results'!B48</f>
        <v>0.6166991577</v>
      </c>
      <c r="J55" s="37"/>
      <c r="K55" s="38"/>
      <c r="L55" s="38"/>
      <c r="M55" s="38"/>
      <c r="N55" s="38"/>
      <c r="O55" s="38"/>
      <c r="P55" s="38"/>
      <c r="Q55" s="38"/>
      <c r="R55" s="38"/>
      <c r="S55" s="38"/>
      <c r="T55" s="38"/>
      <c r="U55" s="38"/>
      <c r="V55" s="38"/>
      <c r="W55" s="38"/>
      <c r="X55" s="38"/>
      <c r="Y55" s="38"/>
      <c r="Z55" s="38"/>
      <c r="AA55" s="38"/>
      <c r="AB55" s="38"/>
      <c r="AC55" s="38"/>
      <c r="AD55" s="38"/>
      <c r="AE55" s="38"/>
      <c r="AF55" s="38"/>
      <c r="AG55" s="38"/>
    </row>
    <row r="56" ht="26.25" customHeight="1">
      <c r="A56" s="50"/>
      <c r="B56" s="62"/>
      <c r="C56" s="52"/>
      <c r="D56" s="53" t="s">
        <v>203</v>
      </c>
      <c r="E56" s="87" t="str">
        <f>'#8 IH Results'!A49</f>
        <v>existenialstoic</v>
      </c>
      <c r="F56" s="55"/>
      <c r="G56" s="56"/>
      <c r="H56" s="57" t="s">
        <v>204</v>
      </c>
      <c r="I56" s="58">
        <f>'#8 IH Results'!B49</f>
        <v>0.6166991577</v>
      </c>
      <c r="J56" s="37"/>
      <c r="K56" s="38"/>
      <c r="L56" s="38"/>
      <c r="M56" s="38"/>
      <c r="N56" s="38"/>
      <c r="O56" s="38"/>
      <c r="P56" s="38"/>
      <c r="Q56" s="38"/>
      <c r="R56" s="38"/>
      <c r="S56" s="38"/>
      <c r="T56" s="38"/>
      <c r="U56" s="38"/>
      <c r="V56" s="38"/>
      <c r="W56" s="38"/>
      <c r="X56" s="38"/>
      <c r="Y56" s="38"/>
      <c r="Z56" s="38"/>
      <c r="AA56" s="38"/>
      <c r="AB56" s="38"/>
      <c r="AC56" s="38"/>
      <c r="AD56" s="38"/>
      <c r="AE56" s="38"/>
      <c r="AF56" s="38"/>
      <c r="AG56" s="38"/>
    </row>
    <row r="57" ht="26.25" customHeight="1">
      <c r="A57" s="59"/>
      <c r="B57" s="60"/>
      <c r="C57" s="61"/>
      <c r="D57" s="53" t="s">
        <v>203</v>
      </c>
      <c r="E57" s="87" t="str">
        <f>'#8 IH Results'!A50</f>
        <v>castall</v>
      </c>
      <c r="F57" s="55"/>
      <c r="G57" s="56"/>
      <c r="H57" s="57" t="s">
        <v>204</v>
      </c>
      <c r="I57" s="58">
        <f>'#8 IH Results'!B50</f>
        <v>0.6166991577</v>
      </c>
      <c r="J57" s="37"/>
      <c r="K57" s="38"/>
      <c r="L57" s="38"/>
      <c r="M57" s="38"/>
      <c r="N57" s="38"/>
      <c r="O57" s="38"/>
      <c r="P57" s="38"/>
      <c r="Q57" s="38"/>
      <c r="R57" s="38"/>
      <c r="S57" s="38"/>
      <c r="T57" s="38"/>
      <c r="U57" s="38"/>
      <c r="V57" s="38"/>
      <c r="W57" s="38"/>
      <c r="X57" s="38"/>
      <c r="Y57" s="38"/>
      <c r="Z57" s="38"/>
      <c r="AA57" s="38"/>
      <c r="AB57" s="38"/>
      <c r="AC57" s="38"/>
      <c r="AD57" s="38"/>
      <c r="AE57" s="38"/>
      <c r="AF57" s="38"/>
      <c r="AG57" s="38"/>
    </row>
    <row r="58" ht="26.25" customHeight="1">
      <c r="A58" s="59"/>
      <c r="B58" s="60"/>
      <c r="C58" s="61"/>
      <c r="D58" s="53" t="s">
        <v>203</v>
      </c>
      <c r="E58" s="87" t="str">
        <f>'#8 IH Results'!A51</f>
        <v>benjaminaaron</v>
      </c>
      <c r="F58" s="55"/>
      <c r="G58" s="56"/>
      <c r="H58" s="57" t="s">
        <v>204</v>
      </c>
      <c r="I58" s="58">
        <f>'#8 IH Results'!B51</f>
        <v>0.6166991577</v>
      </c>
      <c r="J58" s="37"/>
      <c r="K58" s="38"/>
      <c r="L58" s="38"/>
      <c r="M58" s="38"/>
      <c r="N58" s="38"/>
      <c r="O58" s="38"/>
      <c r="P58" s="38"/>
      <c r="Q58" s="38"/>
      <c r="R58" s="38"/>
      <c r="S58" s="38"/>
      <c r="T58" s="38"/>
      <c r="U58" s="38"/>
      <c r="V58" s="38"/>
      <c r="W58" s="38"/>
      <c r="X58" s="38"/>
      <c r="Y58" s="38"/>
      <c r="Z58" s="38"/>
      <c r="AA58" s="38"/>
      <c r="AB58" s="38"/>
      <c r="AC58" s="38"/>
      <c r="AD58" s="38"/>
      <c r="AE58" s="38"/>
      <c r="AF58" s="38"/>
      <c r="AG58" s="38"/>
    </row>
    <row r="59" ht="26.25" customHeight="1">
      <c r="A59" s="50"/>
      <c r="B59" s="62"/>
      <c r="C59" s="52"/>
      <c r="D59" s="53" t="s">
        <v>203</v>
      </c>
      <c r="E59" s="87" t="str">
        <f>'#8 IH Results'!A52</f>
        <v>misterboyfriend</v>
      </c>
      <c r="F59" s="55"/>
      <c r="G59" s="56"/>
      <c r="H59" s="57" t="s">
        <v>204</v>
      </c>
      <c r="I59" s="58">
        <f>'#8 IH Results'!B52</f>
        <v>0.6166991577</v>
      </c>
      <c r="J59" s="37"/>
      <c r="K59" s="38"/>
      <c r="L59" s="38"/>
      <c r="M59" s="38"/>
      <c r="N59" s="38"/>
      <c r="O59" s="38"/>
      <c r="P59" s="38"/>
      <c r="Q59" s="38"/>
      <c r="R59" s="38"/>
      <c r="S59" s="38"/>
      <c r="T59" s="38"/>
      <c r="U59" s="38"/>
      <c r="V59" s="38"/>
      <c r="W59" s="38"/>
      <c r="X59" s="38"/>
      <c r="Y59" s="38"/>
      <c r="Z59" s="38"/>
      <c r="AA59" s="38"/>
      <c r="AB59" s="38"/>
      <c r="AC59" s="38"/>
      <c r="AD59" s="38"/>
      <c r="AE59" s="38"/>
      <c r="AF59" s="38"/>
      <c r="AG59" s="38"/>
    </row>
    <row r="60" ht="26.25" customHeight="1">
      <c r="A60" s="50"/>
      <c r="B60" s="62"/>
      <c r="C60" s="52"/>
      <c r="D60" s="53" t="s">
        <v>203</v>
      </c>
      <c r="E60" s="87" t="str">
        <f>'#8 IH Results'!A53</f>
        <v>bradym</v>
      </c>
      <c r="F60" s="55"/>
      <c r="G60" s="56"/>
      <c r="H60" s="57" t="s">
        <v>204</v>
      </c>
      <c r="I60" s="58">
        <f>'#8 IH Results'!B53</f>
        <v>0.6166991577</v>
      </c>
      <c r="J60" s="37"/>
      <c r="K60" s="38"/>
      <c r="L60" s="38"/>
      <c r="M60" s="38"/>
      <c r="N60" s="38"/>
      <c r="O60" s="38"/>
      <c r="P60" s="38"/>
      <c r="Q60" s="38"/>
      <c r="R60" s="38"/>
      <c r="S60" s="38"/>
      <c r="T60" s="38"/>
      <c r="U60" s="38"/>
      <c r="V60" s="38"/>
      <c r="W60" s="38"/>
      <c r="X60" s="38"/>
      <c r="Y60" s="38"/>
      <c r="Z60" s="38"/>
      <c r="AA60" s="38"/>
      <c r="AB60" s="38"/>
      <c r="AC60" s="38"/>
      <c r="AD60" s="38"/>
      <c r="AE60" s="38"/>
      <c r="AF60" s="38"/>
      <c r="AG60" s="38"/>
    </row>
    <row r="61" ht="26.25" customHeight="1">
      <c r="A61" s="59"/>
      <c r="B61" s="60"/>
      <c r="C61" s="61"/>
      <c r="D61" s="53" t="s">
        <v>203</v>
      </c>
      <c r="E61" s="87" t="str">
        <f>'#8 IH Results'!A54</f>
        <v>danlessa</v>
      </c>
      <c r="F61" s="55"/>
      <c r="G61" s="56"/>
      <c r="H61" s="57" t="s">
        <v>204</v>
      </c>
      <c r="I61" s="58">
        <f>'#8 IH Results'!B54</f>
        <v>0.6166991577</v>
      </c>
      <c r="J61" s="37"/>
      <c r="K61" s="38"/>
      <c r="L61" s="38"/>
      <c r="M61" s="38"/>
      <c r="N61" s="38"/>
      <c r="O61" s="38"/>
      <c r="P61" s="38"/>
      <c r="Q61" s="38"/>
      <c r="R61" s="38"/>
      <c r="S61" s="38"/>
      <c r="T61" s="38"/>
      <c r="U61" s="38"/>
      <c r="V61" s="38"/>
      <c r="W61" s="38"/>
      <c r="X61" s="38"/>
      <c r="Y61" s="38"/>
      <c r="Z61" s="38"/>
      <c r="AA61" s="38"/>
      <c r="AB61" s="38"/>
      <c r="AC61" s="38"/>
      <c r="AD61" s="38"/>
      <c r="AE61" s="38"/>
      <c r="AF61" s="38"/>
      <c r="AG61" s="38"/>
    </row>
    <row r="62" ht="26.25" customHeight="1">
      <c r="A62" s="59"/>
      <c r="B62" s="60"/>
      <c r="C62" s="61"/>
      <c r="D62" s="53" t="s">
        <v>203</v>
      </c>
      <c r="E62" s="87" t="str">
        <f>'#8 IH Results'!A55</f>
        <v>dazuck</v>
      </c>
      <c r="F62" s="55"/>
      <c r="G62" s="56"/>
      <c r="H62" s="57" t="s">
        <v>204</v>
      </c>
      <c r="I62" s="58">
        <f>'#8 IH Results'!B55</f>
        <v>0.6166991577</v>
      </c>
      <c r="J62" s="37"/>
      <c r="K62" s="38"/>
      <c r="L62" s="38"/>
      <c r="M62" s="38"/>
      <c r="N62" s="38"/>
      <c r="O62" s="38"/>
      <c r="P62" s="38"/>
      <c r="Q62" s="38"/>
      <c r="R62" s="38"/>
      <c r="S62" s="38"/>
      <c r="T62" s="38"/>
      <c r="U62" s="38"/>
      <c r="V62" s="38"/>
      <c r="W62" s="38"/>
      <c r="X62" s="38"/>
      <c r="Y62" s="38"/>
      <c r="Z62" s="38"/>
      <c r="AA62" s="38"/>
      <c r="AB62" s="38"/>
      <c r="AC62" s="38"/>
      <c r="AD62" s="38"/>
      <c r="AE62" s="38"/>
      <c r="AF62" s="38"/>
      <c r="AG62" s="38"/>
    </row>
    <row r="63" ht="26.25" customHeight="1">
      <c r="A63" s="59"/>
      <c r="B63" s="60"/>
      <c r="C63" s="61"/>
      <c r="D63" s="53" t="s">
        <v>203</v>
      </c>
      <c r="E63" s="87" t="str">
        <f>'#8 IH Results'!A56</f>
        <v>eduadiez</v>
      </c>
      <c r="F63" s="55"/>
      <c r="G63" s="56"/>
      <c r="H63" s="57" t="s">
        <v>204</v>
      </c>
      <c r="I63" s="58">
        <f>'#8 IH Results'!B56</f>
        <v>0.6166991577</v>
      </c>
      <c r="J63" s="37"/>
      <c r="K63" s="38"/>
      <c r="L63" s="38"/>
      <c r="M63" s="38"/>
      <c r="N63" s="38"/>
      <c r="O63" s="38"/>
      <c r="P63" s="38"/>
      <c r="Q63" s="38"/>
      <c r="R63" s="38"/>
      <c r="S63" s="38"/>
      <c r="T63" s="38"/>
      <c r="U63" s="38"/>
      <c r="V63" s="38"/>
      <c r="W63" s="38"/>
      <c r="X63" s="38"/>
      <c r="Y63" s="38"/>
      <c r="Z63" s="38"/>
      <c r="AA63" s="38"/>
      <c r="AB63" s="38"/>
      <c r="AC63" s="38"/>
      <c r="AD63" s="38"/>
      <c r="AE63" s="38"/>
      <c r="AF63" s="38"/>
      <c r="AG63" s="38"/>
    </row>
    <row r="64" ht="26.25" customHeight="1">
      <c r="A64" s="59"/>
      <c r="B64" s="60"/>
      <c r="C64" s="61"/>
      <c r="D64" s="53" t="s">
        <v>203</v>
      </c>
      <c r="E64" s="87" t="str">
        <f>'#8 IH Results'!A57</f>
        <v>elihanover</v>
      </c>
      <c r="F64" s="55"/>
      <c r="G64" s="56"/>
      <c r="H64" s="57" t="s">
        <v>204</v>
      </c>
      <c r="I64" s="58">
        <f>'#8 IH Results'!B57</f>
        <v>0.6166991577</v>
      </c>
      <c r="J64" s="37"/>
      <c r="K64" s="38"/>
      <c r="L64" s="38"/>
      <c r="M64" s="38"/>
      <c r="N64" s="38"/>
      <c r="O64" s="38"/>
      <c r="P64" s="38"/>
      <c r="Q64" s="38"/>
      <c r="R64" s="38"/>
      <c r="S64" s="38"/>
      <c r="T64" s="38"/>
      <c r="U64" s="38"/>
      <c r="V64" s="38"/>
      <c r="W64" s="38"/>
      <c r="X64" s="38"/>
      <c r="Y64" s="38"/>
      <c r="Z64" s="38"/>
      <c r="AA64" s="38"/>
      <c r="AB64" s="38"/>
      <c r="AC64" s="38"/>
      <c r="AD64" s="38"/>
      <c r="AE64" s="38"/>
      <c r="AF64" s="38"/>
      <c r="AG64" s="38"/>
    </row>
    <row r="65" ht="26.25" customHeight="1">
      <c r="A65" s="50"/>
      <c r="B65" s="62"/>
      <c r="C65" s="52"/>
      <c r="D65" s="53" t="s">
        <v>203</v>
      </c>
      <c r="E65" s="87" t="str">
        <f>'#8 IH Results'!A58</f>
        <v>erikbjare</v>
      </c>
      <c r="F65" s="55"/>
      <c r="G65" s="56"/>
      <c r="H65" s="57" t="s">
        <v>204</v>
      </c>
      <c r="I65" s="58">
        <f>'#8 IH Results'!B58</f>
        <v>0.6166991577</v>
      </c>
      <c r="J65" s="37"/>
      <c r="K65" s="38"/>
      <c r="L65" s="38"/>
      <c r="M65" s="38"/>
      <c r="N65" s="38"/>
      <c r="O65" s="38"/>
      <c r="P65" s="38"/>
      <c r="Q65" s="38"/>
      <c r="R65" s="38"/>
      <c r="S65" s="38"/>
      <c r="T65" s="38"/>
      <c r="U65" s="38"/>
      <c r="V65" s="38"/>
      <c r="W65" s="38"/>
      <c r="X65" s="38"/>
      <c r="Y65" s="38"/>
      <c r="Z65" s="38"/>
      <c r="AA65" s="38"/>
      <c r="AB65" s="38"/>
      <c r="AC65" s="38"/>
      <c r="AD65" s="38"/>
      <c r="AE65" s="38"/>
      <c r="AF65" s="38"/>
      <c r="AG65" s="38"/>
    </row>
    <row r="66" ht="26.25" customHeight="1">
      <c r="A66" s="59"/>
      <c r="B66" s="60"/>
      <c r="C66" s="61"/>
      <c r="D66" s="53" t="s">
        <v>203</v>
      </c>
      <c r="E66" s="87" t="str">
        <f>'#8 IH Results'!A59</f>
        <v>ferdinandrg</v>
      </c>
      <c r="F66" s="55"/>
      <c r="G66" s="56"/>
      <c r="H66" s="57" t="s">
        <v>204</v>
      </c>
      <c r="I66" s="58">
        <f>'#8 IH Results'!B59</f>
        <v>0.6166991577</v>
      </c>
      <c r="J66" s="37"/>
      <c r="K66" s="38"/>
      <c r="L66" s="38"/>
      <c r="M66" s="38"/>
      <c r="N66" s="38"/>
      <c r="O66" s="38"/>
      <c r="P66" s="38"/>
      <c r="Q66" s="38"/>
      <c r="R66" s="38"/>
      <c r="S66" s="38"/>
      <c r="T66" s="38"/>
      <c r="U66" s="38"/>
      <c r="V66" s="38"/>
      <c r="W66" s="38"/>
      <c r="X66" s="38"/>
      <c r="Y66" s="38"/>
      <c r="Z66" s="38"/>
      <c r="AA66" s="38"/>
      <c r="AB66" s="38"/>
      <c r="AC66" s="38"/>
      <c r="AD66" s="38"/>
      <c r="AE66" s="38"/>
      <c r="AF66" s="38"/>
      <c r="AG66" s="38"/>
    </row>
    <row r="67" ht="26.25" customHeight="1">
      <c r="A67" s="50"/>
      <c r="B67" s="62"/>
      <c r="C67" s="52"/>
      <c r="D67" s="53" t="s">
        <v>203</v>
      </c>
      <c r="E67" s="87" t="str">
        <f>'#8 IH Results'!A60</f>
        <v>hbesso31</v>
      </c>
      <c r="F67" s="55"/>
      <c r="G67" s="56"/>
      <c r="H67" s="57" t="s">
        <v>204</v>
      </c>
      <c r="I67" s="58">
        <f>'#8 IH Results'!B60</f>
        <v>0.6166991577</v>
      </c>
      <c r="J67" s="37"/>
      <c r="K67" s="38"/>
      <c r="L67" s="38"/>
      <c r="M67" s="38"/>
      <c r="N67" s="38"/>
      <c r="O67" s="38"/>
      <c r="P67" s="38"/>
      <c r="Q67" s="38"/>
      <c r="R67" s="38"/>
      <c r="S67" s="38"/>
      <c r="T67" s="38"/>
      <c r="U67" s="38"/>
      <c r="V67" s="38"/>
      <c r="W67" s="38"/>
      <c r="X67" s="38"/>
      <c r="Y67" s="38"/>
      <c r="Z67" s="38"/>
      <c r="AA67" s="38"/>
      <c r="AB67" s="38"/>
      <c r="AC67" s="38"/>
      <c r="AD67" s="38"/>
      <c r="AE67" s="38"/>
      <c r="AF67" s="38"/>
      <c r="AG67" s="38"/>
    </row>
    <row r="68" ht="26.25" customHeight="1">
      <c r="A68" s="59"/>
      <c r="B68" s="60"/>
      <c r="C68" s="61"/>
      <c r="D68" s="53" t="s">
        <v>203</v>
      </c>
      <c r="E68" s="87" t="str">
        <f>'#8 IH Results'!A61</f>
        <v>jimbobbins</v>
      </c>
      <c r="F68" s="55"/>
      <c r="G68" s="56"/>
      <c r="H68" s="57" t="s">
        <v>204</v>
      </c>
      <c r="I68" s="58">
        <f>'#8 IH Results'!B61</f>
        <v>0.6166991577</v>
      </c>
      <c r="J68" s="37"/>
      <c r="K68" s="38"/>
      <c r="L68" s="38"/>
      <c r="M68" s="38"/>
      <c r="N68" s="38"/>
      <c r="O68" s="38"/>
      <c r="P68" s="38"/>
      <c r="Q68" s="38"/>
      <c r="R68" s="38"/>
      <c r="S68" s="38"/>
      <c r="T68" s="38"/>
      <c r="U68" s="38"/>
      <c r="V68" s="38"/>
      <c r="W68" s="38"/>
      <c r="X68" s="38"/>
      <c r="Y68" s="38"/>
      <c r="Z68" s="38"/>
      <c r="AA68" s="38"/>
      <c r="AB68" s="38"/>
      <c r="AC68" s="38"/>
      <c r="AD68" s="38"/>
      <c r="AE68" s="38"/>
      <c r="AF68" s="38"/>
      <c r="AG68" s="38"/>
    </row>
    <row r="69" ht="27.75" customHeight="1">
      <c r="A69" s="59"/>
      <c r="B69" s="60"/>
      <c r="C69" s="61"/>
      <c r="D69" s="53" t="s">
        <v>203</v>
      </c>
      <c r="E69" s="87" t="str">
        <f>'#8 IH Results'!A62</f>
        <v>jasselnorm</v>
      </c>
      <c r="F69" s="55"/>
      <c r="G69" s="56"/>
      <c r="H69" s="57" t="s">
        <v>204</v>
      </c>
      <c r="I69" s="58">
        <f>'#8 IH Results'!B62</f>
        <v>0.6166991577</v>
      </c>
      <c r="J69" s="37"/>
      <c r="K69" s="38"/>
      <c r="L69" s="38"/>
      <c r="M69" s="38"/>
      <c r="N69" s="38"/>
      <c r="O69" s="38"/>
      <c r="P69" s="38"/>
      <c r="Q69" s="38"/>
      <c r="R69" s="38"/>
      <c r="S69" s="38"/>
      <c r="T69" s="38"/>
      <c r="U69" s="38"/>
      <c r="V69" s="38"/>
      <c r="W69" s="38"/>
      <c r="X69" s="38"/>
      <c r="Y69" s="38"/>
      <c r="Z69" s="38"/>
      <c r="AA69" s="38"/>
      <c r="AB69" s="38"/>
      <c r="AC69" s="38"/>
      <c r="AD69" s="38"/>
      <c r="AE69" s="38"/>
      <c r="AF69" s="38"/>
      <c r="AG69" s="38"/>
    </row>
    <row r="70" ht="27.75" customHeight="1">
      <c r="A70" s="59"/>
      <c r="B70" s="60"/>
      <c r="C70" s="61"/>
      <c r="D70" s="53" t="s">
        <v>203</v>
      </c>
      <c r="E70" s="87" t="str">
        <f>'#8 IH Results'!A63</f>
        <v>jamiepitts</v>
      </c>
      <c r="F70" s="55"/>
      <c r="G70" s="56"/>
      <c r="H70" s="57" t="s">
        <v>204</v>
      </c>
      <c r="I70" s="58">
        <f>'#8 IH Results'!B63</f>
        <v>0.6166991577</v>
      </c>
      <c r="J70" s="37"/>
      <c r="K70" s="38"/>
      <c r="L70" s="38"/>
      <c r="M70" s="38"/>
      <c r="N70" s="38"/>
      <c r="O70" s="38"/>
      <c r="P70" s="38"/>
      <c r="Q70" s="38"/>
      <c r="R70" s="38"/>
      <c r="S70" s="38"/>
      <c r="T70" s="38"/>
      <c r="U70" s="38"/>
      <c r="V70" s="38"/>
      <c r="W70" s="38"/>
      <c r="X70" s="38"/>
      <c r="Y70" s="38"/>
      <c r="Z70" s="38"/>
      <c r="AA70" s="38"/>
      <c r="AB70" s="38"/>
      <c r="AC70" s="38"/>
      <c r="AD70" s="38"/>
      <c r="AE70" s="38"/>
      <c r="AF70" s="38"/>
      <c r="AG70" s="38"/>
    </row>
    <row r="71" ht="27.75" customHeight="1">
      <c r="A71" s="50"/>
      <c r="B71" s="62"/>
      <c r="C71" s="52"/>
      <c r="D71" s="53" t="s">
        <v>203</v>
      </c>
      <c r="E71" s="87" t="str">
        <f>'#8 IH Results'!A64</f>
        <v>krrisis</v>
      </c>
      <c r="F71" s="55"/>
      <c r="G71" s="56"/>
      <c r="H71" s="57" t="s">
        <v>204</v>
      </c>
      <c r="I71" s="58">
        <f>'#8 IH Results'!B64</f>
        <v>0.6166991577</v>
      </c>
      <c r="J71" s="37"/>
      <c r="K71" s="38"/>
      <c r="L71" s="38"/>
      <c r="M71" s="38"/>
      <c r="N71" s="38"/>
      <c r="O71" s="38"/>
      <c r="P71" s="38"/>
      <c r="Q71" s="38"/>
      <c r="R71" s="38"/>
      <c r="S71" s="38"/>
      <c r="T71" s="38"/>
      <c r="U71" s="38"/>
      <c r="V71" s="38"/>
      <c r="W71" s="38"/>
      <c r="X71" s="38"/>
      <c r="Y71" s="38"/>
      <c r="Z71" s="38"/>
      <c r="AA71" s="38"/>
      <c r="AB71" s="38"/>
      <c r="AC71" s="38"/>
      <c r="AD71" s="38"/>
      <c r="AE71" s="38"/>
      <c r="AF71" s="38"/>
      <c r="AG71" s="38"/>
    </row>
    <row r="72" ht="27.75" customHeight="1">
      <c r="A72" s="68"/>
      <c r="B72" s="69"/>
      <c r="C72" s="61"/>
      <c r="D72" s="53" t="s">
        <v>203</v>
      </c>
      <c r="E72" s="87" t="str">
        <f>'#8 IH Results'!A65</f>
        <v>lalogarza</v>
      </c>
      <c r="F72" s="55"/>
      <c r="G72" s="56"/>
      <c r="H72" s="57" t="s">
        <v>204</v>
      </c>
      <c r="I72" s="58">
        <f>'#8 IH Results'!B65</f>
        <v>0.6166991577</v>
      </c>
      <c r="J72" s="37"/>
      <c r="K72" s="38"/>
      <c r="L72" s="38"/>
      <c r="M72" s="38"/>
      <c r="N72" s="38"/>
      <c r="O72" s="38"/>
      <c r="P72" s="38"/>
      <c r="Q72" s="38"/>
      <c r="R72" s="38"/>
      <c r="S72" s="38"/>
      <c r="T72" s="38"/>
      <c r="U72" s="38"/>
      <c r="V72" s="38"/>
      <c r="W72" s="38"/>
      <c r="X72" s="38"/>
      <c r="Y72" s="38"/>
      <c r="Z72" s="38"/>
      <c r="AA72" s="38"/>
      <c r="AB72" s="38"/>
      <c r="AC72" s="38"/>
      <c r="AD72" s="38"/>
      <c r="AE72" s="38"/>
      <c r="AF72" s="38"/>
      <c r="AG72" s="38"/>
    </row>
    <row r="73" ht="27.75" customHeight="1">
      <c r="A73" s="59"/>
      <c r="B73" s="60"/>
      <c r="C73" s="61"/>
      <c r="D73" s="53" t="s">
        <v>203</v>
      </c>
      <c r="E73" s="87" t="str">
        <f>'#8 IH Results'!A66</f>
        <v>mzargham</v>
      </c>
      <c r="F73" s="55"/>
      <c r="G73" s="56"/>
      <c r="H73" s="57" t="s">
        <v>204</v>
      </c>
      <c r="I73" s="58">
        <f>'#8 IH Results'!B66</f>
        <v>0.6166991577</v>
      </c>
      <c r="J73" s="37"/>
      <c r="K73" s="38"/>
      <c r="L73" s="38"/>
      <c r="M73" s="38"/>
      <c r="N73" s="38"/>
      <c r="O73" s="38"/>
      <c r="P73" s="38"/>
      <c r="Q73" s="38"/>
      <c r="R73" s="38"/>
      <c r="S73" s="38"/>
      <c r="T73" s="38"/>
      <c r="U73" s="38"/>
      <c r="V73" s="38"/>
      <c r="W73" s="38"/>
      <c r="X73" s="38"/>
      <c r="Y73" s="38"/>
      <c r="Z73" s="38"/>
      <c r="AA73" s="38"/>
      <c r="AB73" s="38"/>
      <c r="AC73" s="38"/>
      <c r="AD73" s="38"/>
      <c r="AE73" s="38"/>
      <c r="AF73" s="38"/>
      <c r="AG73" s="38"/>
    </row>
    <row r="74" ht="27.75" customHeight="1">
      <c r="A74" s="50"/>
      <c r="B74" s="62"/>
      <c r="C74" s="52"/>
      <c r="D74" s="53" t="s">
        <v>203</v>
      </c>
      <c r="E74" s="87" t="str">
        <f>'#8 IH Results'!A67</f>
        <v>nukemandan</v>
      </c>
      <c r="F74" s="55"/>
      <c r="G74" s="56"/>
      <c r="H74" s="57" t="s">
        <v>204</v>
      </c>
      <c r="I74" s="58">
        <f>'#8 IH Results'!B67</f>
        <v>0.6166991577</v>
      </c>
      <c r="J74" s="37"/>
      <c r="K74" s="38"/>
      <c r="L74" s="38"/>
      <c r="M74" s="38"/>
      <c r="N74" s="38"/>
      <c r="O74" s="38"/>
      <c r="P74" s="38"/>
      <c r="Q74" s="38"/>
      <c r="R74" s="38"/>
      <c r="S74" s="38"/>
      <c r="T74" s="38"/>
      <c r="U74" s="38"/>
      <c r="V74" s="38"/>
      <c r="W74" s="38"/>
      <c r="X74" s="38"/>
      <c r="Y74" s="38"/>
      <c r="Z74" s="38"/>
      <c r="AA74" s="38"/>
      <c r="AB74" s="38"/>
      <c r="AC74" s="38"/>
      <c r="AD74" s="38"/>
      <c r="AE74" s="38"/>
      <c r="AF74" s="38"/>
      <c r="AG74" s="38"/>
    </row>
    <row r="75" ht="27.75" customHeight="1">
      <c r="A75" s="50"/>
      <c r="B75" s="62"/>
      <c r="C75" s="52"/>
      <c r="D75" s="53" t="s">
        <v>203</v>
      </c>
      <c r="E75" s="87" t="str">
        <f>'#8 IH Results'!A68</f>
        <v>orishim</v>
      </c>
      <c r="F75" s="55"/>
      <c r="G75" s="56"/>
      <c r="H75" s="57" t="s">
        <v>204</v>
      </c>
      <c r="I75" s="58">
        <f>'#8 IH Results'!B68</f>
        <v>0.6166991577</v>
      </c>
      <c r="J75" s="37"/>
      <c r="K75" s="38"/>
      <c r="L75" s="38"/>
      <c r="M75" s="38"/>
      <c r="N75" s="38"/>
      <c r="O75" s="38"/>
      <c r="P75" s="38"/>
      <c r="Q75" s="38"/>
      <c r="R75" s="38"/>
      <c r="S75" s="38"/>
      <c r="T75" s="38"/>
      <c r="U75" s="38"/>
      <c r="V75" s="38"/>
      <c r="W75" s="38"/>
      <c r="X75" s="38"/>
      <c r="Y75" s="38"/>
      <c r="Z75" s="38"/>
      <c r="AA75" s="38"/>
      <c r="AB75" s="38"/>
      <c r="AC75" s="38"/>
      <c r="AD75" s="38"/>
      <c r="AE75" s="38"/>
      <c r="AF75" s="38"/>
      <c r="AG75" s="38"/>
    </row>
    <row r="76" ht="27.75" customHeight="1">
      <c r="A76" s="50"/>
      <c r="B76" s="62"/>
      <c r="C76" s="52"/>
      <c r="D76" s="53" t="s">
        <v>203</v>
      </c>
      <c r="E76" s="87" t="str">
        <f>'#8 IH Results'!A69</f>
        <v>owocki</v>
      </c>
      <c r="F76" s="55"/>
      <c r="G76" s="56"/>
      <c r="H76" s="57" t="s">
        <v>204</v>
      </c>
      <c r="I76" s="58">
        <f>'#8 IH Results'!B69</f>
        <v>0.6166991577</v>
      </c>
      <c r="J76" s="37"/>
      <c r="K76" s="38"/>
      <c r="L76" s="38"/>
      <c r="M76" s="38"/>
      <c r="N76" s="38"/>
      <c r="O76" s="38"/>
      <c r="P76" s="38"/>
      <c r="Q76" s="38"/>
      <c r="R76" s="38"/>
      <c r="S76" s="38"/>
      <c r="T76" s="38"/>
      <c r="U76" s="38"/>
      <c r="V76" s="38"/>
      <c r="W76" s="38"/>
      <c r="X76" s="38"/>
      <c r="Y76" s="38"/>
      <c r="Z76" s="38"/>
      <c r="AA76" s="38"/>
      <c r="AB76" s="38"/>
      <c r="AC76" s="38"/>
      <c r="AD76" s="38"/>
      <c r="AE76" s="38"/>
      <c r="AF76" s="38"/>
      <c r="AG76" s="38"/>
    </row>
    <row r="77" ht="27.75" customHeight="1">
      <c r="A77" s="50"/>
      <c r="B77" s="62"/>
      <c r="C77" s="52"/>
      <c r="D77" s="53" t="s">
        <v>203</v>
      </c>
      <c r="E77" s="87" t="str">
        <f>'#8 IH Results'!A70</f>
        <v>wildpau</v>
      </c>
      <c r="F77" s="55"/>
      <c r="G77" s="56"/>
      <c r="H77" s="57" t="s">
        <v>204</v>
      </c>
      <c r="I77" s="58">
        <f>'#8 IH Results'!B70</f>
        <v>0.6166991577</v>
      </c>
      <c r="J77" s="37"/>
    </row>
    <row r="78" ht="27.75" customHeight="1">
      <c r="A78" s="50"/>
      <c r="B78" s="62"/>
      <c r="C78" s="52"/>
      <c r="D78" s="53" t="s">
        <v>203</v>
      </c>
      <c r="E78" s="87" t="str">
        <f>'#8 IH Results'!A71</f>
        <v>pacobacpac</v>
      </c>
      <c r="F78" s="55"/>
      <c r="G78" s="56"/>
      <c r="H78" s="57" t="s">
        <v>204</v>
      </c>
      <c r="I78" s="58">
        <f>'#8 IH Results'!B71</f>
        <v>0.6166991577</v>
      </c>
      <c r="J78" s="37"/>
    </row>
    <row r="79" ht="27.75" customHeight="1">
      <c r="A79" s="50"/>
      <c r="B79" s="62"/>
      <c r="C79" s="52"/>
      <c r="D79" s="53" t="s">
        <v>203</v>
      </c>
      <c r="E79" s="87" t="str">
        <f>'#8 IH Results'!A72</f>
        <v>paxthemax</v>
      </c>
      <c r="F79" s="55"/>
      <c r="G79" s="56"/>
      <c r="H79" s="57" t="s">
        <v>204</v>
      </c>
      <c r="I79" s="58">
        <f>'#8 IH Results'!B72</f>
        <v>0.6166991577</v>
      </c>
      <c r="J79" s="37"/>
    </row>
    <row r="80" ht="27.75" customHeight="1">
      <c r="A80" s="50"/>
      <c r="B80" s="62"/>
      <c r="C80" s="52"/>
      <c r="D80" s="53" t="s">
        <v>203</v>
      </c>
      <c r="E80" s="87" t="str">
        <f>'#8 IH Results'!A73</f>
        <v>phil_h</v>
      </c>
      <c r="F80" s="55"/>
      <c r="G80" s="56"/>
      <c r="H80" s="57" t="s">
        <v>204</v>
      </c>
      <c r="I80" s="58">
        <f>'#8 IH Results'!B73</f>
        <v>0.6166991577</v>
      </c>
      <c r="J80" s="37"/>
    </row>
    <row r="81" ht="27.75" customHeight="1">
      <c r="A81" s="50"/>
      <c r="B81" s="62"/>
      <c r="C81" s="52"/>
      <c r="D81" s="53" t="s">
        <v>203</v>
      </c>
      <c r="E81" s="87" t="str">
        <f>'#8 IH Results'!A74</f>
        <v>sepu85</v>
      </c>
      <c r="F81" s="55"/>
      <c r="G81" s="56"/>
      <c r="H81" s="57" t="s">
        <v>204</v>
      </c>
      <c r="I81" s="58">
        <f>'#8 IH Results'!B74</f>
        <v>0.6166991577</v>
      </c>
      <c r="J81" s="37"/>
    </row>
    <row r="82" ht="27.75" customHeight="1">
      <c r="A82" s="50"/>
      <c r="B82" s="62"/>
      <c r="C82" s="52"/>
      <c r="D82" s="53" t="s">
        <v>203</v>
      </c>
      <c r="E82" s="87" t="str">
        <f>'#8 IH Results'!A75</f>
        <v>tokenbrice</v>
      </c>
      <c r="F82" s="55"/>
      <c r="G82" s="56"/>
      <c r="H82" s="57" t="s">
        <v>204</v>
      </c>
      <c r="I82" s="58">
        <f>'#8 IH Results'!B75</f>
        <v>0.6166991577</v>
      </c>
      <c r="J82" s="37"/>
    </row>
    <row r="83" ht="27.75" customHeight="1">
      <c r="A83" s="50"/>
      <c r="B83" s="62"/>
      <c r="C83" s="52"/>
      <c r="D83" s="53" t="s">
        <v>203</v>
      </c>
      <c r="E83" s="87" t="str">
        <f>'#8 IH Results'!A76</f>
        <v>trentmc0</v>
      </c>
      <c r="F83" s="55"/>
      <c r="G83" s="56"/>
      <c r="H83" s="57" t="s">
        <v>204</v>
      </c>
      <c r="I83" s="58">
        <f>'#8 IH Results'!B76</f>
        <v>0.6166991577</v>
      </c>
      <c r="J83" s="37"/>
    </row>
    <row r="84" ht="27.75" customHeight="1">
      <c r="A84" s="50"/>
      <c r="B84" s="62"/>
      <c r="C84" s="52"/>
      <c r="D84" s="53" t="s">
        <v>203</v>
      </c>
      <c r="E84" s="87" t="str">
        <f>'#8 IH Results'!A77</f>
        <v>ubipromoter</v>
      </c>
      <c r="F84" s="55"/>
      <c r="G84" s="56"/>
      <c r="H84" s="57" t="s">
        <v>204</v>
      </c>
      <c r="I84" s="58">
        <f>'#8 IH Results'!B77</f>
        <v>0.6166991577</v>
      </c>
      <c r="J84" s="37"/>
    </row>
    <row r="85" ht="27.75" customHeight="1">
      <c r="A85" s="50"/>
      <c r="B85" s="62"/>
      <c r="C85" s="52"/>
      <c r="D85" s="53" t="s">
        <v>203</v>
      </c>
      <c r="E85" s="87" t="str">
        <f>'#8 IH Results'!A78</f>
        <v>wipabramson</v>
      </c>
      <c r="F85" s="55"/>
      <c r="G85" s="56"/>
      <c r="H85" s="57" t="s">
        <v>204</v>
      </c>
      <c r="I85" s="58">
        <f>'#8 IH Results'!B78</f>
        <v>0.6166991577</v>
      </c>
      <c r="J85" s="37"/>
    </row>
    <row r="86" ht="27.75" customHeight="1">
      <c r="A86" s="50"/>
      <c r="B86" s="62"/>
      <c r="C86" s="52"/>
      <c r="D86" s="53" t="s">
        <v>203</v>
      </c>
      <c r="E86" s="87" t="str">
        <f>'#8 IH Results'!A79</f>
        <v>jeffemmett</v>
      </c>
      <c r="F86" s="55"/>
      <c r="G86" s="56"/>
      <c r="H86" s="57" t="s">
        <v>204</v>
      </c>
      <c r="I86" s="58">
        <f>'#8 IH Results'!B79</f>
        <v>0.4948366712</v>
      </c>
      <c r="J86" s="37"/>
    </row>
    <row r="87" ht="27.75" customHeight="1">
      <c r="A87" s="50"/>
      <c r="B87" s="62"/>
      <c r="C87" s="52"/>
      <c r="D87" s="53" t="s">
        <v>203</v>
      </c>
      <c r="E87" s="87" t="str">
        <f>'#8 IH Results'!A80</f>
        <v>adriamb</v>
      </c>
      <c r="F87" s="55"/>
      <c r="G87" s="56"/>
      <c r="H87" s="57" t="s">
        <v>204</v>
      </c>
      <c r="I87" s="58">
        <f>'#8 IH Results'!B80</f>
        <v>0.3469346285</v>
      </c>
      <c r="J87" s="37"/>
      <c r="K87" s="38"/>
      <c r="L87" s="38"/>
      <c r="M87" s="38"/>
      <c r="N87" s="38"/>
      <c r="O87" s="38"/>
      <c r="P87" s="38"/>
      <c r="Q87" s="38"/>
      <c r="R87" s="38"/>
      <c r="S87" s="38"/>
      <c r="T87" s="38"/>
      <c r="U87" s="38"/>
      <c r="V87" s="38"/>
      <c r="W87" s="38"/>
      <c r="X87" s="38"/>
      <c r="Y87" s="38"/>
      <c r="Z87" s="38"/>
      <c r="AA87" s="38"/>
      <c r="AB87" s="38"/>
      <c r="AC87" s="38"/>
      <c r="AD87" s="38"/>
      <c r="AE87" s="38"/>
      <c r="AF87" s="38"/>
      <c r="AG87" s="38"/>
    </row>
    <row r="88" ht="27.75" customHeight="1">
      <c r="A88" s="50"/>
      <c r="B88" s="62"/>
      <c r="C88" s="52"/>
      <c r="D88" s="53" t="s">
        <v>203</v>
      </c>
      <c r="E88" s="87" t="str">
        <f>'#8 IH Results'!A81</f>
        <v>krisjones</v>
      </c>
      <c r="F88" s="55"/>
      <c r="G88" s="56"/>
      <c r="H88" s="57" t="s">
        <v>204</v>
      </c>
      <c r="I88" s="58">
        <f>'#8 IH Results'!B81</f>
        <v>0.07790465789</v>
      </c>
      <c r="J88" s="37"/>
    </row>
    <row r="89" ht="27.75" customHeight="1">
      <c r="A89" s="59"/>
      <c r="B89" s="75"/>
      <c r="C89" s="75"/>
      <c r="D89" s="75"/>
      <c r="E89" s="76"/>
      <c r="F89" s="77"/>
      <c r="G89" s="78"/>
      <c r="H89" s="78"/>
      <c r="I89" s="79"/>
      <c r="J89" s="74"/>
      <c r="K89" s="38"/>
      <c r="L89" s="38"/>
      <c r="M89" s="38"/>
      <c r="N89" s="38"/>
      <c r="O89" s="38"/>
      <c r="P89" s="38"/>
      <c r="Q89" s="38"/>
      <c r="R89" s="38"/>
      <c r="S89" s="38"/>
      <c r="T89" s="38"/>
      <c r="U89" s="38"/>
      <c r="V89" s="38"/>
      <c r="W89" s="38"/>
      <c r="X89" s="38"/>
      <c r="Y89" s="38"/>
      <c r="Z89" s="38"/>
      <c r="AA89" s="38"/>
      <c r="AB89" s="38"/>
      <c r="AC89" s="38"/>
      <c r="AD89" s="38"/>
      <c r="AE89" s="38"/>
      <c r="AF89" s="38"/>
      <c r="AG89" s="38"/>
    </row>
    <row r="90" ht="25.5" customHeight="1">
      <c r="A90" s="88"/>
      <c r="B90" s="89"/>
      <c r="C90" s="89"/>
      <c r="D90" s="89"/>
      <c r="E90" s="89"/>
      <c r="F90" s="89"/>
      <c r="G90" s="89"/>
      <c r="H90" s="89"/>
      <c r="I90" s="90"/>
      <c r="J90" s="12"/>
    </row>
    <row r="91">
      <c r="A91" s="82"/>
      <c r="B91" s="82"/>
      <c r="C91" s="82"/>
      <c r="D91" s="82"/>
      <c r="E91" s="82"/>
      <c r="F91" s="82"/>
      <c r="G91" s="82"/>
      <c r="H91" s="82"/>
      <c r="I91" s="83"/>
      <c r="J91" s="86"/>
    </row>
    <row r="92">
      <c r="A92" s="82"/>
      <c r="B92" s="82"/>
      <c r="C92" s="82"/>
      <c r="D92" s="82"/>
      <c r="E92" s="82"/>
      <c r="F92" s="82"/>
      <c r="G92" s="82"/>
      <c r="H92" s="82"/>
      <c r="I92" s="83"/>
      <c r="J92" s="86"/>
    </row>
    <row r="93">
      <c r="A93" s="82"/>
      <c r="B93" s="82"/>
      <c r="C93" s="82"/>
      <c r="D93" s="82"/>
      <c r="E93" s="82"/>
      <c r="F93" s="82"/>
      <c r="G93" s="82"/>
      <c r="H93" s="82"/>
      <c r="I93" s="83"/>
      <c r="J93" s="86"/>
    </row>
    <row r="94">
      <c r="A94" s="82"/>
      <c r="B94" s="82"/>
      <c r="C94" s="82"/>
      <c r="D94" s="82"/>
      <c r="E94" s="82"/>
      <c r="F94" s="82"/>
      <c r="G94" s="82"/>
      <c r="H94" s="82"/>
      <c r="I94" s="83"/>
      <c r="J94" s="86"/>
    </row>
    <row r="95">
      <c r="A95" s="82"/>
      <c r="B95" s="82"/>
      <c r="C95" s="82"/>
      <c r="D95" s="82"/>
      <c r="E95" s="82"/>
      <c r="F95" s="82"/>
      <c r="G95" s="82"/>
      <c r="H95" s="82"/>
      <c r="I95" s="83"/>
      <c r="J95" s="86"/>
    </row>
    <row r="96">
      <c r="A96" s="82"/>
      <c r="B96" s="82"/>
      <c r="C96" s="82"/>
      <c r="D96" s="82"/>
      <c r="E96" s="82"/>
      <c r="F96" s="82"/>
      <c r="G96" s="82"/>
      <c r="H96" s="82"/>
      <c r="I96" s="83"/>
      <c r="J96" s="86"/>
    </row>
    <row r="97">
      <c r="A97" s="82"/>
      <c r="B97" s="82"/>
      <c r="C97" s="82"/>
      <c r="D97" s="82"/>
      <c r="E97" s="82"/>
      <c r="F97" s="82"/>
      <c r="G97" s="82"/>
      <c r="H97" s="82"/>
      <c r="I97" s="83"/>
      <c r="J97" s="86"/>
    </row>
    <row r="98">
      <c r="A98" s="82"/>
      <c r="B98" s="82"/>
      <c r="C98" s="82"/>
      <c r="D98" s="82"/>
      <c r="E98" s="82"/>
      <c r="F98" s="82"/>
      <c r="G98" s="82"/>
      <c r="H98" s="82"/>
      <c r="I98" s="83"/>
      <c r="J98" s="86"/>
    </row>
    <row r="99">
      <c r="A99" s="82"/>
      <c r="B99" s="82"/>
      <c r="C99" s="82"/>
      <c r="D99" s="82"/>
      <c r="E99" s="82"/>
      <c r="F99" s="82"/>
      <c r="G99" s="82"/>
      <c r="H99" s="82"/>
      <c r="I99" s="83"/>
      <c r="J99" s="86"/>
    </row>
    <row r="100">
      <c r="A100" s="82"/>
      <c r="B100" s="82"/>
      <c r="C100" s="82"/>
      <c r="D100" s="82"/>
      <c r="E100" s="82"/>
      <c r="F100" s="82"/>
      <c r="G100" s="82"/>
      <c r="H100" s="82"/>
      <c r="I100" s="83"/>
      <c r="J100" s="86"/>
    </row>
    <row r="101">
      <c r="A101" s="82"/>
      <c r="B101" s="82"/>
      <c r="C101" s="82"/>
      <c r="D101" s="82"/>
      <c r="E101" s="82"/>
      <c r="F101" s="82"/>
      <c r="G101" s="82"/>
      <c r="H101" s="82"/>
      <c r="I101" s="83"/>
      <c r="J101" s="86"/>
    </row>
    <row r="102">
      <c r="A102" s="82"/>
      <c r="B102" s="82"/>
      <c r="C102" s="82"/>
      <c r="D102" s="82"/>
      <c r="E102" s="82"/>
      <c r="F102" s="82"/>
      <c r="G102" s="82"/>
      <c r="H102" s="82"/>
      <c r="I102" s="83"/>
      <c r="J102" s="86"/>
    </row>
    <row r="103">
      <c r="A103" s="82"/>
      <c r="B103" s="82"/>
      <c r="C103" s="82"/>
      <c r="D103" s="82"/>
      <c r="E103" s="82"/>
      <c r="F103" s="82"/>
      <c r="G103" s="82"/>
      <c r="H103" s="82"/>
      <c r="I103" s="83"/>
      <c r="J103" s="86"/>
    </row>
    <row r="104">
      <c r="A104" s="82"/>
      <c r="B104" s="82"/>
      <c r="C104" s="82"/>
      <c r="D104" s="82"/>
      <c r="E104" s="82"/>
      <c r="F104" s="82"/>
      <c r="G104" s="82"/>
      <c r="H104" s="82"/>
      <c r="I104" s="83"/>
      <c r="J104" s="86"/>
    </row>
    <row r="105">
      <c r="A105" s="82"/>
      <c r="B105" s="82"/>
      <c r="C105" s="82"/>
      <c r="D105" s="82"/>
      <c r="E105" s="82"/>
      <c r="F105" s="82"/>
      <c r="G105" s="82"/>
      <c r="H105" s="82"/>
      <c r="I105" s="83"/>
      <c r="J105" s="86"/>
    </row>
    <row r="106">
      <c r="A106" s="82"/>
      <c r="B106" s="82"/>
      <c r="C106" s="82"/>
      <c r="D106" s="82"/>
      <c r="E106" s="82"/>
      <c r="F106" s="82"/>
      <c r="G106" s="82"/>
      <c r="H106" s="82"/>
      <c r="I106" s="83"/>
      <c r="J106" s="86"/>
    </row>
    <row r="107">
      <c r="A107" s="82"/>
      <c r="B107" s="82"/>
      <c r="C107" s="82"/>
      <c r="D107" s="82"/>
      <c r="E107" s="82"/>
      <c r="F107" s="82"/>
      <c r="G107" s="82"/>
      <c r="H107" s="82"/>
      <c r="I107" s="83"/>
      <c r="J107" s="86"/>
    </row>
    <row r="108">
      <c r="A108" s="82"/>
      <c r="B108" s="82"/>
      <c r="C108" s="82"/>
      <c r="D108" s="82"/>
      <c r="E108" s="82"/>
      <c r="F108" s="82"/>
      <c r="G108" s="82"/>
      <c r="H108" s="82"/>
      <c r="I108" s="83"/>
      <c r="J108" s="86"/>
    </row>
    <row r="109">
      <c r="A109" s="82"/>
      <c r="B109" s="82"/>
      <c r="C109" s="82"/>
      <c r="D109" s="82"/>
      <c r="E109" s="82"/>
      <c r="F109" s="82"/>
      <c r="G109" s="82"/>
      <c r="H109" s="82"/>
      <c r="I109" s="83"/>
      <c r="J109" s="86"/>
    </row>
    <row r="110">
      <c r="A110" s="82"/>
      <c r="B110" s="82"/>
      <c r="C110" s="82"/>
      <c r="D110" s="82"/>
      <c r="E110" s="82"/>
      <c r="F110" s="82"/>
      <c r="G110" s="82"/>
      <c r="H110" s="82"/>
      <c r="I110" s="83"/>
      <c r="J110" s="86"/>
    </row>
    <row r="111">
      <c r="A111" s="82"/>
      <c r="B111" s="82"/>
      <c r="C111" s="82"/>
      <c r="D111" s="82"/>
      <c r="E111" s="82"/>
      <c r="F111" s="82"/>
      <c r="G111" s="82"/>
      <c r="H111" s="82"/>
      <c r="I111" s="83"/>
      <c r="J111" s="86"/>
    </row>
    <row r="112">
      <c r="A112" s="82"/>
      <c r="B112" s="82"/>
      <c r="C112" s="82"/>
      <c r="D112" s="82"/>
      <c r="E112" s="82"/>
      <c r="F112" s="82"/>
      <c r="G112" s="82"/>
      <c r="H112" s="82"/>
      <c r="I112" s="83"/>
      <c r="J112" s="86"/>
    </row>
    <row r="113">
      <c r="A113" s="82"/>
      <c r="B113" s="82"/>
      <c r="C113" s="82"/>
      <c r="D113" s="82"/>
      <c r="E113" s="82"/>
      <c r="F113" s="82"/>
      <c r="G113" s="82"/>
      <c r="H113" s="82"/>
      <c r="I113" s="83"/>
      <c r="J113" s="86"/>
    </row>
    <row r="114">
      <c r="A114" s="82"/>
      <c r="B114" s="82"/>
      <c r="C114" s="82"/>
      <c r="D114" s="82"/>
      <c r="E114" s="82"/>
      <c r="F114" s="82"/>
      <c r="G114" s="82"/>
      <c r="H114" s="82"/>
      <c r="I114" s="83"/>
      <c r="J114" s="86"/>
    </row>
    <row r="115">
      <c r="A115" s="82"/>
      <c r="B115" s="82"/>
      <c r="C115" s="82"/>
      <c r="D115" s="82"/>
      <c r="E115" s="82"/>
      <c r="F115" s="82"/>
      <c r="G115" s="82"/>
      <c r="H115" s="82"/>
      <c r="I115" s="83"/>
      <c r="J115" s="86"/>
    </row>
    <row r="116">
      <c r="A116" s="82"/>
      <c r="B116" s="82"/>
      <c r="C116" s="82"/>
      <c r="D116" s="82"/>
      <c r="E116" s="82"/>
      <c r="F116" s="82"/>
      <c r="G116" s="82"/>
      <c r="H116" s="82"/>
      <c r="I116" s="83"/>
      <c r="J116" s="86"/>
    </row>
    <row r="117">
      <c r="A117" s="82"/>
      <c r="B117" s="82"/>
      <c r="C117" s="82"/>
      <c r="D117" s="82"/>
      <c r="E117" s="82"/>
      <c r="F117" s="82"/>
      <c r="G117" s="82"/>
      <c r="H117" s="82"/>
      <c r="I117" s="83"/>
      <c r="J117" s="86"/>
    </row>
    <row r="118">
      <c r="A118" s="82"/>
      <c r="B118" s="82"/>
      <c r="C118" s="82"/>
      <c r="D118" s="82"/>
      <c r="E118" s="82"/>
      <c r="F118" s="82"/>
      <c r="G118" s="82"/>
      <c r="H118" s="82"/>
      <c r="I118" s="83"/>
      <c r="J118" s="86"/>
    </row>
    <row r="119">
      <c r="A119" s="82"/>
      <c r="B119" s="82"/>
      <c r="C119" s="82"/>
      <c r="D119" s="82"/>
      <c r="E119" s="82"/>
      <c r="F119" s="82"/>
      <c r="G119" s="82"/>
      <c r="H119" s="82"/>
      <c r="I119" s="83"/>
      <c r="J119" s="86"/>
    </row>
    <row r="120">
      <c r="A120" s="82"/>
      <c r="B120" s="82"/>
      <c r="C120" s="82"/>
      <c r="D120" s="82"/>
      <c r="E120" s="82"/>
      <c r="F120" s="82"/>
      <c r="G120" s="82"/>
      <c r="H120" s="82"/>
      <c r="I120" s="83"/>
      <c r="J120" s="86"/>
    </row>
    <row r="121">
      <c r="A121" s="82"/>
      <c r="B121" s="82"/>
      <c r="C121" s="82"/>
      <c r="D121" s="82"/>
      <c r="E121" s="82"/>
      <c r="F121" s="82"/>
      <c r="G121" s="82"/>
      <c r="H121" s="82"/>
      <c r="I121" s="83"/>
      <c r="J121" s="86"/>
    </row>
    <row r="122">
      <c r="A122" s="82"/>
      <c r="B122" s="82"/>
      <c r="C122" s="82"/>
      <c r="D122" s="82"/>
      <c r="E122" s="82"/>
      <c r="F122" s="82"/>
      <c r="G122" s="82"/>
      <c r="H122" s="82"/>
      <c r="I122" s="83"/>
      <c r="J122" s="86"/>
    </row>
    <row r="123">
      <c r="A123" s="82"/>
      <c r="B123" s="82"/>
      <c r="C123" s="82"/>
      <c r="D123" s="82"/>
      <c r="E123" s="82"/>
      <c r="F123" s="82"/>
      <c r="G123" s="82"/>
      <c r="H123" s="82"/>
      <c r="I123" s="83"/>
      <c r="J123" s="86"/>
    </row>
    <row r="124">
      <c r="A124" s="82"/>
      <c r="B124" s="82"/>
      <c r="C124" s="82"/>
      <c r="D124" s="82"/>
      <c r="E124" s="82"/>
      <c r="F124" s="82"/>
      <c r="G124" s="82"/>
      <c r="H124" s="82"/>
      <c r="I124" s="83"/>
      <c r="J124" s="86"/>
    </row>
    <row r="125">
      <c r="A125" s="82"/>
      <c r="B125" s="82"/>
      <c r="C125" s="82"/>
      <c r="D125" s="82"/>
      <c r="E125" s="82"/>
      <c r="F125" s="82"/>
      <c r="G125" s="82"/>
      <c r="H125" s="82"/>
      <c r="I125" s="83"/>
      <c r="J125" s="86"/>
    </row>
    <row r="126">
      <c r="A126" s="82"/>
      <c r="B126" s="82"/>
      <c r="C126" s="82"/>
      <c r="D126" s="82"/>
      <c r="E126" s="82"/>
      <c r="F126" s="82"/>
      <c r="G126" s="82"/>
      <c r="H126" s="82"/>
      <c r="I126" s="83"/>
      <c r="J126" s="86"/>
    </row>
    <row r="127">
      <c r="A127" s="82"/>
      <c r="B127" s="82"/>
      <c r="C127" s="82"/>
      <c r="D127" s="82"/>
      <c r="E127" s="82"/>
      <c r="F127" s="82"/>
      <c r="G127" s="82"/>
      <c r="H127" s="82"/>
      <c r="I127" s="83"/>
      <c r="J127" s="86"/>
    </row>
    <row r="128">
      <c r="A128" s="82"/>
      <c r="B128" s="82"/>
      <c r="C128" s="82"/>
      <c r="D128" s="82"/>
      <c r="E128" s="82"/>
      <c r="F128" s="82"/>
      <c r="G128" s="82"/>
      <c r="H128" s="82"/>
      <c r="I128" s="83"/>
      <c r="J128" s="86"/>
    </row>
    <row r="129">
      <c r="A129" s="82"/>
      <c r="B129" s="82"/>
      <c r="C129" s="82"/>
      <c r="D129" s="82"/>
      <c r="E129" s="82"/>
      <c r="F129" s="82"/>
      <c r="G129" s="82"/>
      <c r="H129" s="82"/>
      <c r="I129" s="83"/>
      <c r="J129" s="86"/>
    </row>
    <row r="130">
      <c r="A130" s="82"/>
      <c r="B130" s="82"/>
      <c r="C130" s="82"/>
      <c r="D130" s="82"/>
      <c r="E130" s="82"/>
      <c r="F130" s="82"/>
      <c r="G130" s="82"/>
      <c r="H130" s="82"/>
      <c r="I130" s="83"/>
      <c r="J130" s="86"/>
    </row>
    <row r="131">
      <c r="A131" s="82"/>
      <c r="B131" s="82"/>
      <c r="C131" s="82"/>
      <c r="D131" s="82"/>
      <c r="E131" s="82"/>
      <c r="F131" s="82"/>
      <c r="G131" s="82"/>
      <c r="H131" s="82"/>
      <c r="I131" s="83"/>
      <c r="J131" s="86"/>
    </row>
    <row r="132">
      <c r="A132" s="82"/>
      <c r="B132" s="82"/>
      <c r="C132" s="82"/>
      <c r="D132" s="82"/>
      <c r="E132" s="82"/>
      <c r="F132" s="82"/>
      <c r="G132" s="82"/>
      <c r="H132" s="82"/>
      <c r="I132" s="83"/>
      <c r="J132" s="86"/>
    </row>
    <row r="133">
      <c r="A133" s="82"/>
      <c r="B133" s="82"/>
      <c r="C133" s="82"/>
      <c r="D133" s="82"/>
      <c r="E133" s="82"/>
      <c r="F133" s="82"/>
      <c r="G133" s="82"/>
      <c r="H133" s="82"/>
      <c r="I133" s="83"/>
      <c r="J133" s="86"/>
    </row>
    <row r="134">
      <c r="A134" s="82"/>
      <c r="B134" s="82"/>
      <c r="C134" s="82"/>
      <c r="D134" s="82"/>
      <c r="E134" s="82"/>
      <c r="F134" s="82"/>
      <c r="G134" s="82"/>
      <c r="H134" s="82"/>
      <c r="I134" s="83"/>
      <c r="J134" s="86"/>
    </row>
    <row r="135">
      <c r="A135" s="82"/>
      <c r="B135" s="82"/>
      <c r="C135" s="82"/>
      <c r="D135" s="82"/>
      <c r="E135" s="82"/>
      <c r="F135" s="82"/>
      <c r="G135" s="82"/>
      <c r="H135" s="82"/>
      <c r="I135" s="83"/>
      <c r="J135" s="86"/>
    </row>
    <row r="136">
      <c r="A136" s="82"/>
      <c r="B136" s="82"/>
      <c r="C136" s="82"/>
      <c r="D136" s="82"/>
      <c r="E136" s="82"/>
      <c r="F136" s="82"/>
      <c r="G136" s="82"/>
      <c r="H136" s="82"/>
      <c r="I136" s="83"/>
      <c r="J136" s="86"/>
    </row>
    <row r="137">
      <c r="A137" s="82"/>
      <c r="B137" s="82"/>
      <c r="C137" s="82"/>
      <c r="D137" s="82"/>
      <c r="E137" s="82"/>
      <c r="F137" s="82"/>
      <c r="G137" s="82"/>
      <c r="H137" s="82"/>
      <c r="I137" s="83"/>
      <c r="J137" s="86"/>
    </row>
    <row r="138">
      <c r="A138" s="82"/>
      <c r="B138" s="82"/>
      <c r="C138" s="82"/>
      <c r="D138" s="82"/>
      <c r="E138" s="82"/>
      <c r="F138" s="82"/>
      <c r="G138" s="82"/>
      <c r="H138" s="82"/>
      <c r="I138" s="83"/>
      <c r="J138" s="86"/>
    </row>
    <row r="139">
      <c r="A139" s="82"/>
      <c r="B139" s="82"/>
      <c r="C139" s="82"/>
      <c r="D139" s="82"/>
      <c r="E139" s="82"/>
      <c r="F139" s="82"/>
      <c r="G139" s="82"/>
      <c r="H139" s="82"/>
      <c r="I139" s="83"/>
      <c r="J139" s="86"/>
    </row>
    <row r="140">
      <c r="A140" s="82"/>
      <c r="B140" s="82"/>
      <c r="C140" s="82"/>
      <c r="D140" s="82"/>
      <c r="E140" s="82"/>
      <c r="F140" s="82"/>
      <c r="G140" s="82"/>
      <c r="H140" s="82"/>
      <c r="I140" s="83"/>
      <c r="J140" s="86"/>
    </row>
    <row r="141">
      <c r="A141" s="82"/>
      <c r="B141" s="82"/>
      <c r="C141" s="82"/>
      <c r="D141" s="82"/>
      <c r="E141" s="82"/>
      <c r="F141" s="82"/>
      <c r="G141" s="82"/>
      <c r="H141" s="82"/>
      <c r="I141" s="83"/>
      <c r="J141" s="86"/>
    </row>
    <row r="142">
      <c r="A142" s="82"/>
      <c r="B142" s="82"/>
      <c r="C142" s="82"/>
      <c r="D142" s="82"/>
      <c r="E142" s="82"/>
      <c r="F142" s="82"/>
      <c r="G142" s="82"/>
      <c r="H142" s="82"/>
      <c r="I142" s="83"/>
      <c r="J142" s="86"/>
    </row>
    <row r="143">
      <c r="A143" s="82"/>
      <c r="B143" s="82"/>
      <c r="C143" s="82"/>
      <c r="D143" s="82"/>
      <c r="E143" s="82"/>
      <c r="F143" s="82"/>
      <c r="G143" s="82"/>
      <c r="H143" s="82"/>
      <c r="I143" s="83"/>
      <c r="J143" s="86"/>
    </row>
    <row r="144">
      <c r="A144" s="82"/>
      <c r="B144" s="82"/>
      <c r="C144" s="82"/>
      <c r="D144" s="82"/>
      <c r="E144" s="82"/>
      <c r="F144" s="82"/>
      <c r="G144" s="82"/>
      <c r="H144" s="82"/>
      <c r="I144" s="83"/>
      <c r="J144" s="86"/>
    </row>
    <row r="145">
      <c r="A145" s="82"/>
      <c r="B145" s="82"/>
      <c r="C145" s="82"/>
      <c r="D145" s="82"/>
      <c r="E145" s="82"/>
      <c r="F145" s="82"/>
      <c r="G145" s="82"/>
      <c r="H145" s="82"/>
      <c r="I145" s="83"/>
      <c r="J145" s="86"/>
    </row>
    <row r="146">
      <c r="A146" s="82"/>
      <c r="B146" s="82"/>
      <c r="C146" s="82"/>
      <c r="D146" s="82"/>
      <c r="E146" s="82"/>
      <c r="F146" s="82"/>
      <c r="G146" s="82"/>
      <c r="H146" s="82"/>
      <c r="I146" s="83"/>
      <c r="J146" s="86"/>
    </row>
    <row r="147">
      <c r="A147" s="82"/>
      <c r="B147" s="82"/>
      <c r="C147" s="82"/>
      <c r="D147" s="82"/>
      <c r="E147" s="82"/>
      <c r="F147" s="82"/>
      <c r="G147" s="82"/>
      <c r="H147" s="82"/>
      <c r="I147" s="83"/>
      <c r="J147" s="86"/>
    </row>
    <row r="148">
      <c r="A148" s="82"/>
      <c r="B148" s="82"/>
      <c r="C148" s="82"/>
      <c r="D148" s="82"/>
      <c r="E148" s="82"/>
      <c r="F148" s="82"/>
      <c r="G148" s="82"/>
      <c r="H148" s="82"/>
      <c r="I148" s="83"/>
      <c r="J148" s="86"/>
    </row>
    <row r="149">
      <c r="A149" s="82"/>
      <c r="B149" s="82"/>
      <c r="C149" s="82"/>
      <c r="D149" s="82"/>
      <c r="E149" s="82"/>
      <c r="F149" s="82"/>
      <c r="G149" s="82"/>
      <c r="H149" s="82"/>
      <c r="I149" s="83"/>
      <c r="J149" s="86"/>
    </row>
    <row r="150">
      <c r="A150" s="82"/>
      <c r="B150" s="82"/>
      <c r="C150" s="82"/>
      <c r="D150" s="82"/>
      <c r="E150" s="82"/>
      <c r="F150" s="82"/>
      <c r="G150" s="82"/>
      <c r="H150" s="82"/>
      <c r="I150" s="83"/>
      <c r="J150" s="86"/>
    </row>
    <row r="151">
      <c r="A151" s="82"/>
      <c r="B151" s="82"/>
      <c r="C151" s="82"/>
      <c r="D151" s="82"/>
      <c r="E151" s="82"/>
      <c r="F151" s="82"/>
      <c r="G151" s="82"/>
      <c r="H151" s="82"/>
      <c r="I151" s="83"/>
      <c r="J151" s="86"/>
    </row>
    <row r="152">
      <c r="A152" s="82"/>
      <c r="B152" s="82"/>
      <c r="C152" s="82"/>
      <c r="D152" s="82"/>
      <c r="E152" s="82"/>
      <c r="F152" s="82"/>
      <c r="G152" s="82"/>
      <c r="H152" s="82"/>
      <c r="I152" s="83"/>
      <c r="J152" s="86"/>
    </row>
    <row r="153">
      <c r="A153" s="82"/>
      <c r="B153" s="82"/>
      <c r="C153" s="82"/>
      <c r="D153" s="82"/>
      <c r="E153" s="82"/>
      <c r="F153" s="82"/>
      <c r="G153" s="82"/>
      <c r="H153" s="82"/>
      <c r="I153" s="83"/>
      <c r="J153" s="86"/>
    </row>
    <row r="154">
      <c r="A154" s="82"/>
      <c r="B154" s="82"/>
      <c r="C154" s="82"/>
      <c r="D154" s="82"/>
      <c r="E154" s="82"/>
      <c r="F154" s="82"/>
      <c r="G154" s="82"/>
      <c r="H154" s="82"/>
      <c r="I154" s="83"/>
      <c r="J154" s="86"/>
    </row>
    <row r="155">
      <c r="A155" s="82"/>
      <c r="B155" s="82"/>
      <c r="C155" s="82"/>
      <c r="D155" s="82"/>
      <c r="E155" s="82"/>
      <c r="F155" s="82"/>
      <c r="G155" s="82"/>
      <c r="H155" s="82"/>
      <c r="I155" s="83"/>
      <c r="J155" s="86"/>
    </row>
    <row r="156">
      <c r="A156" s="82"/>
      <c r="B156" s="82"/>
      <c r="C156" s="82"/>
      <c r="D156" s="82"/>
      <c r="E156" s="82"/>
      <c r="F156" s="82"/>
      <c r="G156" s="82"/>
      <c r="H156" s="82"/>
      <c r="I156" s="83"/>
      <c r="J156" s="86"/>
    </row>
    <row r="157">
      <c r="A157" s="82"/>
      <c r="B157" s="82"/>
      <c r="C157" s="82"/>
      <c r="D157" s="82"/>
      <c r="E157" s="82"/>
      <c r="F157" s="82"/>
      <c r="G157" s="82"/>
      <c r="H157" s="82"/>
      <c r="I157" s="83"/>
      <c r="J157" s="86"/>
    </row>
    <row r="158">
      <c r="A158" s="82"/>
      <c r="B158" s="82"/>
      <c r="C158" s="82"/>
      <c r="D158" s="82"/>
      <c r="E158" s="82"/>
      <c r="F158" s="82"/>
      <c r="G158" s="82"/>
      <c r="H158" s="82"/>
      <c r="I158" s="83"/>
      <c r="J158" s="86"/>
    </row>
    <row r="159">
      <c r="A159" s="82"/>
      <c r="B159" s="82"/>
      <c r="C159" s="82"/>
      <c r="D159" s="82"/>
      <c r="E159" s="82"/>
      <c r="F159" s="82"/>
      <c r="G159" s="82"/>
      <c r="H159" s="82"/>
      <c r="I159" s="83"/>
      <c r="J159" s="86"/>
    </row>
    <row r="160">
      <c r="A160" s="82"/>
      <c r="B160" s="82"/>
      <c r="C160" s="82"/>
      <c r="D160" s="82"/>
      <c r="E160" s="82"/>
      <c r="F160" s="82"/>
      <c r="G160" s="82"/>
      <c r="H160" s="82"/>
      <c r="I160" s="83"/>
      <c r="J160" s="86"/>
    </row>
    <row r="161">
      <c r="A161" s="82"/>
      <c r="B161" s="82"/>
      <c r="C161" s="82"/>
      <c r="D161" s="82"/>
      <c r="E161" s="82"/>
      <c r="F161" s="82"/>
      <c r="G161" s="82"/>
      <c r="H161" s="82"/>
      <c r="I161" s="83"/>
      <c r="J161" s="86"/>
    </row>
    <row r="162">
      <c r="A162" s="82"/>
      <c r="B162" s="82"/>
      <c r="C162" s="82"/>
      <c r="D162" s="82"/>
      <c r="E162" s="82"/>
      <c r="F162" s="82"/>
      <c r="G162" s="82"/>
      <c r="H162" s="82"/>
      <c r="I162" s="83"/>
      <c r="J162" s="86"/>
    </row>
    <row r="163">
      <c r="A163" s="82"/>
      <c r="B163" s="82"/>
      <c r="C163" s="82"/>
      <c r="D163" s="82"/>
      <c r="E163" s="82"/>
      <c r="F163" s="82"/>
      <c r="G163" s="82"/>
      <c r="H163" s="82"/>
      <c r="I163" s="83"/>
      <c r="J163" s="86"/>
    </row>
    <row r="164">
      <c r="A164" s="82"/>
      <c r="B164" s="82"/>
      <c r="C164" s="82"/>
      <c r="D164" s="82"/>
      <c r="E164" s="82"/>
      <c r="F164" s="82"/>
      <c r="G164" s="82"/>
      <c r="H164" s="82"/>
      <c r="I164" s="83"/>
      <c r="J164" s="86"/>
    </row>
    <row r="165">
      <c r="A165" s="82"/>
      <c r="B165" s="82"/>
      <c r="C165" s="82"/>
      <c r="D165" s="82"/>
      <c r="E165" s="82"/>
      <c r="F165" s="82"/>
      <c r="G165" s="82"/>
      <c r="H165" s="82"/>
      <c r="I165" s="83"/>
      <c r="J165" s="86"/>
    </row>
    <row r="166">
      <c r="A166" s="82"/>
      <c r="B166" s="82"/>
      <c r="C166" s="82"/>
      <c r="D166" s="82"/>
      <c r="E166" s="82"/>
      <c r="F166" s="82"/>
      <c r="G166" s="82"/>
      <c r="H166" s="82"/>
      <c r="I166" s="83"/>
      <c r="J166" s="86"/>
    </row>
    <row r="167">
      <c r="A167" s="82"/>
      <c r="B167" s="82"/>
      <c r="C167" s="82"/>
      <c r="D167" s="82"/>
      <c r="E167" s="82"/>
      <c r="F167" s="82"/>
      <c r="G167" s="82"/>
      <c r="H167" s="82"/>
      <c r="I167" s="83"/>
      <c r="J167" s="86"/>
    </row>
    <row r="168">
      <c r="A168" s="82"/>
      <c r="B168" s="82"/>
      <c r="C168" s="82"/>
      <c r="D168" s="82"/>
      <c r="E168" s="82"/>
      <c r="F168" s="82"/>
      <c r="G168" s="82"/>
      <c r="H168" s="82"/>
      <c r="I168" s="83"/>
      <c r="J168" s="86"/>
    </row>
    <row r="169">
      <c r="A169" s="82"/>
      <c r="B169" s="82"/>
      <c r="C169" s="82"/>
      <c r="D169" s="82"/>
      <c r="E169" s="82"/>
      <c r="F169" s="82"/>
      <c r="G169" s="82"/>
      <c r="H169" s="82"/>
      <c r="I169" s="83"/>
      <c r="J169" s="86"/>
    </row>
    <row r="170">
      <c r="A170" s="82"/>
      <c r="B170" s="82"/>
      <c r="C170" s="82"/>
      <c r="D170" s="82"/>
      <c r="E170" s="82"/>
      <c r="F170" s="82"/>
      <c r="G170" s="82"/>
      <c r="H170" s="82"/>
      <c r="I170" s="83"/>
      <c r="J170" s="86"/>
    </row>
    <row r="171">
      <c r="A171" s="82"/>
      <c r="B171" s="82"/>
      <c r="C171" s="82"/>
      <c r="D171" s="82"/>
      <c r="E171" s="82"/>
      <c r="F171" s="82"/>
      <c r="G171" s="82"/>
      <c r="H171" s="82"/>
      <c r="I171" s="83"/>
      <c r="J171" s="86"/>
    </row>
    <row r="172">
      <c r="A172" s="82"/>
      <c r="B172" s="82"/>
      <c r="C172" s="82"/>
      <c r="D172" s="82"/>
      <c r="E172" s="82"/>
      <c r="F172" s="82"/>
      <c r="G172" s="82"/>
      <c r="H172" s="82"/>
      <c r="I172" s="83"/>
      <c r="J172" s="86"/>
    </row>
    <row r="173">
      <c r="A173" s="82"/>
      <c r="B173" s="82"/>
      <c r="C173" s="82"/>
      <c r="D173" s="82"/>
      <c r="E173" s="82"/>
      <c r="F173" s="82"/>
      <c r="G173" s="82"/>
      <c r="H173" s="82"/>
      <c r="I173" s="83"/>
      <c r="J173" s="86"/>
    </row>
    <row r="174">
      <c r="A174" s="82"/>
      <c r="B174" s="82"/>
      <c r="C174" s="82"/>
      <c r="D174" s="82"/>
      <c r="E174" s="82"/>
      <c r="F174" s="82"/>
      <c r="G174" s="82"/>
      <c r="H174" s="82"/>
      <c r="I174" s="83"/>
      <c r="J174" s="86"/>
    </row>
    <row r="175">
      <c r="A175" s="82"/>
      <c r="B175" s="82"/>
      <c r="C175" s="82"/>
      <c r="D175" s="82"/>
      <c r="E175" s="82"/>
      <c r="F175" s="82"/>
      <c r="G175" s="82"/>
      <c r="H175" s="82"/>
      <c r="I175" s="83"/>
      <c r="J175" s="86"/>
    </row>
    <row r="176">
      <c r="A176" s="82"/>
      <c r="B176" s="82"/>
      <c r="C176" s="82"/>
      <c r="D176" s="82"/>
      <c r="E176" s="82"/>
      <c r="F176" s="82"/>
      <c r="G176" s="82"/>
      <c r="H176" s="82"/>
      <c r="I176" s="83"/>
      <c r="J176" s="86"/>
    </row>
    <row r="177">
      <c r="A177" s="82"/>
      <c r="B177" s="82"/>
      <c r="C177" s="82"/>
      <c r="D177" s="82"/>
      <c r="E177" s="82"/>
      <c r="F177" s="82"/>
      <c r="G177" s="82"/>
      <c r="H177" s="82"/>
      <c r="I177" s="83"/>
      <c r="J177" s="86"/>
    </row>
    <row r="178">
      <c r="A178" s="82"/>
      <c r="B178" s="82"/>
      <c r="C178" s="82"/>
      <c r="D178" s="82"/>
      <c r="E178" s="82"/>
      <c r="F178" s="82"/>
      <c r="G178" s="82"/>
      <c r="H178" s="82"/>
      <c r="I178" s="83"/>
      <c r="J178" s="86"/>
    </row>
    <row r="179">
      <c r="A179" s="82"/>
      <c r="B179" s="82"/>
      <c r="C179" s="82"/>
      <c r="D179" s="82"/>
      <c r="E179" s="82"/>
      <c r="F179" s="82"/>
      <c r="G179" s="82"/>
      <c r="H179" s="82"/>
      <c r="I179" s="83"/>
      <c r="J179" s="86"/>
    </row>
    <row r="180">
      <c r="A180" s="82"/>
      <c r="B180" s="82"/>
      <c r="C180" s="82"/>
      <c r="D180" s="82"/>
      <c r="E180" s="82"/>
      <c r="F180" s="82"/>
      <c r="G180" s="82"/>
      <c r="H180" s="82"/>
      <c r="I180" s="83"/>
      <c r="J180" s="86"/>
    </row>
    <row r="181">
      <c r="A181" s="82"/>
      <c r="B181" s="82"/>
      <c r="C181" s="82"/>
      <c r="D181" s="82"/>
      <c r="E181" s="82"/>
      <c r="F181" s="82"/>
      <c r="G181" s="82"/>
      <c r="H181" s="82"/>
      <c r="I181" s="83"/>
      <c r="J181" s="86"/>
    </row>
    <row r="182">
      <c r="A182" s="82"/>
      <c r="B182" s="82"/>
      <c r="C182" s="82"/>
      <c r="D182" s="82"/>
      <c r="E182" s="82"/>
      <c r="F182" s="82"/>
      <c r="G182" s="82"/>
      <c r="H182" s="82"/>
      <c r="I182" s="83"/>
      <c r="J182" s="86"/>
    </row>
    <row r="183">
      <c r="A183" s="82"/>
      <c r="B183" s="82"/>
      <c r="C183" s="82"/>
      <c r="D183" s="82"/>
      <c r="E183" s="82"/>
      <c r="F183" s="82"/>
      <c r="G183" s="82"/>
      <c r="H183" s="82"/>
      <c r="I183" s="83"/>
      <c r="J183" s="86"/>
    </row>
    <row r="184">
      <c r="A184" s="82"/>
      <c r="B184" s="82"/>
      <c r="C184" s="82"/>
      <c r="D184" s="82"/>
      <c r="E184" s="82"/>
      <c r="F184" s="82"/>
      <c r="G184" s="82"/>
      <c r="H184" s="82"/>
      <c r="I184" s="83"/>
      <c r="J184" s="86"/>
    </row>
    <row r="185">
      <c r="A185" s="82"/>
      <c r="B185" s="82"/>
      <c r="C185" s="82"/>
      <c r="D185" s="82"/>
      <c r="E185" s="82"/>
      <c r="F185" s="82"/>
      <c r="G185" s="82"/>
      <c r="H185" s="82"/>
      <c r="I185" s="83"/>
      <c r="J185" s="86"/>
    </row>
    <row r="186">
      <c r="A186" s="82"/>
      <c r="B186" s="82"/>
      <c r="C186" s="82"/>
      <c r="D186" s="82"/>
      <c r="E186" s="82"/>
      <c r="F186" s="82"/>
      <c r="G186" s="82"/>
      <c r="H186" s="82"/>
      <c r="I186" s="83"/>
      <c r="J186" s="86"/>
    </row>
    <row r="187">
      <c r="A187" s="82"/>
      <c r="B187" s="82"/>
      <c r="C187" s="82"/>
      <c r="D187" s="82"/>
      <c r="E187" s="82"/>
      <c r="F187" s="82"/>
      <c r="G187" s="82"/>
      <c r="H187" s="82"/>
      <c r="I187" s="83"/>
      <c r="J187" s="86"/>
    </row>
    <row r="188">
      <c r="A188" s="82"/>
      <c r="B188" s="82"/>
      <c r="C188" s="82"/>
      <c r="D188" s="82"/>
      <c r="E188" s="82"/>
      <c r="F188" s="82"/>
      <c r="G188" s="82"/>
      <c r="H188" s="82"/>
      <c r="I188" s="83"/>
      <c r="J188" s="86"/>
    </row>
    <row r="189">
      <c r="A189" s="82"/>
      <c r="B189" s="82"/>
      <c r="C189" s="82"/>
      <c r="D189" s="82"/>
      <c r="E189" s="82"/>
      <c r="F189" s="82"/>
      <c r="G189" s="82"/>
      <c r="H189" s="82"/>
      <c r="I189" s="83"/>
      <c r="J189" s="86"/>
    </row>
    <row r="190">
      <c r="A190" s="82"/>
      <c r="B190" s="82"/>
      <c r="C190" s="82"/>
      <c r="D190" s="82"/>
      <c r="E190" s="82"/>
      <c r="F190" s="82"/>
      <c r="G190" s="82"/>
      <c r="H190" s="82"/>
      <c r="I190" s="83"/>
      <c r="J190" s="86"/>
    </row>
    <row r="191">
      <c r="A191" s="82"/>
      <c r="B191" s="82"/>
      <c r="C191" s="82"/>
      <c r="D191" s="82"/>
      <c r="E191" s="82"/>
      <c r="F191" s="82"/>
      <c r="G191" s="82"/>
      <c r="H191" s="82"/>
      <c r="I191" s="83"/>
      <c r="J191" s="86"/>
    </row>
    <row r="192">
      <c r="A192" s="82"/>
      <c r="B192" s="82"/>
      <c r="C192" s="82"/>
      <c r="D192" s="82"/>
      <c r="E192" s="82"/>
      <c r="F192" s="82"/>
      <c r="G192" s="82"/>
      <c r="H192" s="82"/>
      <c r="I192" s="83"/>
      <c r="J192" s="86"/>
    </row>
    <row r="193">
      <c r="A193" s="82"/>
      <c r="B193" s="82"/>
      <c r="C193" s="82"/>
      <c r="D193" s="82"/>
      <c r="E193" s="82"/>
      <c r="F193" s="82"/>
      <c r="G193" s="82"/>
      <c r="H193" s="82"/>
      <c r="I193" s="83"/>
      <c r="J193" s="86"/>
    </row>
    <row r="194">
      <c r="A194" s="82"/>
      <c r="B194" s="82"/>
      <c r="C194" s="82"/>
      <c r="D194" s="82"/>
      <c r="E194" s="82"/>
      <c r="F194" s="82"/>
      <c r="G194" s="82"/>
      <c r="H194" s="82"/>
      <c r="I194" s="83"/>
      <c r="J194" s="86"/>
    </row>
    <row r="195">
      <c r="A195" s="82"/>
      <c r="B195" s="82"/>
      <c r="C195" s="82"/>
      <c r="D195" s="82"/>
      <c r="E195" s="82"/>
      <c r="F195" s="82"/>
      <c r="G195" s="82"/>
      <c r="H195" s="82"/>
      <c r="I195" s="83"/>
      <c r="J195" s="86"/>
    </row>
    <row r="196">
      <c r="A196" s="82"/>
      <c r="B196" s="82"/>
      <c r="C196" s="82"/>
      <c r="D196" s="82"/>
      <c r="E196" s="82"/>
      <c r="F196" s="82"/>
      <c r="G196" s="82"/>
      <c r="H196" s="82"/>
      <c r="I196" s="83"/>
      <c r="J196" s="86"/>
    </row>
    <row r="197">
      <c r="A197" s="82"/>
      <c r="B197" s="82"/>
      <c r="C197" s="82"/>
      <c r="D197" s="82"/>
      <c r="E197" s="82"/>
      <c r="F197" s="82"/>
      <c r="G197" s="82"/>
      <c r="H197" s="82"/>
      <c r="I197" s="83"/>
      <c r="J197" s="86"/>
    </row>
    <row r="198">
      <c r="A198" s="82"/>
      <c r="B198" s="82"/>
      <c r="C198" s="82"/>
      <c r="D198" s="82"/>
      <c r="E198" s="82"/>
      <c r="F198" s="82"/>
      <c r="G198" s="82"/>
      <c r="H198" s="82"/>
      <c r="I198" s="83"/>
      <c r="J198" s="86"/>
    </row>
    <row r="199">
      <c r="A199" s="82"/>
      <c r="B199" s="82"/>
      <c r="C199" s="82"/>
      <c r="D199" s="82"/>
      <c r="E199" s="82"/>
      <c r="F199" s="82"/>
      <c r="G199" s="82"/>
      <c r="H199" s="82"/>
      <c r="I199" s="83"/>
      <c r="J199" s="86"/>
    </row>
    <row r="200">
      <c r="A200" s="82"/>
      <c r="B200" s="82"/>
      <c r="C200" s="82"/>
      <c r="D200" s="82"/>
      <c r="E200" s="82"/>
      <c r="F200" s="82"/>
      <c r="G200" s="82"/>
      <c r="H200" s="82"/>
      <c r="I200" s="83"/>
      <c r="J200" s="86"/>
    </row>
    <row r="201">
      <c r="A201" s="82"/>
      <c r="B201" s="82"/>
      <c r="C201" s="82"/>
      <c r="D201" s="82"/>
      <c r="E201" s="82"/>
      <c r="F201" s="82"/>
      <c r="G201" s="82"/>
      <c r="H201" s="82"/>
      <c r="I201" s="83"/>
      <c r="J201" s="86"/>
    </row>
    <row r="202">
      <c r="A202" s="82"/>
      <c r="B202" s="82"/>
      <c r="C202" s="82"/>
      <c r="D202" s="82"/>
      <c r="E202" s="82"/>
      <c r="F202" s="82"/>
      <c r="G202" s="82"/>
      <c r="H202" s="82"/>
      <c r="I202" s="83"/>
      <c r="J202" s="86"/>
    </row>
    <row r="203">
      <c r="A203" s="82"/>
      <c r="B203" s="82"/>
      <c r="C203" s="82"/>
      <c r="D203" s="82"/>
      <c r="E203" s="82"/>
      <c r="F203" s="82"/>
      <c r="G203" s="82"/>
      <c r="H203" s="82"/>
      <c r="I203" s="83"/>
      <c r="J203" s="86"/>
    </row>
    <row r="204">
      <c r="A204" s="82"/>
      <c r="B204" s="82"/>
      <c r="C204" s="82"/>
      <c r="D204" s="82"/>
      <c r="E204" s="82"/>
      <c r="F204" s="82"/>
      <c r="G204" s="82"/>
      <c r="H204" s="82"/>
      <c r="I204" s="83"/>
      <c r="J204" s="86"/>
    </row>
    <row r="205">
      <c r="A205" s="82"/>
      <c r="B205" s="82"/>
      <c r="C205" s="82"/>
      <c r="D205" s="82"/>
      <c r="E205" s="82"/>
      <c r="F205" s="82"/>
      <c r="G205" s="82"/>
      <c r="H205" s="82"/>
      <c r="I205" s="83"/>
      <c r="J205" s="86"/>
    </row>
    <row r="206">
      <c r="A206" s="82"/>
      <c r="B206" s="82"/>
      <c r="C206" s="82"/>
      <c r="D206" s="82"/>
      <c r="E206" s="82"/>
      <c r="F206" s="82"/>
      <c r="G206" s="82"/>
      <c r="H206" s="82"/>
      <c r="I206" s="83"/>
      <c r="J206" s="86"/>
    </row>
    <row r="207">
      <c r="A207" s="82"/>
      <c r="B207" s="82"/>
      <c r="C207" s="82"/>
      <c r="D207" s="82"/>
      <c r="E207" s="82"/>
      <c r="F207" s="82"/>
      <c r="G207" s="82"/>
      <c r="H207" s="82"/>
      <c r="I207" s="83"/>
      <c r="J207" s="86"/>
    </row>
    <row r="208">
      <c r="A208" s="82"/>
      <c r="B208" s="82"/>
      <c r="C208" s="82"/>
      <c r="D208" s="82"/>
      <c r="E208" s="82"/>
      <c r="F208" s="82"/>
      <c r="G208" s="82"/>
      <c r="H208" s="82"/>
      <c r="I208" s="83"/>
      <c r="J208" s="86"/>
    </row>
    <row r="209">
      <c r="A209" s="82"/>
      <c r="B209" s="82"/>
      <c r="C209" s="82"/>
      <c r="D209" s="82"/>
      <c r="E209" s="82"/>
      <c r="F209" s="82"/>
      <c r="G209" s="82"/>
      <c r="H209" s="82"/>
      <c r="I209" s="83"/>
      <c r="J209" s="86"/>
    </row>
    <row r="210">
      <c r="A210" s="82"/>
      <c r="B210" s="82"/>
      <c r="C210" s="82"/>
      <c r="D210" s="82"/>
      <c r="E210" s="82"/>
      <c r="F210" s="82"/>
      <c r="G210" s="82"/>
      <c r="H210" s="82"/>
      <c r="I210" s="83"/>
      <c r="J210" s="86"/>
    </row>
    <row r="211">
      <c r="A211" s="82"/>
      <c r="B211" s="82"/>
      <c r="C211" s="82"/>
      <c r="D211" s="82"/>
      <c r="E211" s="82"/>
      <c r="F211" s="82"/>
      <c r="G211" s="82"/>
      <c r="H211" s="82"/>
      <c r="I211" s="83"/>
      <c r="J211" s="86"/>
    </row>
    <row r="212">
      <c r="A212" s="82"/>
      <c r="B212" s="82"/>
      <c r="C212" s="82"/>
      <c r="D212" s="82"/>
      <c r="E212" s="82"/>
      <c r="F212" s="82"/>
      <c r="G212" s="82"/>
      <c r="H212" s="82"/>
      <c r="I212" s="83"/>
      <c r="J212" s="86"/>
    </row>
    <row r="213">
      <c r="A213" s="82"/>
      <c r="B213" s="82"/>
      <c r="C213" s="82"/>
      <c r="D213" s="82"/>
      <c r="E213" s="82"/>
      <c r="F213" s="82"/>
      <c r="G213" s="82"/>
      <c r="H213" s="82"/>
      <c r="I213" s="83"/>
      <c r="J213" s="86"/>
    </row>
    <row r="214">
      <c r="A214" s="82"/>
      <c r="B214" s="82"/>
      <c r="C214" s="82"/>
      <c r="D214" s="82"/>
      <c r="E214" s="82"/>
      <c r="F214" s="82"/>
      <c r="G214" s="82"/>
      <c r="H214" s="82"/>
      <c r="I214" s="83"/>
      <c r="J214" s="86"/>
    </row>
    <row r="215">
      <c r="A215" s="82"/>
      <c r="B215" s="82"/>
      <c r="C215" s="82"/>
      <c r="D215" s="82"/>
      <c r="E215" s="82"/>
      <c r="F215" s="82"/>
      <c r="G215" s="82"/>
      <c r="H215" s="82"/>
      <c r="I215" s="83"/>
      <c r="J215" s="86"/>
    </row>
    <row r="216">
      <c r="A216" s="82"/>
      <c r="B216" s="82"/>
      <c r="C216" s="82"/>
      <c r="D216" s="82"/>
      <c r="E216" s="82"/>
      <c r="F216" s="82"/>
      <c r="G216" s="82"/>
      <c r="H216" s="82"/>
      <c r="I216" s="83"/>
      <c r="J216" s="86"/>
    </row>
    <row r="217">
      <c r="A217" s="82"/>
      <c r="B217" s="82"/>
      <c r="C217" s="82"/>
      <c r="D217" s="82"/>
      <c r="E217" s="82"/>
      <c r="F217" s="82"/>
      <c r="G217" s="82"/>
      <c r="H217" s="82"/>
      <c r="I217" s="83"/>
      <c r="J217" s="86"/>
    </row>
    <row r="218">
      <c r="A218" s="82"/>
      <c r="B218" s="82"/>
      <c r="C218" s="82"/>
      <c r="D218" s="82"/>
      <c r="E218" s="82"/>
      <c r="F218" s="82"/>
      <c r="G218" s="82"/>
      <c r="H218" s="82"/>
      <c r="I218" s="83"/>
      <c r="J218" s="86"/>
    </row>
    <row r="219">
      <c r="A219" s="82"/>
      <c r="B219" s="82"/>
      <c r="C219" s="82"/>
      <c r="D219" s="82"/>
      <c r="E219" s="82"/>
      <c r="F219" s="82"/>
      <c r="G219" s="82"/>
      <c r="H219" s="82"/>
      <c r="I219" s="83"/>
      <c r="J219" s="86"/>
    </row>
    <row r="220">
      <c r="A220" s="82"/>
      <c r="B220" s="82"/>
      <c r="C220" s="82"/>
      <c r="D220" s="82"/>
      <c r="E220" s="82"/>
      <c r="F220" s="82"/>
      <c r="G220" s="82"/>
      <c r="H220" s="82"/>
      <c r="I220" s="83"/>
      <c r="J220" s="86"/>
    </row>
    <row r="221">
      <c r="A221" s="82"/>
      <c r="B221" s="82"/>
      <c r="C221" s="82"/>
      <c r="D221" s="82"/>
      <c r="E221" s="82"/>
      <c r="F221" s="82"/>
      <c r="G221" s="82"/>
      <c r="H221" s="82"/>
      <c r="I221" s="83"/>
      <c r="J221" s="86"/>
    </row>
    <row r="222">
      <c r="A222" s="82"/>
      <c r="B222" s="82"/>
      <c r="C222" s="82"/>
      <c r="D222" s="82"/>
      <c r="E222" s="82"/>
      <c r="F222" s="82"/>
      <c r="G222" s="82"/>
      <c r="H222" s="82"/>
      <c r="I222" s="83"/>
      <c r="J222" s="86"/>
    </row>
    <row r="223">
      <c r="A223" s="82"/>
      <c r="B223" s="82"/>
      <c r="C223" s="82"/>
      <c r="D223" s="82"/>
      <c r="E223" s="82"/>
      <c r="F223" s="82"/>
      <c r="G223" s="82"/>
      <c r="H223" s="82"/>
      <c r="I223" s="83"/>
      <c r="J223" s="86"/>
    </row>
    <row r="224">
      <c r="A224" s="82"/>
      <c r="B224" s="82"/>
      <c r="C224" s="82"/>
      <c r="D224" s="82"/>
      <c r="E224" s="82"/>
      <c r="F224" s="82"/>
      <c r="G224" s="82"/>
      <c r="H224" s="82"/>
      <c r="I224" s="83"/>
      <c r="J224" s="86"/>
    </row>
    <row r="225">
      <c r="A225" s="82"/>
      <c r="B225" s="82"/>
      <c r="C225" s="82"/>
      <c r="D225" s="82"/>
      <c r="E225" s="82"/>
      <c r="F225" s="82"/>
      <c r="G225" s="82"/>
      <c r="H225" s="82"/>
      <c r="I225" s="83"/>
      <c r="J225" s="86"/>
    </row>
    <row r="226">
      <c r="A226" s="82"/>
      <c r="B226" s="82"/>
      <c r="C226" s="82"/>
      <c r="D226" s="82"/>
      <c r="E226" s="82"/>
      <c r="F226" s="82"/>
      <c r="G226" s="82"/>
      <c r="H226" s="82"/>
      <c r="I226" s="83"/>
      <c r="J226" s="86"/>
    </row>
    <row r="227">
      <c r="A227" s="82"/>
      <c r="B227" s="82"/>
      <c r="C227" s="82"/>
      <c r="D227" s="82"/>
      <c r="E227" s="82"/>
      <c r="F227" s="82"/>
      <c r="G227" s="82"/>
      <c r="H227" s="82"/>
      <c r="I227" s="83"/>
      <c r="J227" s="86"/>
    </row>
    <row r="228">
      <c r="A228" s="82"/>
      <c r="B228" s="82"/>
      <c r="C228" s="82"/>
      <c r="D228" s="82"/>
      <c r="E228" s="82"/>
      <c r="F228" s="82"/>
      <c r="G228" s="82"/>
      <c r="H228" s="82"/>
      <c r="I228" s="83"/>
      <c r="J228" s="86"/>
    </row>
    <row r="229">
      <c r="A229" s="82"/>
      <c r="B229" s="82"/>
      <c r="C229" s="82"/>
      <c r="D229" s="82"/>
      <c r="E229" s="82"/>
      <c r="F229" s="82"/>
      <c r="G229" s="82"/>
      <c r="H229" s="82"/>
      <c r="I229" s="83"/>
      <c r="J229" s="86"/>
    </row>
    <row r="230">
      <c r="A230" s="82"/>
      <c r="B230" s="82"/>
      <c r="C230" s="82"/>
      <c r="D230" s="82"/>
      <c r="E230" s="82"/>
      <c r="F230" s="82"/>
      <c r="G230" s="82"/>
      <c r="H230" s="82"/>
      <c r="I230" s="83"/>
      <c r="J230" s="86"/>
    </row>
    <row r="231">
      <c r="A231" s="82"/>
      <c r="B231" s="82"/>
      <c r="C231" s="82"/>
      <c r="D231" s="82"/>
      <c r="E231" s="82"/>
      <c r="F231" s="82"/>
      <c r="G231" s="82"/>
      <c r="H231" s="82"/>
      <c r="I231" s="83"/>
      <c r="J231" s="86"/>
    </row>
    <row r="232">
      <c r="A232" s="82"/>
      <c r="B232" s="82"/>
      <c r="C232" s="82"/>
      <c r="D232" s="82"/>
      <c r="E232" s="82"/>
      <c r="F232" s="82"/>
      <c r="G232" s="82"/>
      <c r="H232" s="82"/>
      <c r="I232" s="83"/>
      <c r="J232" s="86"/>
    </row>
    <row r="233">
      <c r="A233" s="82"/>
      <c r="B233" s="82"/>
      <c r="C233" s="82"/>
      <c r="D233" s="82"/>
      <c r="E233" s="82"/>
      <c r="F233" s="82"/>
      <c r="G233" s="82"/>
      <c r="H233" s="82"/>
      <c r="I233" s="83"/>
      <c r="J233" s="86"/>
    </row>
    <row r="234">
      <c r="A234" s="82"/>
      <c r="B234" s="82"/>
      <c r="C234" s="82"/>
      <c r="D234" s="82"/>
      <c r="E234" s="82"/>
      <c r="F234" s="82"/>
      <c r="G234" s="82"/>
      <c r="H234" s="82"/>
      <c r="I234" s="83"/>
      <c r="J234" s="86"/>
    </row>
    <row r="235">
      <c r="A235" s="82"/>
      <c r="B235" s="82"/>
      <c r="C235" s="82"/>
      <c r="D235" s="82"/>
      <c r="E235" s="82"/>
      <c r="F235" s="82"/>
      <c r="G235" s="82"/>
      <c r="H235" s="82"/>
      <c r="I235" s="83"/>
      <c r="J235" s="86"/>
    </row>
    <row r="236">
      <c r="A236" s="82"/>
      <c r="B236" s="82"/>
      <c r="C236" s="82"/>
      <c r="D236" s="82"/>
      <c r="E236" s="82"/>
      <c r="F236" s="82"/>
      <c r="G236" s="82"/>
      <c r="H236" s="82"/>
      <c r="I236" s="83"/>
      <c r="J236" s="86"/>
    </row>
    <row r="237">
      <c r="A237" s="82"/>
      <c r="B237" s="82"/>
      <c r="C237" s="82"/>
      <c r="D237" s="82"/>
      <c r="E237" s="82"/>
      <c r="F237" s="82"/>
      <c r="G237" s="82"/>
      <c r="H237" s="82"/>
      <c r="I237" s="83"/>
      <c r="J237" s="86"/>
    </row>
    <row r="238">
      <c r="A238" s="82"/>
      <c r="B238" s="82"/>
      <c r="C238" s="82"/>
      <c r="D238" s="82"/>
      <c r="E238" s="82"/>
      <c r="F238" s="82"/>
      <c r="G238" s="82"/>
      <c r="H238" s="82"/>
      <c r="I238" s="83"/>
      <c r="J238" s="86"/>
    </row>
    <row r="239">
      <c r="A239" s="82"/>
      <c r="B239" s="82"/>
      <c r="C239" s="82"/>
      <c r="D239" s="82"/>
      <c r="E239" s="82"/>
      <c r="F239" s="82"/>
      <c r="G239" s="82"/>
      <c r="H239" s="82"/>
      <c r="I239" s="83"/>
      <c r="J239" s="86"/>
    </row>
    <row r="240">
      <c r="A240" s="82"/>
      <c r="B240" s="82"/>
      <c r="C240" s="82"/>
      <c r="D240" s="82"/>
      <c r="E240" s="82"/>
      <c r="F240" s="82"/>
      <c r="G240" s="82"/>
      <c r="H240" s="82"/>
      <c r="I240" s="83"/>
      <c r="J240" s="86"/>
    </row>
    <row r="241">
      <c r="A241" s="82"/>
      <c r="B241" s="82"/>
      <c r="C241" s="82"/>
      <c r="D241" s="82"/>
      <c r="E241" s="82"/>
      <c r="F241" s="82"/>
      <c r="G241" s="82"/>
      <c r="H241" s="82"/>
      <c r="I241" s="83"/>
      <c r="J241" s="86"/>
    </row>
    <row r="242">
      <c r="A242" s="82"/>
      <c r="B242" s="82"/>
      <c r="C242" s="82"/>
      <c r="D242" s="82"/>
      <c r="E242" s="82"/>
      <c r="F242" s="82"/>
      <c r="G242" s="82"/>
      <c r="H242" s="82"/>
      <c r="I242" s="83"/>
      <c r="J242" s="86"/>
    </row>
    <row r="243">
      <c r="A243" s="82"/>
      <c r="B243" s="82"/>
      <c r="C243" s="82"/>
      <c r="D243" s="82"/>
      <c r="E243" s="82"/>
      <c r="F243" s="82"/>
      <c r="G243" s="82"/>
      <c r="H243" s="82"/>
      <c r="I243" s="83"/>
      <c r="J243" s="86"/>
    </row>
    <row r="244">
      <c r="A244" s="82"/>
      <c r="B244" s="82"/>
      <c r="C244" s="82"/>
      <c r="D244" s="82"/>
      <c r="E244" s="82"/>
      <c r="F244" s="82"/>
      <c r="G244" s="82"/>
      <c r="H244" s="82"/>
      <c r="I244" s="83"/>
      <c r="J244" s="86"/>
    </row>
    <row r="245">
      <c r="A245" s="82"/>
      <c r="B245" s="82"/>
      <c r="C245" s="82"/>
      <c r="D245" s="82"/>
      <c r="E245" s="82"/>
      <c r="F245" s="82"/>
      <c r="G245" s="82"/>
      <c r="H245" s="82"/>
      <c r="I245" s="83"/>
      <c r="J245" s="86"/>
    </row>
    <row r="246">
      <c r="A246" s="82"/>
      <c r="B246" s="82"/>
      <c r="C246" s="82"/>
      <c r="D246" s="82"/>
      <c r="E246" s="82"/>
      <c r="F246" s="82"/>
      <c r="G246" s="82"/>
      <c r="H246" s="82"/>
      <c r="I246" s="83"/>
      <c r="J246" s="86"/>
    </row>
    <row r="247">
      <c r="A247" s="82"/>
      <c r="B247" s="82"/>
      <c r="C247" s="82"/>
      <c r="D247" s="82"/>
      <c r="E247" s="82"/>
      <c r="F247" s="82"/>
      <c r="G247" s="82"/>
      <c r="H247" s="82"/>
      <c r="I247" s="83"/>
      <c r="J247" s="86"/>
    </row>
    <row r="248">
      <c r="A248" s="82"/>
      <c r="B248" s="82"/>
      <c r="C248" s="82"/>
      <c r="D248" s="82"/>
      <c r="E248" s="82"/>
      <c r="F248" s="82"/>
      <c r="G248" s="82"/>
      <c r="H248" s="82"/>
      <c r="I248" s="83"/>
      <c r="J248" s="86"/>
    </row>
    <row r="249">
      <c r="A249" s="82"/>
      <c r="B249" s="82"/>
      <c r="C249" s="82"/>
      <c r="D249" s="82"/>
      <c r="E249" s="82"/>
      <c r="F249" s="82"/>
      <c r="G249" s="82"/>
      <c r="H249" s="82"/>
      <c r="I249" s="83"/>
      <c r="J249" s="86"/>
    </row>
    <row r="250">
      <c r="A250" s="82"/>
      <c r="B250" s="82"/>
      <c r="C250" s="82"/>
      <c r="D250" s="82"/>
      <c r="E250" s="82"/>
      <c r="F250" s="82"/>
      <c r="G250" s="82"/>
      <c r="H250" s="82"/>
      <c r="I250" s="83"/>
      <c r="J250" s="86"/>
    </row>
    <row r="251">
      <c r="A251" s="82"/>
      <c r="B251" s="82"/>
      <c r="C251" s="82"/>
      <c r="D251" s="82"/>
      <c r="E251" s="82"/>
      <c r="F251" s="82"/>
      <c r="G251" s="82"/>
      <c r="H251" s="82"/>
      <c r="I251" s="83"/>
      <c r="J251" s="86"/>
    </row>
    <row r="252">
      <c r="A252" s="82"/>
      <c r="B252" s="82"/>
      <c r="C252" s="82"/>
      <c r="D252" s="82"/>
      <c r="E252" s="82"/>
      <c r="F252" s="82"/>
      <c r="G252" s="82"/>
      <c r="H252" s="82"/>
      <c r="I252" s="83"/>
      <c r="J252" s="86"/>
    </row>
    <row r="253">
      <c r="A253" s="82"/>
      <c r="B253" s="82"/>
      <c r="C253" s="82"/>
      <c r="D253" s="82"/>
      <c r="E253" s="82"/>
      <c r="F253" s="82"/>
      <c r="G253" s="82"/>
      <c r="H253" s="82"/>
      <c r="I253" s="83"/>
      <c r="J253" s="86"/>
    </row>
    <row r="254">
      <c r="A254" s="82"/>
      <c r="B254" s="82"/>
      <c r="C254" s="82"/>
      <c r="D254" s="82"/>
      <c r="E254" s="82"/>
      <c r="F254" s="82"/>
      <c r="G254" s="82"/>
      <c r="H254" s="82"/>
      <c r="I254" s="83"/>
      <c r="J254" s="86"/>
    </row>
    <row r="255">
      <c r="A255" s="82"/>
      <c r="B255" s="82"/>
      <c r="C255" s="82"/>
      <c r="D255" s="82"/>
      <c r="E255" s="82"/>
      <c r="F255" s="82"/>
      <c r="G255" s="82"/>
      <c r="H255" s="82"/>
      <c r="I255" s="83"/>
      <c r="J255" s="86"/>
    </row>
    <row r="256">
      <c r="A256" s="82"/>
      <c r="B256" s="82"/>
      <c r="C256" s="82"/>
      <c r="D256" s="82"/>
      <c r="E256" s="82"/>
      <c r="F256" s="82"/>
      <c r="G256" s="82"/>
      <c r="H256" s="82"/>
      <c r="I256" s="83"/>
      <c r="J256" s="86"/>
    </row>
    <row r="257">
      <c r="A257" s="82"/>
      <c r="B257" s="82"/>
      <c r="C257" s="82"/>
      <c r="D257" s="82"/>
      <c r="E257" s="82"/>
      <c r="F257" s="82"/>
      <c r="G257" s="82"/>
      <c r="H257" s="82"/>
      <c r="I257" s="83"/>
      <c r="J257" s="86"/>
    </row>
    <row r="258">
      <c r="A258" s="82"/>
      <c r="B258" s="82"/>
      <c r="C258" s="82"/>
      <c r="D258" s="82"/>
      <c r="E258" s="82"/>
      <c r="F258" s="82"/>
      <c r="G258" s="82"/>
      <c r="H258" s="82"/>
      <c r="I258" s="83"/>
      <c r="J258" s="86"/>
    </row>
    <row r="259">
      <c r="A259" s="82"/>
      <c r="B259" s="82"/>
      <c r="C259" s="82"/>
      <c r="D259" s="82"/>
      <c r="E259" s="82"/>
      <c r="F259" s="82"/>
      <c r="G259" s="82"/>
      <c r="H259" s="82"/>
      <c r="I259" s="83"/>
      <c r="J259" s="86"/>
    </row>
    <row r="260">
      <c r="A260" s="82"/>
      <c r="B260" s="82"/>
      <c r="C260" s="82"/>
      <c r="D260" s="82"/>
      <c r="E260" s="82"/>
      <c r="F260" s="82"/>
      <c r="G260" s="82"/>
      <c r="H260" s="82"/>
      <c r="I260" s="83"/>
      <c r="J260" s="86"/>
    </row>
    <row r="261">
      <c r="A261" s="82"/>
      <c r="B261" s="82"/>
      <c r="C261" s="82"/>
      <c r="D261" s="82"/>
      <c r="E261" s="82"/>
      <c r="F261" s="82"/>
      <c r="G261" s="82"/>
      <c r="H261" s="82"/>
      <c r="I261" s="83"/>
      <c r="J261" s="86"/>
    </row>
    <row r="262">
      <c r="A262" s="82"/>
      <c r="B262" s="82"/>
      <c r="C262" s="82"/>
      <c r="D262" s="82"/>
      <c r="E262" s="82"/>
      <c r="F262" s="82"/>
      <c r="G262" s="82"/>
      <c r="H262" s="82"/>
      <c r="I262" s="83"/>
      <c r="J262" s="86"/>
    </row>
    <row r="263">
      <c r="A263" s="82"/>
      <c r="B263" s="82"/>
      <c r="C263" s="82"/>
      <c r="D263" s="82"/>
      <c r="E263" s="82"/>
      <c r="F263" s="82"/>
      <c r="G263" s="82"/>
      <c r="H263" s="82"/>
      <c r="I263" s="83"/>
      <c r="J263" s="86"/>
    </row>
    <row r="264">
      <c r="A264" s="82"/>
      <c r="B264" s="82"/>
      <c r="C264" s="82"/>
      <c r="D264" s="82"/>
      <c r="E264" s="82"/>
      <c r="F264" s="82"/>
      <c r="G264" s="82"/>
      <c r="H264" s="82"/>
      <c r="I264" s="83"/>
      <c r="J264" s="86"/>
    </row>
    <row r="265">
      <c r="A265" s="82"/>
      <c r="B265" s="82"/>
      <c r="C265" s="82"/>
      <c r="D265" s="82"/>
      <c r="E265" s="82"/>
      <c r="F265" s="82"/>
      <c r="G265" s="82"/>
      <c r="H265" s="82"/>
      <c r="I265" s="83"/>
      <c r="J265" s="86"/>
    </row>
    <row r="266">
      <c r="A266" s="82"/>
      <c r="B266" s="82"/>
      <c r="C266" s="82"/>
      <c r="D266" s="82"/>
      <c r="E266" s="82"/>
      <c r="F266" s="82"/>
      <c r="G266" s="82"/>
      <c r="H266" s="82"/>
      <c r="I266" s="83"/>
      <c r="J266" s="86"/>
    </row>
    <row r="267">
      <c r="A267" s="82"/>
      <c r="B267" s="82"/>
      <c r="C267" s="82"/>
      <c r="D267" s="82"/>
      <c r="E267" s="82"/>
      <c r="F267" s="82"/>
      <c r="G267" s="82"/>
      <c r="H267" s="82"/>
      <c r="I267" s="83"/>
      <c r="J267" s="86"/>
    </row>
    <row r="268">
      <c r="A268" s="82"/>
      <c r="B268" s="82"/>
      <c r="C268" s="82"/>
      <c r="D268" s="82"/>
      <c r="E268" s="82"/>
      <c r="F268" s="82"/>
      <c r="G268" s="82"/>
      <c r="H268" s="82"/>
      <c r="I268" s="83"/>
      <c r="J268" s="86"/>
    </row>
    <row r="269">
      <c r="A269" s="82"/>
      <c r="B269" s="82"/>
      <c r="C269" s="82"/>
      <c r="D269" s="82"/>
      <c r="E269" s="82"/>
      <c r="F269" s="82"/>
      <c r="G269" s="82"/>
      <c r="H269" s="82"/>
      <c r="I269" s="83"/>
      <c r="J269" s="86"/>
    </row>
    <row r="270">
      <c r="A270" s="82"/>
      <c r="B270" s="82"/>
      <c r="C270" s="82"/>
      <c r="D270" s="82"/>
      <c r="E270" s="82"/>
      <c r="F270" s="82"/>
      <c r="G270" s="82"/>
      <c r="H270" s="82"/>
      <c r="I270" s="83"/>
      <c r="J270" s="86"/>
    </row>
    <row r="271">
      <c r="A271" s="82"/>
      <c r="B271" s="82"/>
      <c r="C271" s="82"/>
      <c r="D271" s="82"/>
      <c r="E271" s="82"/>
      <c r="F271" s="82"/>
      <c r="G271" s="82"/>
      <c r="H271" s="82"/>
      <c r="I271" s="83"/>
      <c r="J271" s="86"/>
    </row>
    <row r="272">
      <c r="A272" s="82"/>
      <c r="B272" s="82"/>
      <c r="C272" s="82"/>
      <c r="D272" s="82"/>
      <c r="E272" s="82"/>
      <c r="F272" s="82"/>
      <c r="G272" s="82"/>
      <c r="H272" s="82"/>
      <c r="I272" s="83"/>
      <c r="J272" s="86"/>
    </row>
    <row r="273">
      <c r="A273" s="82"/>
      <c r="B273" s="82"/>
      <c r="C273" s="82"/>
      <c r="D273" s="82"/>
      <c r="E273" s="82"/>
      <c r="F273" s="82"/>
      <c r="G273" s="82"/>
      <c r="H273" s="82"/>
      <c r="I273" s="83"/>
      <c r="J273" s="86"/>
    </row>
    <row r="274">
      <c r="A274" s="82"/>
      <c r="B274" s="82"/>
      <c r="C274" s="82"/>
      <c r="D274" s="82"/>
      <c r="E274" s="82"/>
      <c r="F274" s="82"/>
      <c r="G274" s="82"/>
      <c r="H274" s="82"/>
      <c r="I274" s="83"/>
      <c r="J274" s="86"/>
    </row>
    <row r="275">
      <c r="A275" s="82"/>
      <c r="B275" s="82"/>
      <c r="C275" s="82"/>
      <c r="D275" s="82"/>
      <c r="E275" s="82"/>
      <c r="F275" s="82"/>
      <c r="G275" s="82"/>
      <c r="H275" s="82"/>
      <c r="I275" s="83"/>
      <c r="J275" s="86"/>
    </row>
    <row r="276">
      <c r="A276" s="82"/>
      <c r="B276" s="82"/>
      <c r="C276" s="82"/>
      <c r="D276" s="82"/>
      <c r="E276" s="82"/>
      <c r="F276" s="82"/>
      <c r="G276" s="82"/>
      <c r="H276" s="82"/>
      <c r="I276" s="83"/>
      <c r="J276" s="86"/>
    </row>
    <row r="277">
      <c r="A277" s="82"/>
      <c r="B277" s="82"/>
      <c r="C277" s="82"/>
      <c r="D277" s="82"/>
      <c r="E277" s="82"/>
      <c r="F277" s="82"/>
      <c r="G277" s="82"/>
      <c r="H277" s="82"/>
      <c r="I277" s="83"/>
      <c r="J277" s="86"/>
    </row>
    <row r="278">
      <c r="A278" s="82"/>
      <c r="B278" s="82"/>
      <c r="C278" s="82"/>
      <c r="D278" s="82"/>
      <c r="E278" s="82"/>
      <c r="F278" s="82"/>
      <c r="G278" s="82"/>
      <c r="H278" s="82"/>
      <c r="I278" s="83"/>
      <c r="J278" s="86"/>
    </row>
    <row r="279">
      <c r="A279" s="82"/>
      <c r="B279" s="82"/>
      <c r="C279" s="82"/>
      <c r="D279" s="82"/>
      <c r="E279" s="82"/>
      <c r="F279" s="82"/>
      <c r="G279" s="82"/>
      <c r="H279" s="82"/>
      <c r="I279" s="83"/>
      <c r="J279" s="86"/>
    </row>
    <row r="280">
      <c r="A280" s="82"/>
      <c r="B280" s="82"/>
      <c r="C280" s="82"/>
      <c r="D280" s="82"/>
      <c r="E280" s="82"/>
      <c r="F280" s="82"/>
      <c r="G280" s="82"/>
      <c r="H280" s="82"/>
      <c r="I280" s="83"/>
      <c r="J280" s="86"/>
    </row>
    <row r="281">
      <c r="A281" s="82"/>
      <c r="B281" s="82"/>
      <c r="C281" s="82"/>
      <c r="D281" s="82"/>
      <c r="E281" s="82"/>
      <c r="F281" s="82"/>
      <c r="G281" s="82"/>
      <c r="H281" s="82"/>
      <c r="I281" s="83"/>
      <c r="J281" s="86"/>
    </row>
    <row r="282">
      <c r="A282" s="82"/>
      <c r="B282" s="82"/>
      <c r="C282" s="82"/>
      <c r="D282" s="82"/>
      <c r="E282" s="82"/>
      <c r="F282" s="82"/>
      <c r="G282" s="82"/>
      <c r="H282" s="82"/>
      <c r="I282" s="83"/>
      <c r="J282" s="86"/>
    </row>
    <row r="283">
      <c r="A283" s="82"/>
      <c r="B283" s="82"/>
      <c r="C283" s="82"/>
      <c r="D283" s="82"/>
      <c r="E283" s="82"/>
      <c r="F283" s="82"/>
      <c r="G283" s="82"/>
      <c r="H283" s="82"/>
      <c r="I283" s="83"/>
      <c r="J283" s="86"/>
    </row>
    <row r="284">
      <c r="A284" s="82"/>
      <c r="B284" s="82"/>
      <c r="C284" s="82"/>
      <c r="D284" s="82"/>
      <c r="E284" s="82"/>
      <c r="F284" s="82"/>
      <c r="G284" s="82"/>
      <c r="H284" s="82"/>
      <c r="I284" s="83"/>
      <c r="J284" s="86"/>
    </row>
    <row r="285">
      <c r="A285" s="82"/>
      <c r="B285" s="82"/>
      <c r="C285" s="82"/>
      <c r="D285" s="82"/>
      <c r="E285" s="82"/>
      <c r="F285" s="82"/>
      <c r="G285" s="82"/>
      <c r="H285" s="82"/>
      <c r="I285" s="83"/>
      <c r="J285" s="86"/>
    </row>
    <row r="286">
      <c r="A286" s="82"/>
      <c r="B286" s="82"/>
      <c r="C286" s="82"/>
      <c r="D286" s="82"/>
      <c r="E286" s="82"/>
      <c r="F286" s="82"/>
      <c r="G286" s="82"/>
      <c r="H286" s="82"/>
      <c r="I286" s="83"/>
      <c r="J286" s="86"/>
    </row>
    <row r="287">
      <c r="A287" s="82"/>
      <c r="B287" s="82"/>
      <c r="C287" s="82"/>
      <c r="D287" s="82"/>
      <c r="E287" s="82"/>
      <c r="F287" s="82"/>
      <c r="G287" s="82"/>
      <c r="H287" s="82"/>
      <c r="I287" s="83"/>
      <c r="J287" s="86"/>
    </row>
    <row r="288">
      <c r="A288" s="82"/>
      <c r="B288" s="82"/>
      <c r="C288" s="82"/>
      <c r="D288" s="82"/>
      <c r="E288" s="82"/>
      <c r="F288" s="82"/>
      <c r="G288" s="82"/>
      <c r="H288" s="82"/>
      <c r="I288" s="83"/>
      <c r="J288" s="86"/>
    </row>
    <row r="289">
      <c r="A289" s="82"/>
      <c r="B289" s="82"/>
      <c r="C289" s="82"/>
      <c r="D289" s="82"/>
      <c r="E289" s="82"/>
      <c r="F289" s="82"/>
      <c r="G289" s="82"/>
      <c r="H289" s="82"/>
      <c r="I289" s="83"/>
      <c r="J289" s="86"/>
    </row>
    <row r="290">
      <c r="A290" s="82"/>
      <c r="B290" s="82"/>
      <c r="C290" s="82"/>
      <c r="D290" s="82"/>
      <c r="E290" s="82"/>
      <c r="F290" s="82"/>
      <c r="G290" s="82"/>
      <c r="H290" s="82"/>
      <c r="I290" s="83"/>
      <c r="J290" s="86"/>
    </row>
    <row r="291">
      <c r="A291" s="82"/>
      <c r="B291" s="82"/>
      <c r="C291" s="82"/>
      <c r="D291" s="82"/>
      <c r="E291" s="82"/>
      <c r="F291" s="82"/>
      <c r="G291" s="82"/>
      <c r="H291" s="82"/>
      <c r="I291" s="83"/>
      <c r="J291" s="86"/>
    </row>
    <row r="292">
      <c r="A292" s="82"/>
      <c r="B292" s="82"/>
      <c r="C292" s="82"/>
      <c r="D292" s="82"/>
      <c r="E292" s="82"/>
      <c r="F292" s="82"/>
      <c r="G292" s="82"/>
      <c r="H292" s="82"/>
      <c r="I292" s="83"/>
      <c r="J292" s="86"/>
    </row>
    <row r="293">
      <c r="A293" s="82"/>
      <c r="B293" s="82"/>
      <c r="C293" s="82"/>
      <c r="D293" s="82"/>
      <c r="E293" s="82"/>
      <c r="F293" s="82"/>
      <c r="G293" s="82"/>
      <c r="H293" s="82"/>
      <c r="I293" s="83"/>
      <c r="J293" s="86"/>
    </row>
    <row r="294">
      <c r="A294" s="82"/>
      <c r="B294" s="82"/>
      <c r="C294" s="82"/>
      <c r="D294" s="82"/>
      <c r="E294" s="82"/>
      <c r="F294" s="82"/>
      <c r="G294" s="82"/>
      <c r="H294" s="82"/>
      <c r="I294" s="83"/>
      <c r="J294" s="86"/>
    </row>
    <row r="295">
      <c r="A295" s="82"/>
      <c r="B295" s="82"/>
      <c r="C295" s="82"/>
      <c r="D295" s="82"/>
      <c r="E295" s="82"/>
      <c r="F295" s="82"/>
      <c r="G295" s="82"/>
      <c r="H295" s="82"/>
      <c r="I295" s="83"/>
      <c r="J295" s="86"/>
    </row>
    <row r="296">
      <c r="A296" s="82"/>
      <c r="B296" s="82"/>
      <c r="C296" s="82"/>
      <c r="D296" s="82"/>
      <c r="E296" s="82"/>
      <c r="F296" s="82"/>
      <c r="G296" s="82"/>
      <c r="H296" s="82"/>
      <c r="I296" s="83"/>
      <c r="J296" s="86"/>
    </row>
    <row r="297">
      <c r="A297" s="82"/>
      <c r="B297" s="82"/>
      <c r="C297" s="82"/>
      <c r="D297" s="82"/>
      <c r="E297" s="82"/>
      <c r="F297" s="82"/>
      <c r="G297" s="82"/>
      <c r="H297" s="82"/>
      <c r="I297" s="83"/>
      <c r="J297" s="86"/>
    </row>
    <row r="298">
      <c r="A298" s="82"/>
      <c r="B298" s="82"/>
      <c r="C298" s="82"/>
      <c r="D298" s="82"/>
      <c r="E298" s="82"/>
      <c r="F298" s="82"/>
      <c r="G298" s="82"/>
      <c r="H298" s="82"/>
      <c r="I298" s="83"/>
      <c r="J298" s="86"/>
    </row>
    <row r="299">
      <c r="A299" s="82"/>
      <c r="B299" s="82"/>
      <c r="C299" s="82"/>
      <c r="D299" s="82"/>
      <c r="E299" s="82"/>
      <c r="F299" s="82"/>
      <c r="G299" s="82"/>
      <c r="H299" s="82"/>
      <c r="I299" s="83"/>
      <c r="J299" s="86"/>
    </row>
    <row r="300">
      <c r="A300" s="82"/>
      <c r="B300" s="82"/>
      <c r="C300" s="82"/>
      <c r="D300" s="82"/>
      <c r="E300" s="82"/>
      <c r="F300" s="82"/>
      <c r="G300" s="82"/>
      <c r="H300" s="82"/>
      <c r="I300" s="83"/>
      <c r="J300" s="86"/>
    </row>
    <row r="301">
      <c r="A301" s="82"/>
      <c r="B301" s="82"/>
      <c r="C301" s="82"/>
      <c r="D301" s="82"/>
      <c r="E301" s="82"/>
      <c r="F301" s="82"/>
      <c r="G301" s="82"/>
      <c r="H301" s="82"/>
      <c r="I301" s="83"/>
      <c r="J301" s="86"/>
    </row>
    <row r="302">
      <c r="A302" s="82"/>
      <c r="B302" s="82"/>
      <c r="C302" s="82"/>
      <c r="D302" s="82"/>
      <c r="E302" s="82"/>
      <c r="F302" s="82"/>
      <c r="G302" s="82"/>
      <c r="H302" s="82"/>
      <c r="I302" s="83"/>
      <c r="J302" s="86"/>
    </row>
    <row r="303">
      <c r="A303" s="82"/>
      <c r="B303" s="82"/>
      <c r="C303" s="82"/>
      <c r="D303" s="82"/>
      <c r="E303" s="82"/>
      <c r="F303" s="82"/>
      <c r="G303" s="82"/>
      <c r="H303" s="82"/>
      <c r="I303" s="83"/>
      <c r="J303" s="86"/>
    </row>
    <row r="304">
      <c r="A304" s="82"/>
      <c r="B304" s="82"/>
      <c r="C304" s="82"/>
      <c r="D304" s="82"/>
      <c r="E304" s="82"/>
      <c r="F304" s="82"/>
      <c r="G304" s="82"/>
      <c r="H304" s="82"/>
      <c r="I304" s="83"/>
      <c r="J304" s="86"/>
    </row>
    <row r="305">
      <c r="A305" s="82"/>
      <c r="B305" s="82"/>
      <c r="C305" s="82"/>
      <c r="D305" s="82"/>
      <c r="E305" s="82"/>
      <c r="F305" s="82"/>
      <c r="G305" s="82"/>
      <c r="H305" s="82"/>
      <c r="I305" s="83"/>
      <c r="J305" s="86"/>
    </row>
    <row r="306">
      <c r="A306" s="82"/>
      <c r="B306" s="82"/>
      <c r="C306" s="82"/>
      <c r="D306" s="82"/>
      <c r="E306" s="82"/>
      <c r="F306" s="82"/>
      <c r="G306" s="82"/>
      <c r="H306" s="82"/>
      <c r="I306" s="83"/>
      <c r="J306" s="86"/>
    </row>
    <row r="307">
      <c r="A307" s="82"/>
      <c r="B307" s="82"/>
      <c r="C307" s="82"/>
      <c r="D307" s="82"/>
      <c r="E307" s="82"/>
      <c r="F307" s="82"/>
      <c r="G307" s="82"/>
      <c r="H307" s="82"/>
      <c r="I307" s="83"/>
      <c r="J307" s="86"/>
    </row>
    <row r="308">
      <c r="A308" s="82"/>
      <c r="B308" s="82"/>
      <c r="C308" s="82"/>
      <c r="D308" s="82"/>
      <c r="E308" s="82"/>
      <c r="F308" s="82"/>
      <c r="G308" s="82"/>
      <c r="H308" s="82"/>
      <c r="I308" s="83"/>
      <c r="J308" s="86"/>
    </row>
    <row r="309">
      <c r="A309" s="82"/>
      <c r="B309" s="82"/>
      <c r="C309" s="82"/>
      <c r="D309" s="82"/>
      <c r="E309" s="82"/>
      <c r="F309" s="82"/>
      <c r="G309" s="82"/>
      <c r="H309" s="82"/>
      <c r="I309" s="83"/>
      <c r="J309" s="86"/>
    </row>
    <row r="310">
      <c r="A310" s="82"/>
      <c r="B310" s="82"/>
      <c r="C310" s="82"/>
      <c r="D310" s="82"/>
      <c r="E310" s="82"/>
      <c r="F310" s="82"/>
      <c r="G310" s="82"/>
      <c r="H310" s="82"/>
      <c r="I310" s="83"/>
      <c r="J310" s="86"/>
    </row>
    <row r="311">
      <c r="A311" s="82"/>
      <c r="B311" s="82"/>
      <c r="C311" s="82"/>
      <c r="D311" s="82"/>
      <c r="E311" s="82"/>
      <c r="F311" s="82"/>
      <c r="G311" s="82"/>
      <c r="H311" s="82"/>
      <c r="I311" s="83"/>
      <c r="J311" s="86"/>
    </row>
    <row r="312">
      <c r="A312" s="82"/>
      <c r="B312" s="82"/>
      <c r="C312" s="82"/>
      <c r="D312" s="82"/>
      <c r="E312" s="82"/>
      <c r="F312" s="82"/>
      <c r="G312" s="82"/>
      <c r="H312" s="82"/>
      <c r="I312" s="83"/>
      <c r="J312" s="86"/>
    </row>
    <row r="313">
      <c r="A313" s="82"/>
      <c r="B313" s="82"/>
      <c r="C313" s="82"/>
      <c r="D313" s="82"/>
      <c r="E313" s="82"/>
      <c r="F313" s="82"/>
      <c r="G313" s="82"/>
      <c r="H313" s="82"/>
      <c r="I313" s="83"/>
      <c r="J313" s="86"/>
    </row>
    <row r="314">
      <c r="A314" s="82"/>
      <c r="B314" s="82"/>
      <c r="C314" s="82"/>
      <c r="D314" s="82"/>
      <c r="E314" s="82"/>
      <c r="F314" s="82"/>
      <c r="G314" s="82"/>
      <c r="H314" s="82"/>
      <c r="I314" s="83"/>
      <c r="J314" s="86"/>
    </row>
    <row r="315">
      <c r="A315" s="82"/>
      <c r="B315" s="82"/>
      <c r="C315" s="82"/>
      <c r="D315" s="82"/>
      <c r="E315" s="82"/>
      <c r="F315" s="82"/>
      <c r="G315" s="82"/>
      <c r="H315" s="82"/>
      <c r="I315" s="83"/>
      <c r="J315" s="86"/>
    </row>
    <row r="316">
      <c r="A316" s="82"/>
      <c r="B316" s="82"/>
      <c r="C316" s="82"/>
      <c r="D316" s="82"/>
      <c r="E316" s="82"/>
      <c r="F316" s="82"/>
      <c r="G316" s="82"/>
      <c r="H316" s="82"/>
      <c r="I316" s="83"/>
      <c r="J316" s="86"/>
    </row>
    <row r="317">
      <c r="A317" s="82"/>
      <c r="B317" s="82"/>
      <c r="C317" s="82"/>
      <c r="D317" s="82"/>
      <c r="E317" s="82"/>
      <c r="F317" s="82"/>
      <c r="G317" s="82"/>
      <c r="H317" s="82"/>
      <c r="I317" s="83"/>
      <c r="J317" s="86"/>
    </row>
    <row r="318">
      <c r="A318" s="82"/>
      <c r="B318" s="82"/>
      <c r="C318" s="82"/>
      <c r="D318" s="82"/>
      <c r="E318" s="82"/>
      <c r="F318" s="82"/>
      <c r="G318" s="82"/>
      <c r="H318" s="82"/>
      <c r="I318" s="83"/>
      <c r="J318" s="86"/>
    </row>
    <row r="319">
      <c r="A319" s="82"/>
      <c r="B319" s="82"/>
      <c r="C319" s="82"/>
      <c r="D319" s="82"/>
      <c r="E319" s="82"/>
      <c r="F319" s="82"/>
      <c r="G319" s="82"/>
      <c r="H319" s="82"/>
      <c r="I319" s="83"/>
      <c r="J319" s="86"/>
    </row>
    <row r="320">
      <c r="A320" s="82"/>
      <c r="B320" s="82"/>
      <c r="C320" s="82"/>
      <c r="D320" s="82"/>
      <c r="E320" s="82"/>
      <c r="F320" s="82"/>
      <c r="G320" s="82"/>
      <c r="H320" s="82"/>
      <c r="I320" s="83"/>
      <c r="J320" s="86"/>
    </row>
    <row r="321">
      <c r="A321" s="82"/>
      <c r="B321" s="82"/>
      <c r="C321" s="82"/>
      <c r="D321" s="82"/>
      <c r="E321" s="82"/>
      <c r="F321" s="82"/>
      <c r="G321" s="82"/>
      <c r="H321" s="82"/>
      <c r="I321" s="83"/>
      <c r="J321" s="86"/>
    </row>
    <row r="322">
      <c r="A322" s="82"/>
      <c r="B322" s="82"/>
      <c r="C322" s="82"/>
      <c r="D322" s="82"/>
      <c r="E322" s="82"/>
      <c r="F322" s="82"/>
      <c r="G322" s="82"/>
      <c r="H322" s="82"/>
      <c r="I322" s="83"/>
      <c r="J322" s="86"/>
    </row>
    <row r="323">
      <c r="A323" s="82"/>
      <c r="B323" s="82"/>
      <c r="C323" s="82"/>
      <c r="D323" s="82"/>
      <c r="E323" s="82"/>
      <c r="F323" s="82"/>
      <c r="G323" s="82"/>
      <c r="H323" s="82"/>
      <c r="I323" s="83"/>
      <c r="J323" s="86"/>
    </row>
    <row r="324">
      <c r="A324" s="82"/>
      <c r="B324" s="82"/>
      <c r="C324" s="82"/>
      <c r="D324" s="82"/>
      <c r="E324" s="82"/>
      <c r="F324" s="82"/>
      <c r="G324" s="82"/>
      <c r="H324" s="82"/>
      <c r="I324" s="83"/>
      <c r="J324" s="86"/>
    </row>
    <row r="325">
      <c r="A325" s="82"/>
      <c r="B325" s="82"/>
      <c r="C325" s="82"/>
      <c r="D325" s="82"/>
      <c r="E325" s="82"/>
      <c r="F325" s="82"/>
      <c r="G325" s="82"/>
      <c r="H325" s="82"/>
      <c r="I325" s="83"/>
      <c r="J325" s="86"/>
    </row>
    <row r="326">
      <c r="A326" s="82"/>
      <c r="B326" s="82"/>
      <c r="C326" s="82"/>
      <c r="D326" s="82"/>
      <c r="E326" s="82"/>
      <c r="F326" s="82"/>
      <c r="G326" s="82"/>
      <c r="H326" s="82"/>
      <c r="I326" s="83"/>
      <c r="J326" s="86"/>
    </row>
    <row r="327">
      <c r="A327" s="82"/>
      <c r="B327" s="82"/>
      <c r="C327" s="82"/>
      <c r="D327" s="82"/>
      <c r="E327" s="82"/>
      <c r="F327" s="82"/>
      <c r="G327" s="82"/>
      <c r="H327" s="82"/>
      <c r="I327" s="83"/>
      <c r="J327" s="86"/>
    </row>
    <row r="328">
      <c r="A328" s="82"/>
      <c r="B328" s="82"/>
      <c r="C328" s="82"/>
      <c r="D328" s="82"/>
      <c r="E328" s="82"/>
      <c r="F328" s="82"/>
      <c r="G328" s="82"/>
      <c r="H328" s="82"/>
      <c r="I328" s="83"/>
      <c r="J328" s="86"/>
    </row>
    <row r="329">
      <c r="A329" s="82"/>
      <c r="B329" s="82"/>
      <c r="C329" s="82"/>
      <c r="D329" s="82"/>
      <c r="E329" s="82"/>
      <c r="F329" s="82"/>
      <c r="G329" s="82"/>
      <c r="H329" s="82"/>
      <c r="I329" s="83"/>
      <c r="J329" s="86"/>
    </row>
    <row r="330">
      <c r="A330" s="82"/>
      <c r="B330" s="82"/>
      <c r="C330" s="82"/>
      <c r="D330" s="82"/>
      <c r="E330" s="82"/>
      <c r="F330" s="82"/>
      <c r="G330" s="82"/>
      <c r="H330" s="82"/>
      <c r="I330" s="83"/>
      <c r="J330" s="86"/>
    </row>
    <row r="331">
      <c r="A331" s="82"/>
      <c r="B331" s="82"/>
      <c r="C331" s="82"/>
      <c r="D331" s="82"/>
      <c r="E331" s="82"/>
      <c r="F331" s="82"/>
      <c r="G331" s="82"/>
      <c r="H331" s="82"/>
      <c r="I331" s="83"/>
      <c r="J331" s="86"/>
    </row>
    <row r="332">
      <c r="A332" s="82"/>
      <c r="B332" s="82"/>
      <c r="C332" s="82"/>
      <c r="D332" s="82"/>
      <c r="E332" s="82"/>
      <c r="F332" s="82"/>
      <c r="G332" s="82"/>
      <c r="H332" s="82"/>
      <c r="I332" s="83"/>
      <c r="J332" s="86"/>
    </row>
    <row r="333">
      <c r="A333" s="82"/>
      <c r="B333" s="82"/>
      <c r="C333" s="82"/>
      <c r="D333" s="82"/>
      <c r="E333" s="82"/>
      <c r="F333" s="82"/>
      <c r="G333" s="82"/>
      <c r="H333" s="82"/>
      <c r="I333" s="83"/>
      <c r="J333" s="86"/>
    </row>
    <row r="334">
      <c r="A334" s="82"/>
      <c r="B334" s="82"/>
      <c r="C334" s="82"/>
      <c r="D334" s="82"/>
      <c r="E334" s="82"/>
      <c r="F334" s="82"/>
      <c r="G334" s="82"/>
      <c r="H334" s="82"/>
      <c r="I334" s="83"/>
      <c r="J334" s="86"/>
    </row>
    <row r="335">
      <c r="A335" s="82"/>
      <c r="B335" s="82"/>
      <c r="C335" s="82"/>
      <c r="D335" s="82"/>
      <c r="E335" s="82"/>
      <c r="F335" s="82"/>
      <c r="G335" s="82"/>
      <c r="H335" s="82"/>
      <c r="I335" s="83"/>
      <c r="J335" s="86"/>
    </row>
    <row r="336">
      <c r="A336" s="82"/>
      <c r="B336" s="82"/>
      <c r="C336" s="82"/>
      <c r="D336" s="82"/>
      <c r="E336" s="82"/>
      <c r="F336" s="82"/>
      <c r="G336" s="82"/>
      <c r="H336" s="82"/>
      <c r="I336" s="83"/>
      <c r="J336" s="86"/>
    </row>
    <row r="337">
      <c r="A337" s="82"/>
      <c r="B337" s="82"/>
      <c r="C337" s="82"/>
      <c r="D337" s="82"/>
      <c r="E337" s="82"/>
      <c r="F337" s="82"/>
      <c r="G337" s="82"/>
      <c r="H337" s="82"/>
      <c r="I337" s="83"/>
      <c r="J337" s="86"/>
    </row>
    <row r="338">
      <c r="A338" s="82"/>
      <c r="B338" s="82"/>
      <c r="C338" s="82"/>
      <c r="D338" s="82"/>
      <c r="E338" s="82"/>
      <c r="F338" s="82"/>
      <c r="G338" s="82"/>
      <c r="H338" s="82"/>
      <c r="I338" s="83"/>
      <c r="J338" s="86"/>
    </row>
    <row r="339">
      <c r="A339" s="82"/>
      <c r="B339" s="82"/>
      <c r="C339" s="82"/>
      <c r="D339" s="82"/>
      <c r="E339" s="82"/>
      <c r="F339" s="82"/>
      <c r="G339" s="82"/>
      <c r="H339" s="82"/>
      <c r="I339" s="83"/>
      <c r="J339" s="86"/>
    </row>
    <row r="340">
      <c r="A340" s="82"/>
      <c r="B340" s="82"/>
      <c r="C340" s="82"/>
      <c r="D340" s="82"/>
      <c r="E340" s="82"/>
      <c r="F340" s="82"/>
      <c r="G340" s="82"/>
      <c r="H340" s="82"/>
      <c r="I340" s="83"/>
      <c r="J340" s="86"/>
    </row>
    <row r="341">
      <c r="A341" s="82"/>
      <c r="B341" s="82"/>
      <c r="C341" s="82"/>
      <c r="D341" s="82"/>
      <c r="E341" s="82"/>
      <c r="F341" s="82"/>
      <c r="G341" s="82"/>
      <c r="H341" s="82"/>
      <c r="I341" s="83"/>
      <c r="J341" s="86"/>
    </row>
    <row r="342">
      <c r="A342" s="82"/>
      <c r="B342" s="82"/>
      <c r="C342" s="82"/>
      <c r="D342" s="82"/>
      <c r="E342" s="82"/>
      <c r="F342" s="82"/>
      <c r="G342" s="82"/>
      <c r="H342" s="82"/>
      <c r="I342" s="83"/>
      <c r="J342" s="86"/>
    </row>
    <row r="343">
      <c r="A343" s="82"/>
      <c r="B343" s="82"/>
      <c r="C343" s="82"/>
      <c r="D343" s="82"/>
      <c r="E343" s="82"/>
      <c r="F343" s="82"/>
      <c r="G343" s="82"/>
      <c r="H343" s="82"/>
      <c r="I343" s="83"/>
      <c r="J343" s="86"/>
    </row>
    <row r="344">
      <c r="A344" s="82"/>
      <c r="B344" s="82"/>
      <c r="C344" s="82"/>
      <c r="D344" s="82"/>
      <c r="E344" s="82"/>
      <c r="F344" s="82"/>
      <c r="G344" s="82"/>
      <c r="H344" s="82"/>
      <c r="I344" s="83"/>
      <c r="J344" s="86"/>
    </row>
    <row r="345">
      <c r="A345" s="82"/>
      <c r="B345" s="82"/>
      <c r="C345" s="82"/>
      <c r="D345" s="82"/>
      <c r="E345" s="82"/>
      <c r="F345" s="82"/>
      <c r="G345" s="82"/>
      <c r="H345" s="82"/>
      <c r="I345" s="83"/>
      <c r="J345" s="86"/>
    </row>
    <row r="346">
      <c r="A346" s="82"/>
      <c r="B346" s="82"/>
      <c r="C346" s="82"/>
      <c r="D346" s="82"/>
      <c r="E346" s="82"/>
      <c r="F346" s="82"/>
      <c r="G346" s="82"/>
      <c r="H346" s="82"/>
      <c r="I346" s="83"/>
      <c r="J346" s="86"/>
    </row>
    <row r="347">
      <c r="A347" s="82"/>
      <c r="B347" s="82"/>
      <c r="C347" s="82"/>
      <c r="D347" s="82"/>
      <c r="E347" s="82"/>
      <c r="F347" s="82"/>
      <c r="G347" s="82"/>
      <c r="H347" s="82"/>
      <c r="I347" s="83"/>
      <c r="J347" s="86"/>
    </row>
    <row r="348">
      <c r="A348" s="82"/>
      <c r="B348" s="82"/>
      <c r="C348" s="82"/>
      <c r="D348" s="82"/>
      <c r="E348" s="82"/>
      <c r="F348" s="82"/>
      <c r="G348" s="82"/>
      <c r="H348" s="82"/>
      <c r="I348" s="83"/>
      <c r="J348" s="86"/>
    </row>
    <row r="349">
      <c r="A349" s="82"/>
      <c r="B349" s="82"/>
      <c r="C349" s="82"/>
      <c r="D349" s="82"/>
      <c r="E349" s="82"/>
      <c r="F349" s="82"/>
      <c r="G349" s="82"/>
      <c r="H349" s="82"/>
      <c r="I349" s="83"/>
      <c r="J349" s="86"/>
    </row>
    <row r="350">
      <c r="A350" s="82"/>
      <c r="B350" s="82"/>
      <c r="C350" s="82"/>
      <c r="D350" s="82"/>
      <c r="E350" s="82"/>
      <c r="F350" s="82"/>
      <c r="G350" s="82"/>
      <c r="H350" s="82"/>
      <c r="I350" s="83"/>
      <c r="J350" s="86"/>
    </row>
    <row r="351">
      <c r="A351" s="82"/>
      <c r="B351" s="82"/>
      <c r="C351" s="82"/>
      <c r="D351" s="82"/>
      <c r="E351" s="82"/>
      <c r="F351" s="82"/>
      <c r="G351" s="82"/>
      <c r="H351" s="82"/>
      <c r="I351" s="83"/>
      <c r="J351" s="86"/>
    </row>
    <row r="352">
      <c r="A352" s="82"/>
      <c r="B352" s="82"/>
      <c r="C352" s="82"/>
      <c r="D352" s="82"/>
      <c r="E352" s="82"/>
      <c r="F352" s="82"/>
      <c r="G352" s="82"/>
      <c r="H352" s="82"/>
      <c r="I352" s="83"/>
      <c r="J352" s="86"/>
    </row>
    <row r="353">
      <c r="A353" s="82"/>
      <c r="B353" s="82"/>
      <c r="C353" s="82"/>
      <c r="D353" s="82"/>
      <c r="E353" s="82"/>
      <c r="F353" s="82"/>
      <c r="G353" s="82"/>
      <c r="H353" s="82"/>
      <c r="I353" s="83"/>
      <c r="J353" s="86"/>
    </row>
    <row r="354">
      <c r="A354" s="82"/>
      <c r="B354" s="82"/>
      <c r="C354" s="82"/>
      <c r="D354" s="82"/>
      <c r="E354" s="82"/>
      <c r="F354" s="82"/>
      <c r="G354" s="82"/>
      <c r="H354" s="82"/>
      <c r="I354" s="83"/>
      <c r="J354" s="86"/>
    </row>
    <row r="355">
      <c r="A355" s="82"/>
      <c r="B355" s="82"/>
      <c r="C355" s="82"/>
      <c r="D355" s="82"/>
      <c r="E355" s="82"/>
      <c r="F355" s="82"/>
      <c r="G355" s="82"/>
      <c r="H355" s="82"/>
      <c r="I355" s="83"/>
      <c r="J355" s="86"/>
    </row>
    <row r="356">
      <c r="A356" s="82"/>
      <c r="B356" s="82"/>
      <c r="C356" s="82"/>
      <c r="D356" s="82"/>
      <c r="E356" s="82"/>
      <c r="F356" s="82"/>
      <c r="G356" s="82"/>
      <c r="H356" s="82"/>
      <c r="I356" s="83"/>
      <c r="J356" s="86"/>
    </row>
    <row r="357">
      <c r="A357" s="82"/>
      <c r="B357" s="82"/>
      <c r="C357" s="82"/>
      <c r="D357" s="82"/>
      <c r="E357" s="82"/>
      <c r="F357" s="82"/>
      <c r="G357" s="82"/>
      <c r="H357" s="82"/>
      <c r="I357" s="83"/>
      <c r="J357" s="86"/>
    </row>
    <row r="358">
      <c r="A358" s="82"/>
      <c r="B358" s="82"/>
      <c r="C358" s="82"/>
      <c r="D358" s="82"/>
      <c r="E358" s="82"/>
      <c r="F358" s="82"/>
      <c r="G358" s="82"/>
      <c r="H358" s="82"/>
      <c r="I358" s="83"/>
      <c r="J358" s="86"/>
    </row>
    <row r="359">
      <c r="A359" s="82"/>
      <c r="B359" s="82"/>
      <c r="C359" s="82"/>
      <c r="D359" s="82"/>
      <c r="E359" s="82"/>
      <c r="F359" s="82"/>
      <c r="G359" s="82"/>
      <c r="H359" s="82"/>
      <c r="I359" s="83"/>
      <c r="J359" s="86"/>
    </row>
    <row r="360">
      <c r="A360" s="82"/>
      <c r="B360" s="82"/>
      <c r="C360" s="82"/>
      <c r="D360" s="82"/>
      <c r="E360" s="82"/>
      <c r="F360" s="82"/>
      <c r="G360" s="82"/>
      <c r="H360" s="82"/>
      <c r="I360" s="83"/>
      <c r="J360" s="86"/>
    </row>
    <row r="361">
      <c r="A361" s="82"/>
      <c r="B361" s="82"/>
      <c r="C361" s="82"/>
      <c r="D361" s="82"/>
      <c r="E361" s="82"/>
      <c r="F361" s="82"/>
      <c r="G361" s="82"/>
      <c r="H361" s="82"/>
      <c r="I361" s="83"/>
      <c r="J361" s="86"/>
    </row>
    <row r="362">
      <c r="A362" s="82"/>
      <c r="B362" s="82"/>
      <c r="C362" s="82"/>
      <c r="D362" s="82"/>
      <c r="E362" s="82"/>
      <c r="F362" s="82"/>
      <c r="G362" s="82"/>
      <c r="H362" s="82"/>
      <c r="I362" s="83"/>
      <c r="J362" s="86"/>
    </row>
    <row r="363">
      <c r="A363" s="82"/>
      <c r="B363" s="82"/>
      <c r="C363" s="82"/>
      <c r="D363" s="82"/>
      <c r="E363" s="82"/>
      <c r="F363" s="82"/>
      <c r="G363" s="82"/>
      <c r="H363" s="82"/>
      <c r="I363" s="83"/>
      <c r="J363" s="86"/>
    </row>
    <row r="364">
      <c r="A364" s="82"/>
      <c r="B364" s="82"/>
      <c r="C364" s="82"/>
      <c r="D364" s="82"/>
      <c r="E364" s="82"/>
      <c r="F364" s="82"/>
      <c r="G364" s="82"/>
      <c r="H364" s="82"/>
      <c r="I364" s="83"/>
      <c r="J364" s="86"/>
    </row>
    <row r="365">
      <c r="A365" s="82"/>
      <c r="B365" s="82"/>
      <c r="C365" s="82"/>
      <c r="D365" s="82"/>
      <c r="E365" s="82"/>
      <c r="F365" s="82"/>
      <c r="G365" s="82"/>
      <c r="H365" s="82"/>
      <c r="I365" s="83"/>
      <c r="J365" s="86"/>
    </row>
    <row r="366">
      <c r="A366" s="82"/>
      <c r="B366" s="82"/>
      <c r="C366" s="82"/>
      <c r="D366" s="82"/>
      <c r="E366" s="82"/>
      <c r="F366" s="82"/>
      <c r="G366" s="82"/>
      <c r="H366" s="82"/>
      <c r="I366" s="83"/>
      <c r="J366" s="86"/>
    </row>
    <row r="367">
      <c r="A367" s="82"/>
      <c r="B367" s="82"/>
      <c r="C367" s="82"/>
      <c r="D367" s="82"/>
      <c r="E367" s="82"/>
      <c r="F367" s="82"/>
      <c r="G367" s="82"/>
      <c r="H367" s="82"/>
      <c r="I367" s="83"/>
      <c r="J367" s="86"/>
    </row>
    <row r="368">
      <c r="A368" s="82"/>
      <c r="B368" s="82"/>
      <c r="C368" s="82"/>
      <c r="D368" s="82"/>
      <c r="E368" s="82"/>
      <c r="F368" s="82"/>
      <c r="G368" s="82"/>
      <c r="H368" s="82"/>
      <c r="I368" s="83"/>
      <c r="J368" s="86"/>
    </row>
    <row r="369">
      <c r="A369" s="82"/>
      <c r="B369" s="82"/>
      <c r="C369" s="82"/>
      <c r="D369" s="82"/>
      <c r="E369" s="82"/>
      <c r="F369" s="82"/>
      <c r="G369" s="82"/>
      <c r="H369" s="82"/>
      <c r="I369" s="83"/>
      <c r="J369" s="86"/>
    </row>
    <row r="370">
      <c r="A370" s="82"/>
      <c r="B370" s="82"/>
      <c r="C370" s="82"/>
      <c r="D370" s="82"/>
      <c r="E370" s="82"/>
      <c r="F370" s="82"/>
      <c r="G370" s="82"/>
      <c r="H370" s="82"/>
      <c r="I370" s="83"/>
      <c r="J370" s="86"/>
    </row>
    <row r="371">
      <c r="A371" s="82"/>
      <c r="B371" s="82"/>
      <c r="C371" s="82"/>
      <c r="D371" s="82"/>
      <c r="E371" s="82"/>
      <c r="F371" s="82"/>
      <c r="G371" s="82"/>
      <c r="H371" s="82"/>
      <c r="I371" s="83"/>
      <c r="J371" s="86"/>
    </row>
    <row r="372">
      <c r="A372" s="82"/>
      <c r="B372" s="82"/>
      <c r="C372" s="82"/>
      <c r="D372" s="82"/>
      <c r="E372" s="82"/>
      <c r="F372" s="82"/>
      <c r="G372" s="82"/>
      <c r="H372" s="82"/>
      <c r="I372" s="83"/>
      <c r="J372" s="86"/>
    </row>
    <row r="373">
      <c r="A373" s="82"/>
      <c r="B373" s="82"/>
      <c r="C373" s="82"/>
      <c r="D373" s="82"/>
      <c r="E373" s="82"/>
      <c r="F373" s="82"/>
      <c r="G373" s="82"/>
      <c r="H373" s="82"/>
      <c r="I373" s="83"/>
      <c r="J373" s="86"/>
    </row>
    <row r="374">
      <c r="A374" s="82"/>
      <c r="B374" s="82"/>
      <c r="C374" s="82"/>
      <c r="D374" s="82"/>
      <c r="E374" s="82"/>
      <c r="F374" s="82"/>
      <c r="G374" s="82"/>
      <c r="H374" s="82"/>
      <c r="I374" s="83"/>
      <c r="J374" s="86"/>
    </row>
    <row r="375">
      <c r="A375" s="82"/>
      <c r="B375" s="82"/>
      <c r="C375" s="82"/>
      <c r="D375" s="82"/>
      <c r="E375" s="82"/>
      <c r="F375" s="82"/>
      <c r="G375" s="82"/>
      <c r="H375" s="82"/>
      <c r="I375" s="83"/>
      <c r="J375" s="86"/>
    </row>
    <row r="376">
      <c r="A376" s="82"/>
      <c r="B376" s="82"/>
      <c r="C376" s="82"/>
      <c r="D376" s="82"/>
      <c r="E376" s="82"/>
      <c r="F376" s="82"/>
      <c r="G376" s="82"/>
      <c r="H376" s="82"/>
      <c r="I376" s="83"/>
      <c r="J376" s="86"/>
    </row>
    <row r="377">
      <c r="A377" s="82"/>
      <c r="B377" s="82"/>
      <c r="C377" s="82"/>
      <c r="D377" s="82"/>
      <c r="E377" s="82"/>
      <c r="F377" s="82"/>
      <c r="G377" s="82"/>
      <c r="H377" s="82"/>
      <c r="I377" s="83"/>
      <c r="J377" s="86"/>
    </row>
    <row r="378">
      <c r="A378" s="82"/>
      <c r="B378" s="82"/>
      <c r="C378" s="82"/>
      <c r="D378" s="82"/>
      <c r="E378" s="82"/>
      <c r="F378" s="82"/>
      <c r="G378" s="82"/>
      <c r="H378" s="82"/>
      <c r="I378" s="83"/>
      <c r="J378" s="86"/>
    </row>
    <row r="379">
      <c r="A379" s="82"/>
      <c r="B379" s="82"/>
      <c r="C379" s="82"/>
      <c r="D379" s="82"/>
      <c r="E379" s="82"/>
      <c r="F379" s="82"/>
      <c r="G379" s="82"/>
      <c r="H379" s="82"/>
      <c r="I379" s="83"/>
      <c r="J379" s="86"/>
    </row>
    <row r="380">
      <c r="A380" s="82"/>
      <c r="B380" s="82"/>
      <c r="C380" s="82"/>
      <c r="D380" s="82"/>
      <c r="E380" s="82"/>
      <c r="F380" s="82"/>
      <c r="G380" s="82"/>
      <c r="H380" s="82"/>
      <c r="I380" s="83"/>
      <c r="J380" s="86"/>
    </row>
    <row r="381">
      <c r="A381" s="82"/>
      <c r="B381" s="82"/>
      <c r="C381" s="82"/>
      <c r="D381" s="82"/>
      <c r="E381" s="82"/>
      <c r="F381" s="82"/>
      <c r="G381" s="82"/>
      <c r="H381" s="82"/>
      <c r="I381" s="83"/>
      <c r="J381" s="86"/>
    </row>
    <row r="382">
      <c r="A382" s="82"/>
      <c r="B382" s="82"/>
      <c r="C382" s="82"/>
      <c r="D382" s="82"/>
      <c r="E382" s="82"/>
      <c r="F382" s="82"/>
      <c r="G382" s="82"/>
      <c r="H382" s="82"/>
      <c r="I382" s="83"/>
      <c r="J382" s="86"/>
    </row>
    <row r="383">
      <c r="A383" s="82"/>
      <c r="B383" s="82"/>
      <c r="C383" s="82"/>
      <c r="D383" s="82"/>
      <c r="E383" s="82"/>
      <c r="F383" s="82"/>
      <c r="G383" s="82"/>
      <c r="H383" s="82"/>
      <c r="I383" s="83"/>
      <c r="J383" s="86"/>
    </row>
    <row r="384">
      <c r="A384" s="82"/>
      <c r="B384" s="82"/>
      <c r="C384" s="82"/>
      <c r="D384" s="82"/>
      <c r="E384" s="82"/>
      <c r="F384" s="82"/>
      <c r="G384" s="82"/>
      <c r="H384" s="82"/>
      <c r="I384" s="83"/>
      <c r="J384" s="86"/>
    </row>
    <row r="385">
      <c r="A385" s="82"/>
      <c r="B385" s="82"/>
      <c r="C385" s="82"/>
      <c r="D385" s="82"/>
      <c r="E385" s="82"/>
      <c r="F385" s="82"/>
      <c r="G385" s="82"/>
      <c r="H385" s="82"/>
      <c r="I385" s="83"/>
      <c r="J385" s="86"/>
    </row>
    <row r="386">
      <c r="A386" s="82"/>
      <c r="B386" s="82"/>
      <c r="C386" s="82"/>
      <c r="D386" s="82"/>
      <c r="E386" s="82"/>
      <c r="F386" s="82"/>
      <c r="G386" s="82"/>
      <c r="H386" s="82"/>
      <c r="I386" s="83"/>
      <c r="J386" s="86"/>
    </row>
    <row r="387">
      <c r="A387" s="82"/>
      <c r="B387" s="82"/>
      <c r="C387" s="82"/>
      <c r="D387" s="82"/>
      <c r="E387" s="82"/>
      <c r="F387" s="82"/>
      <c r="G387" s="82"/>
      <c r="H387" s="82"/>
      <c r="I387" s="83"/>
      <c r="J387" s="86"/>
    </row>
    <row r="388">
      <c r="A388" s="82"/>
      <c r="B388" s="82"/>
      <c r="C388" s="82"/>
      <c r="D388" s="82"/>
      <c r="E388" s="82"/>
      <c r="F388" s="82"/>
      <c r="G388" s="82"/>
      <c r="H388" s="82"/>
      <c r="I388" s="83"/>
      <c r="J388" s="86"/>
    </row>
    <row r="389">
      <c r="A389" s="82"/>
      <c r="B389" s="82"/>
      <c r="C389" s="82"/>
      <c r="D389" s="82"/>
      <c r="E389" s="82"/>
      <c r="F389" s="82"/>
      <c r="G389" s="82"/>
      <c r="H389" s="82"/>
      <c r="I389" s="83"/>
      <c r="J389" s="86"/>
    </row>
    <row r="390">
      <c r="A390" s="82"/>
      <c r="B390" s="82"/>
      <c r="C390" s="82"/>
      <c r="D390" s="82"/>
      <c r="E390" s="82"/>
      <c r="F390" s="82"/>
      <c r="G390" s="82"/>
      <c r="H390" s="82"/>
      <c r="I390" s="83"/>
      <c r="J390" s="86"/>
    </row>
    <row r="391">
      <c r="A391" s="82"/>
      <c r="B391" s="82"/>
      <c r="C391" s="82"/>
      <c r="D391" s="82"/>
      <c r="E391" s="82"/>
      <c r="F391" s="82"/>
      <c r="G391" s="82"/>
      <c r="H391" s="82"/>
      <c r="I391" s="83"/>
      <c r="J391" s="86"/>
    </row>
    <row r="392">
      <c r="A392" s="82"/>
      <c r="B392" s="82"/>
      <c r="C392" s="82"/>
      <c r="D392" s="82"/>
      <c r="E392" s="82"/>
      <c r="F392" s="82"/>
      <c r="G392" s="82"/>
      <c r="H392" s="82"/>
      <c r="I392" s="83"/>
      <c r="J392" s="86"/>
    </row>
    <row r="393">
      <c r="A393" s="82"/>
      <c r="B393" s="82"/>
      <c r="C393" s="82"/>
      <c r="D393" s="82"/>
      <c r="E393" s="82"/>
      <c r="F393" s="82"/>
      <c r="G393" s="82"/>
      <c r="H393" s="82"/>
      <c r="I393" s="83"/>
      <c r="J393" s="86"/>
    </row>
    <row r="394">
      <c r="A394" s="82"/>
      <c r="B394" s="82"/>
      <c r="C394" s="82"/>
      <c r="D394" s="82"/>
      <c r="E394" s="82"/>
      <c r="F394" s="82"/>
      <c r="G394" s="82"/>
      <c r="H394" s="82"/>
      <c r="I394" s="83"/>
      <c r="J394" s="86"/>
    </row>
    <row r="395">
      <c r="A395" s="82"/>
      <c r="B395" s="82"/>
      <c r="C395" s="82"/>
      <c r="D395" s="82"/>
      <c r="E395" s="82"/>
      <c r="F395" s="82"/>
      <c r="G395" s="82"/>
      <c r="H395" s="82"/>
      <c r="I395" s="83"/>
      <c r="J395" s="86"/>
    </row>
    <row r="396">
      <c r="A396" s="82"/>
      <c r="B396" s="82"/>
      <c r="C396" s="82"/>
      <c r="D396" s="82"/>
      <c r="E396" s="82"/>
      <c r="F396" s="82"/>
      <c r="G396" s="82"/>
      <c r="H396" s="82"/>
      <c r="I396" s="83"/>
      <c r="J396" s="86"/>
    </row>
    <row r="397">
      <c r="A397" s="82"/>
      <c r="B397" s="82"/>
      <c r="C397" s="82"/>
      <c r="D397" s="82"/>
      <c r="E397" s="82"/>
      <c r="F397" s="82"/>
      <c r="G397" s="82"/>
      <c r="H397" s="82"/>
      <c r="I397" s="83"/>
      <c r="J397" s="86"/>
    </row>
    <row r="398">
      <c r="A398" s="82"/>
      <c r="B398" s="82"/>
      <c r="C398" s="82"/>
      <c r="D398" s="82"/>
      <c r="E398" s="82"/>
      <c r="F398" s="82"/>
      <c r="G398" s="82"/>
      <c r="H398" s="82"/>
      <c r="I398" s="83"/>
      <c r="J398" s="86"/>
    </row>
    <row r="399">
      <c r="A399" s="82"/>
      <c r="B399" s="82"/>
      <c r="C399" s="82"/>
      <c r="D399" s="82"/>
      <c r="E399" s="82"/>
      <c r="F399" s="82"/>
      <c r="G399" s="82"/>
      <c r="H399" s="82"/>
      <c r="I399" s="83"/>
      <c r="J399" s="86"/>
    </row>
    <row r="400">
      <c r="A400" s="82"/>
      <c r="B400" s="82"/>
      <c r="C400" s="82"/>
      <c r="D400" s="82"/>
      <c r="E400" s="82"/>
      <c r="F400" s="82"/>
      <c r="G400" s="82"/>
      <c r="H400" s="82"/>
      <c r="I400" s="83"/>
      <c r="J400" s="86"/>
    </row>
    <row r="401">
      <c r="A401" s="82"/>
      <c r="B401" s="82"/>
      <c r="C401" s="82"/>
      <c r="D401" s="82"/>
      <c r="E401" s="82"/>
      <c r="F401" s="82"/>
      <c r="G401" s="82"/>
      <c r="H401" s="82"/>
      <c r="I401" s="83"/>
      <c r="J401" s="86"/>
    </row>
    <row r="402">
      <c r="A402" s="82"/>
      <c r="B402" s="82"/>
      <c r="C402" s="82"/>
      <c r="D402" s="82"/>
      <c r="E402" s="82"/>
      <c r="F402" s="82"/>
      <c r="G402" s="82"/>
      <c r="H402" s="82"/>
      <c r="I402" s="83"/>
      <c r="J402" s="86"/>
    </row>
    <row r="403">
      <c r="A403" s="82"/>
      <c r="B403" s="82"/>
      <c r="C403" s="82"/>
      <c r="D403" s="82"/>
      <c r="E403" s="82"/>
      <c r="F403" s="82"/>
      <c r="G403" s="82"/>
      <c r="H403" s="82"/>
      <c r="I403" s="83"/>
      <c r="J403" s="86"/>
    </row>
    <row r="404">
      <c r="A404" s="82"/>
      <c r="B404" s="82"/>
      <c r="C404" s="82"/>
      <c r="D404" s="82"/>
      <c r="E404" s="82"/>
      <c r="F404" s="82"/>
      <c r="G404" s="82"/>
      <c r="H404" s="82"/>
      <c r="I404" s="83"/>
      <c r="J404" s="86"/>
    </row>
    <row r="405">
      <c r="A405" s="82"/>
      <c r="B405" s="82"/>
      <c r="C405" s="82"/>
      <c r="D405" s="82"/>
      <c r="E405" s="82"/>
      <c r="F405" s="82"/>
      <c r="G405" s="82"/>
      <c r="H405" s="82"/>
      <c r="I405" s="83"/>
      <c r="J405" s="86"/>
    </row>
    <row r="406">
      <c r="A406" s="82"/>
      <c r="B406" s="82"/>
      <c r="C406" s="82"/>
      <c r="D406" s="82"/>
      <c r="E406" s="82"/>
      <c r="F406" s="82"/>
      <c r="G406" s="82"/>
      <c r="H406" s="82"/>
      <c r="I406" s="83"/>
      <c r="J406" s="86"/>
    </row>
    <row r="407">
      <c r="A407" s="82"/>
      <c r="B407" s="82"/>
      <c r="C407" s="82"/>
      <c r="D407" s="82"/>
      <c r="E407" s="82"/>
      <c r="F407" s="82"/>
      <c r="G407" s="82"/>
      <c r="H407" s="82"/>
      <c r="I407" s="83"/>
      <c r="J407" s="86"/>
    </row>
    <row r="408">
      <c r="A408" s="82"/>
      <c r="B408" s="82"/>
      <c r="C408" s="82"/>
      <c r="D408" s="82"/>
      <c r="E408" s="82"/>
      <c r="F408" s="82"/>
      <c r="G408" s="82"/>
      <c r="H408" s="82"/>
      <c r="I408" s="83"/>
      <c r="J408" s="86"/>
    </row>
    <row r="409">
      <c r="A409" s="82"/>
      <c r="B409" s="82"/>
      <c r="C409" s="82"/>
      <c r="D409" s="82"/>
      <c r="E409" s="82"/>
      <c r="F409" s="82"/>
      <c r="G409" s="82"/>
      <c r="H409" s="82"/>
      <c r="I409" s="83"/>
      <c r="J409" s="86"/>
    </row>
    <row r="410">
      <c r="A410" s="82"/>
      <c r="B410" s="82"/>
      <c r="C410" s="82"/>
      <c r="D410" s="82"/>
      <c r="E410" s="82"/>
      <c r="F410" s="82"/>
      <c r="G410" s="82"/>
      <c r="H410" s="82"/>
      <c r="I410" s="83"/>
      <c r="J410" s="86"/>
    </row>
    <row r="411">
      <c r="A411" s="82"/>
      <c r="B411" s="82"/>
      <c r="C411" s="82"/>
      <c r="D411" s="82"/>
      <c r="E411" s="82"/>
      <c r="F411" s="82"/>
      <c r="G411" s="82"/>
      <c r="H411" s="82"/>
      <c r="I411" s="83"/>
      <c r="J411" s="86"/>
    </row>
    <row r="412">
      <c r="A412" s="82"/>
      <c r="B412" s="82"/>
      <c r="C412" s="82"/>
      <c r="D412" s="82"/>
      <c r="E412" s="82"/>
      <c r="F412" s="82"/>
      <c r="G412" s="82"/>
      <c r="H412" s="82"/>
      <c r="I412" s="83"/>
      <c r="J412" s="86"/>
    </row>
    <row r="413">
      <c r="A413" s="82"/>
      <c r="B413" s="82"/>
      <c r="C413" s="82"/>
      <c r="D413" s="82"/>
      <c r="E413" s="82"/>
      <c r="F413" s="82"/>
      <c r="G413" s="82"/>
      <c r="H413" s="82"/>
      <c r="I413" s="83"/>
      <c r="J413" s="86"/>
    </row>
    <row r="414">
      <c r="A414" s="82"/>
      <c r="B414" s="82"/>
      <c r="C414" s="82"/>
      <c r="D414" s="82"/>
      <c r="E414" s="82"/>
      <c r="F414" s="82"/>
      <c r="G414" s="82"/>
      <c r="H414" s="82"/>
      <c r="I414" s="83"/>
      <c r="J414" s="86"/>
    </row>
    <row r="415">
      <c r="A415" s="82"/>
      <c r="B415" s="82"/>
      <c r="C415" s="82"/>
      <c r="D415" s="82"/>
      <c r="E415" s="82"/>
      <c r="F415" s="82"/>
      <c r="G415" s="82"/>
      <c r="H415" s="82"/>
      <c r="I415" s="83"/>
      <c r="J415" s="86"/>
    </row>
    <row r="416">
      <c r="A416" s="82"/>
      <c r="B416" s="82"/>
      <c r="C416" s="82"/>
      <c r="D416" s="82"/>
      <c r="E416" s="82"/>
      <c r="F416" s="82"/>
      <c r="G416" s="82"/>
      <c r="H416" s="82"/>
      <c r="I416" s="83"/>
      <c r="J416" s="86"/>
    </row>
    <row r="417">
      <c r="A417" s="82"/>
      <c r="B417" s="82"/>
      <c r="C417" s="82"/>
      <c r="D417" s="82"/>
      <c r="E417" s="82"/>
      <c r="F417" s="82"/>
      <c r="G417" s="82"/>
      <c r="H417" s="82"/>
      <c r="I417" s="83"/>
      <c r="J417" s="86"/>
    </row>
    <row r="418">
      <c r="A418" s="82"/>
      <c r="B418" s="82"/>
      <c r="C418" s="82"/>
      <c r="D418" s="82"/>
      <c r="E418" s="82"/>
      <c r="F418" s="82"/>
      <c r="G418" s="82"/>
      <c r="H418" s="82"/>
      <c r="I418" s="83"/>
      <c r="J418" s="86"/>
    </row>
    <row r="419">
      <c r="A419" s="82"/>
      <c r="B419" s="82"/>
      <c r="C419" s="82"/>
      <c r="D419" s="82"/>
      <c r="E419" s="82"/>
      <c r="F419" s="82"/>
      <c r="G419" s="82"/>
      <c r="H419" s="82"/>
      <c r="I419" s="83"/>
      <c r="J419" s="86"/>
    </row>
    <row r="420">
      <c r="A420" s="82"/>
      <c r="B420" s="82"/>
      <c r="C420" s="82"/>
      <c r="D420" s="82"/>
      <c r="E420" s="82"/>
      <c r="F420" s="82"/>
      <c r="G420" s="82"/>
      <c r="H420" s="82"/>
      <c r="I420" s="83"/>
      <c r="J420" s="86"/>
    </row>
    <row r="421">
      <c r="A421" s="82"/>
      <c r="B421" s="82"/>
      <c r="C421" s="82"/>
      <c r="D421" s="82"/>
      <c r="E421" s="82"/>
      <c r="F421" s="82"/>
      <c r="G421" s="82"/>
      <c r="H421" s="82"/>
      <c r="I421" s="83"/>
      <c r="J421" s="86"/>
    </row>
    <row r="422">
      <c r="A422" s="82"/>
      <c r="B422" s="82"/>
      <c r="C422" s="82"/>
      <c r="D422" s="82"/>
      <c r="E422" s="82"/>
      <c r="F422" s="82"/>
      <c r="G422" s="82"/>
      <c r="H422" s="82"/>
      <c r="I422" s="83"/>
      <c r="J422" s="86"/>
    </row>
    <row r="423">
      <c r="A423" s="82"/>
      <c r="B423" s="82"/>
      <c r="C423" s="82"/>
      <c r="D423" s="82"/>
      <c r="E423" s="82"/>
      <c r="F423" s="82"/>
      <c r="G423" s="82"/>
      <c r="H423" s="82"/>
      <c r="I423" s="83"/>
      <c r="J423" s="86"/>
    </row>
    <row r="424">
      <c r="A424" s="82"/>
      <c r="B424" s="82"/>
      <c r="C424" s="82"/>
      <c r="D424" s="82"/>
      <c r="E424" s="82"/>
      <c r="F424" s="82"/>
      <c r="G424" s="82"/>
      <c r="H424" s="82"/>
      <c r="I424" s="83"/>
      <c r="J424" s="86"/>
    </row>
    <row r="425">
      <c r="A425" s="82"/>
      <c r="B425" s="82"/>
      <c r="C425" s="82"/>
      <c r="D425" s="82"/>
      <c r="E425" s="82"/>
      <c r="F425" s="82"/>
      <c r="G425" s="82"/>
      <c r="H425" s="82"/>
      <c r="I425" s="83"/>
      <c r="J425" s="86"/>
    </row>
    <row r="426">
      <c r="A426" s="82"/>
      <c r="B426" s="82"/>
      <c r="C426" s="82"/>
      <c r="D426" s="82"/>
      <c r="E426" s="82"/>
      <c r="F426" s="82"/>
      <c r="G426" s="82"/>
      <c r="H426" s="82"/>
      <c r="I426" s="83"/>
      <c r="J426" s="86"/>
    </row>
    <row r="427">
      <c r="A427" s="82"/>
      <c r="B427" s="82"/>
      <c r="C427" s="82"/>
      <c r="D427" s="82"/>
      <c r="E427" s="82"/>
      <c r="F427" s="82"/>
      <c r="G427" s="82"/>
      <c r="H427" s="82"/>
      <c r="I427" s="83"/>
      <c r="J427" s="86"/>
    </row>
    <row r="428">
      <c r="A428" s="82"/>
      <c r="B428" s="82"/>
      <c r="C428" s="82"/>
      <c r="D428" s="82"/>
      <c r="E428" s="82"/>
      <c r="F428" s="82"/>
      <c r="G428" s="82"/>
      <c r="H428" s="82"/>
      <c r="I428" s="83"/>
      <c r="J428" s="86"/>
    </row>
    <row r="429">
      <c r="A429" s="82"/>
      <c r="B429" s="82"/>
      <c r="C429" s="82"/>
      <c r="D429" s="82"/>
      <c r="E429" s="82"/>
      <c r="F429" s="82"/>
      <c r="G429" s="82"/>
      <c r="H429" s="82"/>
      <c r="I429" s="83"/>
      <c r="J429" s="86"/>
    </row>
    <row r="430">
      <c r="A430" s="82"/>
      <c r="B430" s="82"/>
      <c r="C430" s="82"/>
      <c r="D430" s="82"/>
      <c r="E430" s="82"/>
      <c r="F430" s="82"/>
      <c r="G430" s="82"/>
      <c r="H430" s="82"/>
      <c r="I430" s="83"/>
      <c r="J430" s="86"/>
    </row>
    <row r="431">
      <c r="A431" s="82"/>
      <c r="B431" s="82"/>
      <c r="C431" s="82"/>
      <c r="D431" s="82"/>
      <c r="E431" s="82"/>
      <c r="F431" s="82"/>
      <c r="G431" s="82"/>
      <c r="H431" s="82"/>
      <c r="I431" s="83"/>
      <c r="J431" s="86"/>
    </row>
    <row r="432">
      <c r="A432" s="82"/>
      <c r="B432" s="82"/>
      <c r="C432" s="82"/>
      <c r="D432" s="82"/>
      <c r="E432" s="82"/>
      <c r="F432" s="82"/>
      <c r="G432" s="82"/>
      <c r="H432" s="82"/>
      <c r="I432" s="83"/>
      <c r="J432" s="86"/>
    </row>
    <row r="433">
      <c r="A433" s="82"/>
      <c r="B433" s="82"/>
      <c r="C433" s="82"/>
      <c r="D433" s="82"/>
      <c r="E433" s="82"/>
      <c r="F433" s="82"/>
      <c r="G433" s="82"/>
      <c r="H433" s="82"/>
      <c r="I433" s="83"/>
      <c r="J433" s="86"/>
    </row>
    <row r="434">
      <c r="A434" s="82"/>
      <c r="B434" s="82"/>
      <c r="C434" s="82"/>
      <c r="D434" s="82"/>
      <c r="E434" s="82"/>
      <c r="F434" s="82"/>
      <c r="G434" s="82"/>
      <c r="H434" s="82"/>
      <c r="I434" s="83"/>
      <c r="J434" s="86"/>
    </row>
    <row r="435">
      <c r="A435" s="82"/>
      <c r="B435" s="82"/>
      <c r="C435" s="82"/>
      <c r="D435" s="82"/>
      <c r="E435" s="82"/>
      <c r="F435" s="82"/>
      <c r="G435" s="82"/>
      <c r="H435" s="82"/>
      <c r="I435" s="83"/>
      <c r="J435" s="86"/>
    </row>
    <row r="436">
      <c r="A436" s="82"/>
      <c r="B436" s="82"/>
      <c r="C436" s="82"/>
      <c r="D436" s="82"/>
      <c r="E436" s="82"/>
      <c r="F436" s="82"/>
      <c r="G436" s="82"/>
      <c r="H436" s="82"/>
      <c r="I436" s="83"/>
      <c r="J436" s="86"/>
    </row>
    <row r="437">
      <c r="A437" s="82"/>
      <c r="B437" s="82"/>
      <c r="C437" s="82"/>
      <c r="D437" s="82"/>
      <c r="E437" s="82"/>
      <c r="F437" s="82"/>
      <c r="G437" s="82"/>
      <c r="H437" s="82"/>
      <c r="I437" s="83"/>
      <c r="J437" s="86"/>
    </row>
    <row r="438">
      <c r="A438" s="82"/>
      <c r="B438" s="82"/>
      <c r="C438" s="82"/>
      <c r="D438" s="82"/>
      <c r="E438" s="82"/>
      <c r="F438" s="82"/>
      <c r="G438" s="82"/>
      <c r="H438" s="82"/>
      <c r="I438" s="83"/>
      <c r="J438" s="86"/>
    </row>
    <row r="439">
      <c r="A439" s="82"/>
      <c r="B439" s="82"/>
      <c r="C439" s="82"/>
      <c r="D439" s="82"/>
      <c r="E439" s="82"/>
      <c r="F439" s="82"/>
      <c r="G439" s="82"/>
      <c r="H439" s="82"/>
      <c r="I439" s="83"/>
      <c r="J439" s="86"/>
    </row>
    <row r="440">
      <c r="A440" s="82"/>
      <c r="B440" s="82"/>
      <c r="C440" s="82"/>
      <c r="D440" s="82"/>
      <c r="E440" s="82"/>
      <c r="F440" s="82"/>
      <c r="G440" s="82"/>
      <c r="H440" s="82"/>
      <c r="I440" s="83"/>
      <c r="J440" s="86"/>
    </row>
    <row r="441">
      <c r="A441" s="82"/>
      <c r="B441" s="82"/>
      <c r="C441" s="82"/>
      <c r="D441" s="82"/>
      <c r="E441" s="82"/>
      <c r="F441" s="82"/>
      <c r="G441" s="82"/>
      <c r="H441" s="82"/>
      <c r="I441" s="83"/>
      <c r="J441" s="86"/>
    </row>
    <row r="442">
      <c r="A442" s="82"/>
      <c r="B442" s="82"/>
      <c r="C442" s="82"/>
      <c r="D442" s="82"/>
      <c r="E442" s="82"/>
      <c r="F442" s="82"/>
      <c r="G442" s="82"/>
      <c r="H442" s="82"/>
      <c r="I442" s="83"/>
      <c r="J442" s="86"/>
    </row>
    <row r="443">
      <c r="A443" s="82"/>
      <c r="B443" s="82"/>
      <c r="C443" s="82"/>
      <c r="D443" s="82"/>
      <c r="E443" s="82"/>
      <c r="F443" s="82"/>
      <c r="G443" s="82"/>
      <c r="H443" s="82"/>
      <c r="I443" s="83"/>
      <c r="J443" s="86"/>
    </row>
    <row r="444">
      <c r="A444" s="82"/>
      <c r="B444" s="82"/>
      <c r="C444" s="82"/>
      <c r="D444" s="82"/>
      <c r="E444" s="82"/>
      <c r="F444" s="82"/>
      <c r="G444" s="82"/>
      <c r="H444" s="82"/>
      <c r="I444" s="83"/>
      <c r="J444" s="86"/>
    </row>
    <row r="445">
      <c r="A445" s="82"/>
      <c r="B445" s="82"/>
      <c r="C445" s="82"/>
      <c r="D445" s="82"/>
      <c r="E445" s="82"/>
      <c r="F445" s="82"/>
      <c r="G445" s="82"/>
      <c r="H445" s="82"/>
      <c r="I445" s="83"/>
      <c r="J445" s="86"/>
    </row>
    <row r="446">
      <c r="A446" s="82"/>
      <c r="B446" s="82"/>
      <c r="C446" s="82"/>
      <c r="D446" s="82"/>
      <c r="E446" s="82"/>
      <c r="F446" s="82"/>
      <c r="G446" s="82"/>
      <c r="H446" s="82"/>
      <c r="I446" s="83"/>
      <c r="J446" s="86"/>
    </row>
    <row r="447">
      <c r="A447" s="82"/>
      <c r="B447" s="82"/>
      <c r="C447" s="82"/>
      <c r="D447" s="82"/>
      <c r="E447" s="82"/>
      <c r="F447" s="82"/>
      <c r="G447" s="82"/>
      <c r="H447" s="82"/>
      <c r="I447" s="83"/>
      <c r="J447" s="86"/>
    </row>
    <row r="448">
      <c r="A448" s="82"/>
      <c r="B448" s="82"/>
      <c r="C448" s="82"/>
      <c r="D448" s="82"/>
      <c r="E448" s="82"/>
      <c r="F448" s="82"/>
      <c r="G448" s="82"/>
      <c r="H448" s="82"/>
      <c r="I448" s="83"/>
      <c r="J448" s="86"/>
    </row>
    <row r="449">
      <c r="A449" s="82"/>
      <c r="B449" s="82"/>
      <c r="C449" s="82"/>
      <c r="D449" s="82"/>
      <c r="E449" s="82"/>
      <c r="F449" s="82"/>
      <c r="G449" s="82"/>
      <c r="H449" s="82"/>
      <c r="I449" s="83"/>
      <c r="J449" s="86"/>
    </row>
    <row r="450">
      <c r="A450" s="82"/>
      <c r="B450" s="82"/>
      <c r="C450" s="82"/>
      <c r="D450" s="82"/>
      <c r="E450" s="82"/>
      <c r="F450" s="82"/>
      <c r="G450" s="82"/>
      <c r="H450" s="82"/>
      <c r="I450" s="83"/>
      <c r="J450" s="86"/>
    </row>
    <row r="451">
      <c r="A451" s="82"/>
      <c r="B451" s="82"/>
      <c r="C451" s="82"/>
      <c r="D451" s="82"/>
      <c r="E451" s="82"/>
      <c r="F451" s="82"/>
      <c r="G451" s="82"/>
      <c r="H451" s="82"/>
      <c r="I451" s="83"/>
      <c r="J451" s="86"/>
    </row>
    <row r="452">
      <c r="A452" s="82"/>
      <c r="B452" s="82"/>
      <c r="C452" s="82"/>
      <c r="D452" s="82"/>
      <c r="E452" s="82"/>
      <c r="F452" s="82"/>
      <c r="G452" s="82"/>
      <c r="H452" s="82"/>
      <c r="I452" s="83"/>
      <c r="J452" s="86"/>
    </row>
    <row r="453">
      <c r="A453" s="82"/>
      <c r="B453" s="82"/>
      <c r="C453" s="82"/>
      <c r="D453" s="82"/>
      <c r="E453" s="82"/>
      <c r="F453" s="82"/>
      <c r="G453" s="82"/>
      <c r="H453" s="82"/>
      <c r="I453" s="83"/>
      <c r="J453" s="86"/>
    </row>
    <row r="454">
      <c r="A454" s="82"/>
      <c r="B454" s="82"/>
      <c r="C454" s="82"/>
      <c r="D454" s="82"/>
      <c r="E454" s="82"/>
      <c r="F454" s="82"/>
      <c r="G454" s="82"/>
      <c r="H454" s="82"/>
      <c r="I454" s="83"/>
      <c r="J454" s="86"/>
    </row>
    <row r="455">
      <c r="A455" s="82"/>
      <c r="B455" s="82"/>
      <c r="C455" s="82"/>
      <c r="D455" s="82"/>
      <c r="E455" s="82"/>
      <c r="F455" s="82"/>
      <c r="G455" s="82"/>
      <c r="H455" s="82"/>
      <c r="I455" s="83"/>
      <c r="J455" s="86"/>
    </row>
    <row r="456">
      <c r="A456" s="82"/>
      <c r="B456" s="82"/>
      <c r="C456" s="82"/>
      <c r="D456" s="82"/>
      <c r="E456" s="82"/>
      <c r="F456" s="82"/>
      <c r="G456" s="82"/>
      <c r="H456" s="82"/>
      <c r="I456" s="83"/>
      <c r="J456" s="86"/>
    </row>
    <row r="457">
      <c r="A457" s="82"/>
      <c r="B457" s="82"/>
      <c r="C457" s="82"/>
      <c r="D457" s="82"/>
      <c r="E457" s="82"/>
      <c r="F457" s="82"/>
      <c r="G457" s="82"/>
      <c r="H457" s="82"/>
      <c r="I457" s="83"/>
      <c r="J457" s="86"/>
    </row>
    <row r="458">
      <c r="A458" s="82"/>
      <c r="B458" s="82"/>
      <c r="C458" s="82"/>
      <c r="D458" s="82"/>
      <c r="E458" s="82"/>
      <c r="F458" s="82"/>
      <c r="G458" s="82"/>
      <c r="H458" s="82"/>
      <c r="I458" s="83"/>
      <c r="J458" s="86"/>
    </row>
    <row r="459">
      <c r="A459" s="82"/>
      <c r="B459" s="82"/>
      <c r="C459" s="82"/>
      <c r="D459" s="82"/>
      <c r="E459" s="82"/>
      <c r="F459" s="82"/>
      <c r="G459" s="82"/>
      <c r="H459" s="82"/>
      <c r="I459" s="83"/>
      <c r="J459" s="86"/>
    </row>
    <row r="460">
      <c r="A460" s="82"/>
      <c r="B460" s="82"/>
      <c r="C460" s="82"/>
      <c r="D460" s="82"/>
      <c r="E460" s="82"/>
      <c r="F460" s="82"/>
      <c r="G460" s="82"/>
      <c r="H460" s="82"/>
      <c r="I460" s="83"/>
      <c r="J460" s="86"/>
    </row>
    <row r="461">
      <c r="A461" s="82"/>
      <c r="B461" s="82"/>
      <c r="C461" s="82"/>
      <c r="D461" s="82"/>
      <c r="E461" s="82"/>
      <c r="F461" s="82"/>
      <c r="G461" s="82"/>
      <c r="H461" s="82"/>
      <c r="I461" s="83"/>
      <c r="J461" s="86"/>
    </row>
    <row r="462">
      <c r="A462" s="82"/>
      <c r="B462" s="82"/>
      <c r="C462" s="82"/>
      <c r="D462" s="82"/>
      <c r="E462" s="82"/>
      <c r="F462" s="82"/>
      <c r="G462" s="82"/>
      <c r="H462" s="82"/>
      <c r="I462" s="83"/>
      <c r="J462" s="86"/>
    </row>
    <row r="463">
      <c r="A463" s="82"/>
      <c r="B463" s="82"/>
      <c r="C463" s="82"/>
      <c r="D463" s="82"/>
      <c r="E463" s="82"/>
      <c r="F463" s="82"/>
      <c r="G463" s="82"/>
      <c r="H463" s="82"/>
      <c r="I463" s="83"/>
      <c r="J463" s="86"/>
    </row>
    <row r="464">
      <c r="A464" s="82"/>
      <c r="B464" s="82"/>
      <c r="C464" s="82"/>
      <c r="D464" s="82"/>
      <c r="E464" s="82"/>
      <c r="F464" s="82"/>
      <c r="G464" s="82"/>
      <c r="H464" s="82"/>
      <c r="I464" s="83"/>
      <c r="J464" s="86"/>
    </row>
    <row r="465">
      <c r="A465" s="82"/>
      <c r="B465" s="82"/>
      <c r="C465" s="82"/>
      <c r="D465" s="82"/>
      <c r="E465" s="82"/>
      <c r="F465" s="82"/>
      <c r="G465" s="82"/>
      <c r="H465" s="82"/>
      <c r="I465" s="83"/>
      <c r="J465" s="86"/>
    </row>
    <row r="466">
      <c r="A466" s="82"/>
      <c r="B466" s="82"/>
      <c r="C466" s="82"/>
      <c r="D466" s="82"/>
      <c r="E466" s="82"/>
      <c r="F466" s="82"/>
      <c r="G466" s="82"/>
      <c r="H466" s="82"/>
      <c r="I466" s="83"/>
      <c r="J466" s="86"/>
    </row>
    <row r="467">
      <c r="A467" s="82"/>
      <c r="B467" s="82"/>
      <c r="C467" s="82"/>
      <c r="D467" s="82"/>
      <c r="E467" s="82"/>
      <c r="F467" s="82"/>
      <c r="G467" s="82"/>
      <c r="H467" s="82"/>
      <c r="I467" s="83"/>
      <c r="J467" s="86"/>
    </row>
    <row r="468">
      <c r="A468" s="82"/>
      <c r="B468" s="82"/>
      <c r="C468" s="82"/>
      <c r="D468" s="82"/>
      <c r="E468" s="82"/>
      <c r="F468" s="82"/>
      <c r="G468" s="82"/>
      <c r="H468" s="82"/>
      <c r="I468" s="83"/>
      <c r="J468" s="86"/>
    </row>
    <row r="469">
      <c r="A469" s="82"/>
      <c r="B469" s="82"/>
      <c r="C469" s="82"/>
      <c r="D469" s="82"/>
      <c r="E469" s="82"/>
      <c r="F469" s="82"/>
      <c r="G469" s="82"/>
      <c r="H469" s="82"/>
      <c r="I469" s="83"/>
      <c r="J469" s="86"/>
    </row>
    <row r="470">
      <c r="A470" s="82"/>
      <c r="B470" s="82"/>
      <c r="C470" s="82"/>
      <c r="D470" s="82"/>
      <c r="E470" s="82"/>
      <c r="F470" s="82"/>
      <c r="G470" s="82"/>
      <c r="H470" s="82"/>
      <c r="I470" s="83"/>
      <c r="J470" s="86"/>
    </row>
    <row r="471">
      <c r="A471" s="82"/>
      <c r="B471" s="82"/>
      <c r="C471" s="82"/>
      <c r="D471" s="82"/>
      <c r="E471" s="82"/>
      <c r="F471" s="82"/>
      <c r="G471" s="82"/>
      <c r="H471" s="82"/>
      <c r="I471" s="83"/>
      <c r="J471" s="86"/>
    </row>
    <row r="472">
      <c r="A472" s="82"/>
      <c r="B472" s="82"/>
      <c r="C472" s="82"/>
      <c r="D472" s="82"/>
      <c r="E472" s="82"/>
      <c r="F472" s="82"/>
      <c r="G472" s="82"/>
      <c r="H472" s="82"/>
      <c r="I472" s="83"/>
      <c r="J472" s="86"/>
    </row>
    <row r="473">
      <c r="A473" s="82"/>
      <c r="B473" s="82"/>
      <c r="C473" s="82"/>
      <c r="D473" s="82"/>
      <c r="E473" s="82"/>
      <c r="F473" s="82"/>
      <c r="G473" s="82"/>
      <c r="H473" s="82"/>
      <c r="I473" s="83"/>
      <c r="J473" s="86"/>
    </row>
    <row r="474">
      <c r="A474" s="82"/>
      <c r="B474" s="82"/>
      <c r="C474" s="82"/>
      <c r="D474" s="82"/>
      <c r="E474" s="82"/>
      <c r="F474" s="82"/>
      <c r="G474" s="82"/>
      <c r="H474" s="82"/>
      <c r="I474" s="83"/>
      <c r="J474" s="86"/>
    </row>
    <row r="475">
      <c r="A475" s="82"/>
      <c r="B475" s="82"/>
      <c r="C475" s="82"/>
      <c r="D475" s="82"/>
      <c r="E475" s="82"/>
      <c r="F475" s="82"/>
      <c r="G475" s="82"/>
      <c r="H475" s="82"/>
      <c r="I475" s="83"/>
      <c r="J475" s="86"/>
    </row>
    <row r="476">
      <c r="A476" s="82"/>
      <c r="B476" s="82"/>
      <c r="C476" s="82"/>
      <c r="D476" s="82"/>
      <c r="E476" s="82"/>
      <c r="F476" s="82"/>
      <c r="G476" s="82"/>
      <c r="H476" s="82"/>
      <c r="I476" s="83"/>
      <c r="J476" s="86"/>
    </row>
    <row r="477">
      <c r="A477" s="82"/>
      <c r="B477" s="82"/>
      <c r="C477" s="82"/>
      <c r="D477" s="82"/>
      <c r="E477" s="82"/>
      <c r="F477" s="82"/>
      <c r="G477" s="82"/>
      <c r="H477" s="82"/>
      <c r="I477" s="83"/>
      <c r="J477" s="86"/>
    </row>
    <row r="478">
      <c r="A478" s="82"/>
      <c r="B478" s="82"/>
      <c r="C478" s="82"/>
      <c r="D478" s="82"/>
      <c r="E478" s="82"/>
      <c r="F478" s="82"/>
      <c r="G478" s="82"/>
      <c r="H478" s="82"/>
      <c r="I478" s="83"/>
      <c r="J478" s="86"/>
    </row>
    <row r="479">
      <c r="A479" s="82"/>
      <c r="B479" s="82"/>
      <c r="C479" s="82"/>
      <c r="D479" s="82"/>
      <c r="E479" s="82"/>
      <c r="F479" s="82"/>
      <c r="G479" s="82"/>
      <c r="H479" s="82"/>
      <c r="I479" s="83"/>
      <c r="J479" s="86"/>
    </row>
    <row r="480">
      <c r="A480" s="82"/>
      <c r="B480" s="82"/>
      <c r="C480" s="82"/>
      <c r="D480" s="82"/>
      <c r="E480" s="82"/>
      <c r="F480" s="82"/>
      <c r="G480" s="82"/>
      <c r="H480" s="82"/>
      <c r="I480" s="83"/>
      <c r="J480" s="86"/>
    </row>
    <row r="481">
      <c r="A481" s="82"/>
      <c r="B481" s="82"/>
      <c r="C481" s="82"/>
      <c r="D481" s="82"/>
      <c r="E481" s="82"/>
      <c r="F481" s="82"/>
      <c r="G481" s="82"/>
      <c r="H481" s="82"/>
      <c r="I481" s="83"/>
      <c r="J481" s="86"/>
    </row>
    <row r="482">
      <c r="A482" s="82"/>
      <c r="B482" s="82"/>
      <c r="C482" s="82"/>
      <c r="D482" s="82"/>
      <c r="E482" s="82"/>
      <c r="F482" s="82"/>
      <c r="G482" s="82"/>
      <c r="H482" s="82"/>
      <c r="I482" s="83"/>
      <c r="J482" s="86"/>
    </row>
    <row r="483">
      <c r="A483" s="82"/>
      <c r="B483" s="82"/>
      <c r="C483" s="82"/>
      <c r="D483" s="82"/>
      <c r="E483" s="82"/>
      <c r="F483" s="82"/>
      <c r="G483" s="82"/>
      <c r="H483" s="82"/>
      <c r="I483" s="83"/>
      <c r="J483" s="86"/>
    </row>
    <row r="484">
      <c r="A484" s="82"/>
      <c r="B484" s="82"/>
      <c r="C484" s="82"/>
      <c r="D484" s="82"/>
      <c r="E484" s="82"/>
      <c r="F484" s="82"/>
      <c r="G484" s="82"/>
      <c r="H484" s="82"/>
      <c r="I484" s="83"/>
      <c r="J484" s="86"/>
    </row>
    <row r="485">
      <c r="A485" s="82"/>
      <c r="B485" s="82"/>
      <c r="C485" s="82"/>
      <c r="D485" s="82"/>
      <c r="E485" s="82"/>
      <c r="F485" s="82"/>
      <c r="G485" s="82"/>
      <c r="H485" s="82"/>
      <c r="I485" s="83"/>
      <c r="J485" s="86"/>
    </row>
    <row r="486">
      <c r="A486" s="82"/>
      <c r="B486" s="82"/>
      <c r="C486" s="82"/>
      <c r="D486" s="82"/>
      <c r="E486" s="82"/>
      <c r="F486" s="82"/>
      <c r="G486" s="82"/>
      <c r="H486" s="82"/>
      <c r="I486" s="83"/>
      <c r="J486" s="86"/>
    </row>
    <row r="487">
      <c r="A487" s="82"/>
      <c r="B487" s="82"/>
      <c r="C487" s="82"/>
      <c r="D487" s="82"/>
      <c r="E487" s="82"/>
      <c r="F487" s="82"/>
      <c r="G487" s="82"/>
      <c r="H487" s="82"/>
      <c r="I487" s="83"/>
      <c r="J487" s="86"/>
    </row>
    <row r="488">
      <c r="A488" s="82"/>
      <c r="B488" s="82"/>
      <c r="C488" s="82"/>
      <c r="D488" s="82"/>
      <c r="E488" s="82"/>
      <c r="F488" s="82"/>
      <c r="G488" s="82"/>
      <c r="H488" s="82"/>
      <c r="I488" s="83"/>
      <c r="J488" s="86"/>
    </row>
    <row r="489">
      <c r="A489" s="82"/>
      <c r="B489" s="82"/>
      <c r="C489" s="82"/>
      <c r="D489" s="82"/>
      <c r="E489" s="82"/>
      <c r="F489" s="82"/>
      <c r="G489" s="82"/>
      <c r="H489" s="82"/>
      <c r="I489" s="83"/>
      <c r="J489" s="86"/>
    </row>
    <row r="490">
      <c r="A490" s="82"/>
      <c r="B490" s="82"/>
      <c r="C490" s="82"/>
      <c r="D490" s="82"/>
      <c r="E490" s="82"/>
      <c r="F490" s="82"/>
      <c r="G490" s="82"/>
      <c r="H490" s="82"/>
      <c r="I490" s="83"/>
      <c r="J490" s="86"/>
    </row>
    <row r="491">
      <c r="A491" s="82"/>
      <c r="B491" s="82"/>
      <c r="C491" s="82"/>
      <c r="D491" s="82"/>
      <c r="E491" s="82"/>
      <c r="F491" s="82"/>
      <c r="G491" s="82"/>
      <c r="H491" s="82"/>
      <c r="I491" s="83"/>
      <c r="J491" s="86"/>
    </row>
    <row r="492">
      <c r="A492" s="82"/>
      <c r="B492" s="82"/>
      <c r="C492" s="82"/>
      <c r="D492" s="82"/>
      <c r="E492" s="82"/>
      <c r="F492" s="82"/>
      <c r="G492" s="82"/>
      <c r="H492" s="82"/>
      <c r="I492" s="83"/>
      <c r="J492" s="86"/>
    </row>
    <row r="493">
      <c r="A493" s="82"/>
      <c r="B493" s="82"/>
      <c r="C493" s="82"/>
      <c r="D493" s="82"/>
      <c r="E493" s="82"/>
      <c r="F493" s="82"/>
      <c r="G493" s="82"/>
      <c r="H493" s="82"/>
      <c r="I493" s="83"/>
      <c r="J493" s="86"/>
    </row>
    <row r="494">
      <c r="A494" s="82"/>
      <c r="B494" s="82"/>
      <c r="C494" s="82"/>
      <c r="D494" s="82"/>
      <c r="E494" s="82"/>
      <c r="F494" s="82"/>
      <c r="G494" s="82"/>
      <c r="H494" s="82"/>
      <c r="I494" s="83"/>
      <c r="J494" s="86"/>
    </row>
    <row r="495">
      <c r="A495" s="82"/>
      <c r="B495" s="82"/>
      <c r="C495" s="82"/>
      <c r="D495" s="82"/>
      <c r="E495" s="82"/>
      <c r="F495" s="82"/>
      <c r="G495" s="82"/>
      <c r="H495" s="82"/>
      <c r="I495" s="83"/>
      <c r="J495" s="86"/>
    </row>
    <row r="496">
      <c r="A496" s="82"/>
      <c r="B496" s="82"/>
      <c r="C496" s="82"/>
      <c r="D496" s="82"/>
      <c r="E496" s="82"/>
      <c r="F496" s="82"/>
      <c r="G496" s="82"/>
      <c r="H496" s="82"/>
      <c r="I496" s="83"/>
      <c r="J496" s="86"/>
    </row>
    <row r="497">
      <c r="A497" s="82"/>
      <c r="B497" s="82"/>
      <c r="C497" s="82"/>
      <c r="D497" s="82"/>
      <c r="E497" s="82"/>
      <c r="F497" s="82"/>
      <c r="G497" s="82"/>
      <c r="H497" s="82"/>
      <c r="I497" s="83"/>
      <c r="J497" s="86"/>
    </row>
    <row r="498">
      <c r="A498" s="82"/>
      <c r="B498" s="82"/>
      <c r="C498" s="82"/>
      <c r="D498" s="82"/>
      <c r="E498" s="82"/>
      <c r="F498" s="82"/>
      <c r="G498" s="82"/>
      <c r="H498" s="82"/>
      <c r="I498" s="83"/>
      <c r="J498" s="86"/>
    </row>
    <row r="499">
      <c r="A499" s="82"/>
      <c r="B499" s="82"/>
      <c r="C499" s="82"/>
      <c r="D499" s="82"/>
      <c r="E499" s="82"/>
      <c r="F499" s="82"/>
      <c r="G499" s="82"/>
      <c r="H499" s="82"/>
      <c r="I499" s="83"/>
      <c r="J499" s="86"/>
    </row>
    <row r="500">
      <c r="A500" s="82"/>
      <c r="B500" s="82"/>
      <c r="C500" s="82"/>
      <c r="D500" s="82"/>
      <c r="E500" s="82"/>
      <c r="F500" s="82"/>
      <c r="G500" s="82"/>
      <c r="H500" s="82"/>
      <c r="I500" s="83"/>
      <c r="J500" s="86"/>
    </row>
    <row r="501">
      <c r="A501" s="82"/>
      <c r="B501" s="82"/>
      <c r="C501" s="82"/>
      <c r="D501" s="82"/>
      <c r="E501" s="82"/>
      <c r="F501" s="82"/>
      <c r="G501" s="82"/>
      <c r="H501" s="82"/>
      <c r="I501" s="83"/>
      <c r="J501" s="86"/>
    </row>
    <row r="502">
      <c r="A502" s="82"/>
      <c r="B502" s="82"/>
      <c r="C502" s="82"/>
      <c r="D502" s="82"/>
      <c r="E502" s="82"/>
      <c r="F502" s="82"/>
      <c r="G502" s="82"/>
      <c r="H502" s="82"/>
      <c r="I502" s="83"/>
      <c r="J502" s="86"/>
    </row>
    <row r="503">
      <c r="A503" s="82"/>
      <c r="B503" s="82"/>
      <c r="C503" s="82"/>
      <c r="D503" s="82"/>
      <c r="E503" s="82"/>
      <c r="F503" s="82"/>
      <c r="G503" s="82"/>
      <c r="H503" s="82"/>
      <c r="I503" s="83"/>
      <c r="J503" s="86"/>
    </row>
    <row r="504">
      <c r="A504" s="82"/>
      <c r="B504" s="82"/>
      <c r="C504" s="82"/>
      <c r="D504" s="82"/>
      <c r="E504" s="82"/>
      <c r="F504" s="82"/>
      <c r="G504" s="82"/>
      <c r="H504" s="82"/>
      <c r="I504" s="83"/>
      <c r="J504" s="86"/>
    </row>
    <row r="505">
      <c r="A505" s="82"/>
      <c r="B505" s="82"/>
      <c r="C505" s="82"/>
      <c r="D505" s="82"/>
      <c r="E505" s="82"/>
      <c r="F505" s="82"/>
      <c r="G505" s="82"/>
      <c r="H505" s="82"/>
      <c r="I505" s="83"/>
      <c r="J505" s="86"/>
    </row>
    <row r="506">
      <c r="A506" s="82"/>
      <c r="B506" s="82"/>
      <c r="C506" s="82"/>
      <c r="D506" s="82"/>
      <c r="E506" s="82"/>
      <c r="F506" s="82"/>
      <c r="G506" s="82"/>
      <c r="H506" s="82"/>
      <c r="I506" s="83"/>
      <c r="J506" s="86"/>
    </row>
    <row r="507">
      <c r="A507" s="82"/>
      <c r="B507" s="82"/>
      <c r="C507" s="82"/>
      <c r="D507" s="82"/>
      <c r="E507" s="82"/>
      <c r="F507" s="82"/>
      <c r="G507" s="82"/>
      <c r="H507" s="82"/>
      <c r="I507" s="83"/>
      <c r="J507" s="86"/>
    </row>
    <row r="508">
      <c r="A508" s="82"/>
      <c r="B508" s="82"/>
      <c r="C508" s="82"/>
      <c r="D508" s="82"/>
      <c r="E508" s="82"/>
      <c r="F508" s="82"/>
      <c r="G508" s="82"/>
      <c r="H508" s="82"/>
      <c r="I508" s="83"/>
      <c r="J508" s="86"/>
    </row>
    <row r="509">
      <c r="A509" s="82"/>
      <c r="B509" s="82"/>
      <c r="C509" s="82"/>
      <c r="D509" s="82"/>
      <c r="E509" s="82"/>
      <c r="F509" s="82"/>
      <c r="G509" s="82"/>
      <c r="H509" s="82"/>
      <c r="I509" s="83"/>
      <c r="J509" s="86"/>
    </row>
    <row r="510">
      <c r="A510" s="82"/>
      <c r="B510" s="82"/>
      <c r="C510" s="82"/>
      <c r="D510" s="82"/>
      <c r="E510" s="82"/>
      <c r="F510" s="82"/>
      <c r="G510" s="82"/>
      <c r="H510" s="82"/>
      <c r="I510" s="83"/>
      <c r="J510" s="86"/>
    </row>
    <row r="511">
      <c r="A511" s="82"/>
      <c r="B511" s="82"/>
      <c r="C511" s="82"/>
      <c r="D511" s="82"/>
      <c r="E511" s="82"/>
      <c r="F511" s="82"/>
      <c r="G511" s="82"/>
      <c r="H511" s="82"/>
      <c r="I511" s="83"/>
      <c r="J511" s="86"/>
    </row>
    <row r="512">
      <c r="A512" s="82"/>
      <c r="B512" s="82"/>
      <c r="C512" s="82"/>
      <c r="D512" s="82"/>
      <c r="E512" s="82"/>
      <c r="F512" s="82"/>
      <c r="G512" s="82"/>
      <c r="H512" s="82"/>
      <c r="I512" s="83"/>
      <c r="J512" s="86"/>
    </row>
    <row r="513">
      <c r="A513" s="82"/>
      <c r="B513" s="82"/>
      <c r="C513" s="82"/>
      <c r="D513" s="82"/>
      <c r="E513" s="82"/>
      <c r="F513" s="82"/>
      <c r="G513" s="82"/>
      <c r="H513" s="82"/>
      <c r="I513" s="83"/>
      <c r="J513" s="86"/>
    </row>
    <row r="514">
      <c r="A514" s="82"/>
      <c r="B514" s="82"/>
      <c r="C514" s="82"/>
      <c r="D514" s="82"/>
      <c r="E514" s="82"/>
      <c r="F514" s="82"/>
      <c r="G514" s="82"/>
      <c r="H514" s="82"/>
      <c r="I514" s="83"/>
      <c r="J514" s="86"/>
    </row>
    <row r="515">
      <c r="A515" s="82"/>
      <c r="B515" s="82"/>
      <c r="C515" s="82"/>
      <c r="D515" s="82"/>
      <c r="E515" s="82"/>
      <c r="F515" s="82"/>
      <c r="G515" s="82"/>
      <c r="H515" s="82"/>
      <c r="I515" s="83"/>
      <c r="J515" s="86"/>
    </row>
    <row r="516">
      <c r="A516" s="82"/>
      <c r="B516" s="82"/>
      <c r="C516" s="82"/>
      <c r="D516" s="82"/>
      <c r="E516" s="82"/>
      <c r="F516" s="82"/>
      <c r="G516" s="82"/>
      <c r="H516" s="82"/>
      <c r="I516" s="83"/>
      <c r="J516" s="86"/>
    </row>
    <row r="517">
      <c r="A517" s="82"/>
      <c r="B517" s="82"/>
      <c r="C517" s="82"/>
      <c r="D517" s="82"/>
      <c r="E517" s="82"/>
      <c r="F517" s="82"/>
      <c r="G517" s="82"/>
      <c r="H517" s="82"/>
      <c r="I517" s="83"/>
      <c r="J517" s="86"/>
    </row>
    <row r="518">
      <c r="A518" s="82"/>
      <c r="B518" s="82"/>
      <c r="C518" s="82"/>
      <c r="D518" s="82"/>
      <c r="E518" s="82"/>
      <c r="F518" s="82"/>
      <c r="G518" s="82"/>
      <c r="H518" s="82"/>
      <c r="I518" s="83"/>
      <c r="J518" s="86"/>
    </row>
    <row r="519">
      <c r="A519" s="82"/>
      <c r="B519" s="82"/>
      <c r="C519" s="82"/>
      <c r="D519" s="82"/>
      <c r="E519" s="82"/>
      <c r="F519" s="82"/>
      <c r="G519" s="82"/>
      <c r="H519" s="82"/>
      <c r="I519" s="83"/>
      <c r="J519" s="86"/>
    </row>
    <row r="520">
      <c r="A520" s="82"/>
      <c r="B520" s="82"/>
      <c r="C520" s="82"/>
      <c r="D520" s="82"/>
      <c r="E520" s="82"/>
      <c r="F520" s="82"/>
      <c r="G520" s="82"/>
      <c r="H520" s="82"/>
      <c r="I520" s="83"/>
      <c r="J520" s="86"/>
    </row>
    <row r="521">
      <c r="A521" s="82"/>
      <c r="B521" s="82"/>
      <c r="C521" s="82"/>
      <c r="D521" s="82"/>
      <c r="E521" s="82"/>
      <c r="F521" s="82"/>
      <c r="G521" s="82"/>
      <c r="H521" s="82"/>
      <c r="I521" s="83"/>
      <c r="J521" s="86"/>
    </row>
    <row r="522">
      <c r="A522" s="82"/>
      <c r="B522" s="82"/>
      <c r="C522" s="82"/>
      <c r="D522" s="82"/>
      <c r="E522" s="82"/>
      <c r="F522" s="82"/>
      <c r="G522" s="82"/>
      <c r="H522" s="82"/>
      <c r="I522" s="83"/>
      <c r="J522" s="86"/>
    </row>
    <row r="523">
      <c r="A523" s="82"/>
      <c r="B523" s="82"/>
      <c r="C523" s="82"/>
      <c r="D523" s="82"/>
      <c r="E523" s="82"/>
      <c r="F523" s="82"/>
      <c r="G523" s="82"/>
      <c r="H523" s="82"/>
      <c r="I523" s="83"/>
      <c r="J523" s="86"/>
    </row>
    <row r="524">
      <c r="A524" s="82"/>
      <c r="B524" s="82"/>
      <c r="C524" s="82"/>
      <c r="D524" s="82"/>
      <c r="E524" s="82"/>
      <c r="F524" s="82"/>
      <c r="G524" s="82"/>
      <c r="H524" s="82"/>
      <c r="I524" s="83"/>
      <c r="J524" s="86"/>
    </row>
    <row r="525">
      <c r="A525" s="82"/>
      <c r="B525" s="82"/>
      <c r="C525" s="82"/>
      <c r="D525" s="82"/>
      <c r="E525" s="82"/>
      <c r="F525" s="82"/>
      <c r="G525" s="82"/>
      <c r="H525" s="82"/>
      <c r="I525" s="83"/>
      <c r="J525" s="86"/>
    </row>
    <row r="526">
      <c r="A526" s="82"/>
      <c r="B526" s="82"/>
      <c r="C526" s="82"/>
      <c r="D526" s="82"/>
      <c r="E526" s="82"/>
      <c r="F526" s="82"/>
      <c r="G526" s="82"/>
      <c r="H526" s="82"/>
      <c r="I526" s="83"/>
      <c r="J526" s="86"/>
    </row>
    <row r="527">
      <c r="A527" s="82"/>
      <c r="B527" s="82"/>
      <c r="C527" s="82"/>
      <c r="D527" s="82"/>
      <c r="E527" s="82"/>
      <c r="F527" s="82"/>
      <c r="G527" s="82"/>
      <c r="H527" s="82"/>
      <c r="I527" s="83"/>
      <c r="J527" s="86"/>
    </row>
    <row r="528">
      <c r="A528" s="82"/>
      <c r="B528" s="82"/>
      <c r="C528" s="82"/>
      <c r="D528" s="82"/>
      <c r="E528" s="82"/>
      <c r="F528" s="82"/>
      <c r="G528" s="82"/>
      <c r="H528" s="82"/>
      <c r="I528" s="83"/>
      <c r="J528" s="86"/>
    </row>
    <row r="529">
      <c r="A529" s="82"/>
      <c r="B529" s="82"/>
      <c r="C529" s="82"/>
      <c r="D529" s="82"/>
      <c r="E529" s="82"/>
      <c r="F529" s="82"/>
      <c r="G529" s="82"/>
      <c r="H529" s="82"/>
      <c r="I529" s="83"/>
      <c r="J529" s="86"/>
    </row>
    <row r="530">
      <c r="A530" s="82"/>
      <c r="B530" s="82"/>
      <c r="C530" s="82"/>
      <c r="D530" s="82"/>
      <c r="E530" s="82"/>
      <c r="F530" s="82"/>
      <c r="G530" s="82"/>
      <c r="H530" s="82"/>
      <c r="I530" s="83"/>
      <c r="J530" s="86"/>
    </row>
    <row r="531">
      <c r="A531" s="82"/>
      <c r="B531" s="82"/>
      <c r="C531" s="82"/>
      <c r="D531" s="82"/>
      <c r="E531" s="82"/>
      <c r="F531" s="82"/>
      <c r="G531" s="82"/>
      <c r="H531" s="82"/>
      <c r="I531" s="83"/>
      <c r="J531" s="86"/>
    </row>
    <row r="532">
      <c r="A532" s="82"/>
      <c r="B532" s="82"/>
      <c r="C532" s="82"/>
      <c r="D532" s="82"/>
      <c r="E532" s="82"/>
      <c r="F532" s="82"/>
      <c r="G532" s="82"/>
      <c r="H532" s="82"/>
      <c r="I532" s="83"/>
      <c r="J532" s="86"/>
    </row>
    <row r="533">
      <c r="A533" s="82"/>
      <c r="B533" s="82"/>
      <c r="C533" s="82"/>
      <c r="D533" s="82"/>
      <c r="E533" s="82"/>
      <c r="F533" s="82"/>
      <c r="G533" s="82"/>
      <c r="H533" s="82"/>
      <c r="I533" s="83"/>
      <c r="J533" s="86"/>
    </row>
    <row r="534">
      <c r="A534" s="82"/>
      <c r="B534" s="82"/>
      <c r="C534" s="82"/>
      <c r="D534" s="82"/>
      <c r="E534" s="82"/>
      <c r="F534" s="82"/>
      <c r="G534" s="82"/>
      <c r="H534" s="82"/>
      <c r="I534" s="83"/>
      <c r="J534" s="86"/>
    </row>
    <row r="535">
      <c r="A535" s="82"/>
      <c r="B535" s="82"/>
      <c r="C535" s="82"/>
      <c r="D535" s="82"/>
      <c r="E535" s="82"/>
      <c r="F535" s="82"/>
      <c r="G535" s="82"/>
      <c r="H535" s="82"/>
      <c r="I535" s="83"/>
      <c r="J535" s="86"/>
    </row>
    <row r="536">
      <c r="A536" s="82"/>
      <c r="B536" s="82"/>
      <c r="C536" s="82"/>
      <c r="D536" s="82"/>
      <c r="E536" s="82"/>
      <c r="F536" s="82"/>
      <c r="G536" s="82"/>
      <c r="H536" s="82"/>
      <c r="I536" s="83"/>
      <c r="J536" s="86"/>
    </row>
    <row r="537">
      <c r="A537" s="82"/>
      <c r="B537" s="82"/>
      <c r="C537" s="82"/>
      <c r="D537" s="82"/>
      <c r="E537" s="82"/>
      <c r="F537" s="82"/>
      <c r="G537" s="82"/>
      <c r="H537" s="82"/>
      <c r="I537" s="83"/>
      <c r="J537" s="86"/>
    </row>
    <row r="538">
      <c r="A538" s="82"/>
      <c r="B538" s="82"/>
      <c r="C538" s="82"/>
      <c r="D538" s="82"/>
      <c r="E538" s="82"/>
      <c r="F538" s="82"/>
      <c r="G538" s="82"/>
      <c r="H538" s="82"/>
      <c r="I538" s="83"/>
      <c r="J538" s="86"/>
    </row>
    <row r="539">
      <c r="A539" s="82"/>
      <c r="B539" s="82"/>
      <c r="C539" s="82"/>
      <c r="D539" s="82"/>
      <c r="E539" s="82"/>
      <c r="F539" s="82"/>
      <c r="G539" s="82"/>
      <c r="H539" s="82"/>
      <c r="I539" s="83"/>
      <c r="J539" s="86"/>
    </row>
    <row r="540">
      <c r="A540" s="82"/>
      <c r="B540" s="82"/>
      <c r="C540" s="82"/>
      <c r="D540" s="82"/>
      <c r="E540" s="82"/>
      <c r="F540" s="82"/>
      <c r="G540" s="82"/>
      <c r="H540" s="82"/>
      <c r="I540" s="83"/>
      <c r="J540" s="86"/>
    </row>
    <row r="541">
      <c r="A541" s="82"/>
      <c r="B541" s="82"/>
      <c r="C541" s="82"/>
      <c r="D541" s="82"/>
      <c r="E541" s="82"/>
      <c r="F541" s="82"/>
      <c r="G541" s="82"/>
      <c r="H541" s="82"/>
      <c r="I541" s="83"/>
      <c r="J541" s="86"/>
    </row>
    <row r="542">
      <c r="A542" s="82"/>
      <c r="B542" s="82"/>
      <c r="C542" s="82"/>
      <c r="D542" s="82"/>
      <c r="E542" s="82"/>
      <c r="F542" s="82"/>
      <c r="G542" s="82"/>
      <c r="H542" s="82"/>
      <c r="I542" s="83"/>
      <c r="J542" s="86"/>
    </row>
    <row r="543">
      <c r="A543" s="82"/>
      <c r="B543" s="82"/>
      <c r="C543" s="82"/>
      <c r="D543" s="82"/>
      <c r="E543" s="82"/>
      <c r="F543" s="82"/>
      <c r="G543" s="82"/>
      <c r="H543" s="82"/>
      <c r="I543" s="83"/>
      <c r="J543" s="86"/>
    </row>
    <row r="544">
      <c r="A544" s="82"/>
      <c r="B544" s="82"/>
      <c r="C544" s="82"/>
      <c r="D544" s="82"/>
      <c r="E544" s="82"/>
      <c r="F544" s="82"/>
      <c r="G544" s="82"/>
      <c r="H544" s="82"/>
      <c r="I544" s="83"/>
      <c r="J544" s="86"/>
    </row>
    <row r="545">
      <c r="A545" s="82"/>
      <c r="B545" s="82"/>
      <c r="C545" s="82"/>
      <c r="D545" s="82"/>
      <c r="E545" s="82"/>
      <c r="F545" s="82"/>
      <c r="G545" s="82"/>
      <c r="H545" s="82"/>
      <c r="I545" s="83"/>
      <c r="J545" s="86"/>
    </row>
    <row r="546">
      <c r="A546" s="82"/>
      <c r="B546" s="82"/>
      <c r="C546" s="82"/>
      <c r="D546" s="82"/>
      <c r="E546" s="82"/>
      <c r="F546" s="82"/>
      <c r="G546" s="82"/>
      <c r="H546" s="82"/>
      <c r="I546" s="83"/>
      <c r="J546" s="86"/>
    </row>
    <row r="547">
      <c r="A547" s="82"/>
      <c r="B547" s="82"/>
      <c r="C547" s="82"/>
      <c r="D547" s="82"/>
      <c r="E547" s="82"/>
      <c r="F547" s="82"/>
      <c r="G547" s="82"/>
      <c r="H547" s="82"/>
      <c r="I547" s="83"/>
      <c r="J547" s="86"/>
    </row>
    <row r="548">
      <c r="A548" s="82"/>
      <c r="B548" s="82"/>
      <c r="C548" s="82"/>
      <c r="D548" s="82"/>
      <c r="E548" s="82"/>
      <c r="F548" s="82"/>
      <c r="G548" s="82"/>
      <c r="H548" s="82"/>
      <c r="I548" s="83"/>
      <c r="J548" s="86"/>
    </row>
    <row r="549">
      <c r="A549" s="82"/>
      <c r="B549" s="82"/>
      <c r="C549" s="82"/>
      <c r="D549" s="82"/>
      <c r="E549" s="82"/>
      <c r="F549" s="82"/>
      <c r="G549" s="82"/>
      <c r="H549" s="82"/>
      <c r="I549" s="83"/>
      <c r="J549" s="86"/>
    </row>
    <row r="550">
      <c r="A550" s="82"/>
      <c r="B550" s="82"/>
      <c r="C550" s="82"/>
      <c r="D550" s="82"/>
      <c r="E550" s="82"/>
      <c r="F550" s="82"/>
      <c r="G550" s="82"/>
      <c r="H550" s="82"/>
      <c r="I550" s="83"/>
      <c r="J550" s="86"/>
    </row>
    <row r="551">
      <c r="A551" s="82"/>
      <c r="B551" s="82"/>
      <c r="C551" s="82"/>
      <c r="D551" s="82"/>
      <c r="E551" s="82"/>
      <c r="F551" s="82"/>
      <c r="G551" s="82"/>
      <c r="H551" s="82"/>
      <c r="I551" s="83"/>
      <c r="J551" s="86"/>
    </row>
    <row r="552">
      <c r="A552" s="82"/>
      <c r="B552" s="82"/>
      <c r="C552" s="82"/>
      <c r="D552" s="82"/>
      <c r="E552" s="82"/>
      <c r="F552" s="82"/>
      <c r="G552" s="82"/>
      <c r="H552" s="82"/>
      <c r="I552" s="83"/>
      <c r="J552" s="86"/>
    </row>
    <row r="553">
      <c r="A553" s="82"/>
      <c r="B553" s="82"/>
      <c r="C553" s="82"/>
      <c r="D553" s="82"/>
      <c r="E553" s="82"/>
      <c r="F553" s="82"/>
      <c r="G553" s="82"/>
      <c r="H553" s="82"/>
      <c r="I553" s="83"/>
      <c r="J553" s="86"/>
    </row>
    <row r="554">
      <c r="A554" s="82"/>
      <c r="B554" s="82"/>
      <c r="C554" s="82"/>
      <c r="D554" s="82"/>
      <c r="E554" s="82"/>
      <c r="F554" s="82"/>
      <c r="G554" s="82"/>
      <c r="H554" s="82"/>
      <c r="I554" s="83"/>
      <c r="J554" s="86"/>
    </row>
    <row r="555">
      <c r="A555" s="82"/>
      <c r="B555" s="82"/>
      <c r="C555" s="82"/>
      <c r="D555" s="82"/>
      <c r="E555" s="82"/>
      <c r="F555" s="82"/>
      <c r="G555" s="82"/>
      <c r="H555" s="82"/>
      <c r="I555" s="83"/>
      <c r="J555" s="86"/>
    </row>
    <row r="556">
      <c r="A556" s="82"/>
      <c r="B556" s="82"/>
      <c r="C556" s="82"/>
      <c r="D556" s="82"/>
      <c r="E556" s="82"/>
      <c r="F556" s="82"/>
      <c r="G556" s="82"/>
      <c r="H556" s="82"/>
      <c r="I556" s="83"/>
      <c r="J556" s="86"/>
    </row>
    <row r="557">
      <c r="A557" s="82"/>
      <c r="B557" s="82"/>
      <c r="C557" s="82"/>
      <c r="D557" s="82"/>
      <c r="E557" s="82"/>
      <c r="F557" s="82"/>
      <c r="G557" s="82"/>
      <c r="H557" s="82"/>
      <c r="I557" s="83"/>
      <c r="J557" s="86"/>
    </row>
    <row r="558">
      <c r="A558" s="82"/>
      <c r="B558" s="82"/>
      <c r="C558" s="82"/>
      <c r="D558" s="82"/>
      <c r="E558" s="82"/>
      <c r="F558" s="82"/>
      <c r="G558" s="82"/>
      <c r="H558" s="82"/>
      <c r="I558" s="83"/>
      <c r="J558" s="86"/>
    </row>
    <row r="559">
      <c r="A559" s="82"/>
      <c r="B559" s="82"/>
      <c r="C559" s="82"/>
      <c r="D559" s="82"/>
      <c r="E559" s="82"/>
      <c r="F559" s="82"/>
      <c r="G559" s="82"/>
      <c r="H559" s="82"/>
      <c r="I559" s="83"/>
      <c r="J559" s="86"/>
    </row>
    <row r="560">
      <c r="A560" s="82"/>
      <c r="B560" s="82"/>
      <c r="C560" s="82"/>
      <c r="D560" s="82"/>
      <c r="E560" s="82"/>
      <c r="F560" s="82"/>
      <c r="G560" s="82"/>
      <c r="H560" s="82"/>
      <c r="I560" s="83"/>
      <c r="J560" s="86"/>
    </row>
    <row r="561">
      <c r="A561" s="82"/>
      <c r="B561" s="82"/>
      <c r="C561" s="82"/>
      <c r="D561" s="82"/>
      <c r="E561" s="82"/>
      <c r="F561" s="82"/>
      <c r="G561" s="82"/>
      <c r="H561" s="82"/>
      <c r="I561" s="83"/>
      <c r="J561" s="86"/>
    </row>
    <row r="562">
      <c r="A562" s="82"/>
      <c r="B562" s="82"/>
      <c r="C562" s="82"/>
      <c r="D562" s="82"/>
      <c r="E562" s="82"/>
      <c r="F562" s="82"/>
      <c r="G562" s="82"/>
      <c r="H562" s="82"/>
      <c r="I562" s="83"/>
      <c r="J562" s="86"/>
    </row>
    <row r="563">
      <c r="A563" s="82"/>
      <c r="B563" s="82"/>
      <c r="C563" s="82"/>
      <c r="D563" s="82"/>
      <c r="E563" s="82"/>
      <c r="F563" s="82"/>
      <c r="G563" s="82"/>
      <c r="H563" s="82"/>
      <c r="I563" s="83"/>
      <c r="J563" s="86"/>
    </row>
    <row r="564">
      <c r="A564" s="82"/>
      <c r="B564" s="82"/>
      <c r="C564" s="82"/>
      <c r="D564" s="82"/>
      <c r="E564" s="82"/>
      <c r="F564" s="82"/>
      <c r="G564" s="82"/>
      <c r="H564" s="82"/>
      <c r="I564" s="83"/>
      <c r="J564" s="86"/>
    </row>
    <row r="565">
      <c r="A565" s="82"/>
      <c r="B565" s="82"/>
      <c r="C565" s="82"/>
      <c r="D565" s="82"/>
      <c r="E565" s="82"/>
      <c r="F565" s="82"/>
      <c r="G565" s="82"/>
      <c r="H565" s="82"/>
      <c r="I565" s="83"/>
      <c r="J565" s="86"/>
    </row>
    <row r="566">
      <c r="A566" s="82"/>
      <c r="B566" s="82"/>
      <c r="C566" s="82"/>
      <c r="D566" s="82"/>
      <c r="E566" s="82"/>
      <c r="F566" s="82"/>
      <c r="G566" s="82"/>
      <c r="H566" s="82"/>
      <c r="I566" s="83"/>
      <c r="J566" s="86"/>
    </row>
    <row r="567">
      <c r="A567" s="82"/>
      <c r="B567" s="82"/>
      <c r="C567" s="82"/>
      <c r="D567" s="82"/>
      <c r="E567" s="82"/>
      <c r="F567" s="82"/>
      <c r="G567" s="82"/>
      <c r="H567" s="82"/>
      <c r="I567" s="83"/>
      <c r="J567" s="86"/>
    </row>
    <row r="568">
      <c r="A568" s="82"/>
      <c r="B568" s="82"/>
      <c r="C568" s="82"/>
      <c r="D568" s="82"/>
      <c r="E568" s="82"/>
      <c r="F568" s="82"/>
      <c r="G568" s="82"/>
      <c r="H568" s="82"/>
      <c r="I568" s="83"/>
      <c r="J568" s="86"/>
    </row>
    <row r="569">
      <c r="A569" s="82"/>
      <c r="B569" s="82"/>
      <c r="C569" s="82"/>
      <c r="D569" s="82"/>
      <c r="E569" s="82"/>
      <c r="F569" s="82"/>
      <c r="G569" s="82"/>
      <c r="H569" s="82"/>
      <c r="I569" s="83"/>
      <c r="J569" s="86"/>
    </row>
    <row r="570">
      <c r="A570" s="82"/>
      <c r="B570" s="82"/>
      <c r="C570" s="82"/>
      <c r="D570" s="82"/>
      <c r="E570" s="82"/>
      <c r="F570" s="82"/>
      <c r="G570" s="82"/>
      <c r="H570" s="82"/>
      <c r="I570" s="83"/>
      <c r="J570" s="86"/>
    </row>
    <row r="571">
      <c r="A571" s="82"/>
      <c r="B571" s="82"/>
      <c r="C571" s="82"/>
      <c r="D571" s="82"/>
      <c r="E571" s="82"/>
      <c r="F571" s="82"/>
      <c r="G571" s="82"/>
      <c r="H571" s="82"/>
      <c r="I571" s="83"/>
      <c r="J571" s="86"/>
    </row>
    <row r="572">
      <c r="A572" s="82"/>
      <c r="B572" s="82"/>
      <c r="C572" s="82"/>
      <c r="D572" s="82"/>
      <c r="E572" s="82"/>
      <c r="F572" s="82"/>
      <c r="G572" s="82"/>
      <c r="H572" s="82"/>
      <c r="I572" s="83"/>
      <c r="J572" s="86"/>
    </row>
    <row r="573">
      <c r="A573" s="82"/>
      <c r="B573" s="82"/>
      <c r="C573" s="82"/>
      <c r="D573" s="82"/>
      <c r="E573" s="82"/>
      <c r="F573" s="82"/>
      <c r="G573" s="82"/>
      <c r="H573" s="82"/>
      <c r="I573" s="83"/>
      <c r="J573" s="86"/>
    </row>
    <row r="574">
      <c r="A574" s="82"/>
      <c r="B574" s="82"/>
      <c r="C574" s="82"/>
      <c r="D574" s="82"/>
      <c r="E574" s="82"/>
      <c r="F574" s="82"/>
      <c r="G574" s="82"/>
      <c r="H574" s="82"/>
      <c r="I574" s="83"/>
      <c r="J574" s="86"/>
    </row>
    <row r="575">
      <c r="A575" s="82"/>
      <c r="B575" s="82"/>
      <c r="C575" s="82"/>
      <c r="D575" s="82"/>
      <c r="E575" s="82"/>
      <c r="F575" s="82"/>
      <c r="G575" s="82"/>
      <c r="H575" s="82"/>
      <c r="I575" s="83"/>
      <c r="J575" s="86"/>
    </row>
    <row r="576">
      <c r="A576" s="82"/>
      <c r="B576" s="82"/>
      <c r="C576" s="82"/>
      <c r="D576" s="82"/>
      <c r="E576" s="82"/>
      <c r="F576" s="82"/>
      <c r="G576" s="82"/>
      <c r="H576" s="82"/>
      <c r="I576" s="83"/>
      <c r="J576" s="86"/>
    </row>
    <row r="577">
      <c r="A577" s="82"/>
      <c r="B577" s="82"/>
      <c r="C577" s="82"/>
      <c r="D577" s="82"/>
      <c r="E577" s="82"/>
      <c r="F577" s="82"/>
      <c r="G577" s="82"/>
      <c r="H577" s="82"/>
      <c r="I577" s="83"/>
      <c r="J577" s="86"/>
    </row>
    <row r="578">
      <c r="A578" s="82"/>
      <c r="B578" s="82"/>
      <c r="C578" s="82"/>
      <c r="D578" s="82"/>
      <c r="E578" s="82"/>
      <c r="F578" s="82"/>
      <c r="G578" s="82"/>
      <c r="H578" s="82"/>
      <c r="I578" s="83"/>
      <c r="J578" s="86"/>
    </row>
    <row r="579">
      <c r="A579" s="82"/>
      <c r="B579" s="82"/>
      <c r="C579" s="82"/>
      <c r="D579" s="82"/>
      <c r="E579" s="82"/>
      <c r="F579" s="82"/>
      <c r="G579" s="82"/>
      <c r="H579" s="82"/>
      <c r="I579" s="83"/>
      <c r="J579" s="86"/>
    </row>
    <row r="580">
      <c r="A580" s="82"/>
      <c r="B580" s="82"/>
      <c r="C580" s="82"/>
      <c r="D580" s="82"/>
      <c r="E580" s="82"/>
      <c r="F580" s="82"/>
      <c r="G580" s="82"/>
      <c r="H580" s="82"/>
      <c r="I580" s="83"/>
      <c r="J580" s="86"/>
    </row>
    <row r="581">
      <c r="A581" s="82"/>
      <c r="B581" s="82"/>
      <c r="C581" s="82"/>
      <c r="D581" s="82"/>
      <c r="E581" s="82"/>
      <c r="F581" s="82"/>
      <c r="G581" s="82"/>
      <c r="H581" s="82"/>
      <c r="I581" s="83"/>
      <c r="J581" s="86"/>
    </row>
    <row r="582">
      <c r="A582" s="82"/>
      <c r="B582" s="82"/>
      <c r="C582" s="82"/>
      <c r="D582" s="82"/>
      <c r="E582" s="82"/>
      <c r="F582" s="82"/>
      <c r="G582" s="82"/>
      <c r="H582" s="82"/>
      <c r="I582" s="83"/>
      <c r="J582" s="86"/>
    </row>
    <row r="583">
      <c r="A583" s="82"/>
      <c r="B583" s="82"/>
      <c r="C583" s="82"/>
      <c r="D583" s="82"/>
      <c r="E583" s="82"/>
      <c r="F583" s="82"/>
      <c r="G583" s="82"/>
      <c r="H583" s="82"/>
      <c r="I583" s="83"/>
      <c r="J583" s="86"/>
    </row>
    <row r="584">
      <c r="A584" s="82"/>
      <c r="B584" s="82"/>
      <c r="C584" s="82"/>
      <c r="D584" s="82"/>
      <c r="E584" s="82"/>
      <c r="F584" s="82"/>
      <c r="G584" s="82"/>
      <c r="H584" s="82"/>
      <c r="I584" s="83"/>
      <c r="J584" s="86"/>
    </row>
    <row r="585">
      <c r="A585" s="82"/>
      <c r="B585" s="82"/>
      <c r="C585" s="82"/>
      <c r="D585" s="82"/>
      <c r="E585" s="82"/>
      <c r="F585" s="82"/>
      <c r="G585" s="82"/>
      <c r="H585" s="82"/>
      <c r="I585" s="83"/>
      <c r="J585" s="86"/>
    </row>
    <row r="586">
      <c r="A586" s="82"/>
      <c r="B586" s="82"/>
      <c r="C586" s="82"/>
      <c r="D586" s="82"/>
      <c r="E586" s="82"/>
      <c r="F586" s="82"/>
      <c r="G586" s="82"/>
      <c r="H586" s="82"/>
      <c r="I586" s="83"/>
      <c r="J586" s="86"/>
    </row>
    <row r="587">
      <c r="A587" s="82"/>
      <c r="B587" s="82"/>
      <c r="C587" s="82"/>
      <c r="D587" s="82"/>
      <c r="E587" s="82"/>
      <c r="F587" s="82"/>
      <c r="G587" s="82"/>
      <c r="H587" s="82"/>
      <c r="I587" s="83"/>
      <c r="J587" s="86"/>
    </row>
    <row r="588">
      <c r="A588" s="82"/>
      <c r="B588" s="82"/>
      <c r="C588" s="82"/>
      <c r="D588" s="82"/>
      <c r="E588" s="82"/>
      <c r="F588" s="82"/>
      <c r="G588" s="82"/>
      <c r="H588" s="82"/>
      <c r="I588" s="83"/>
      <c r="J588" s="86"/>
    </row>
    <row r="589">
      <c r="A589" s="82"/>
      <c r="B589" s="82"/>
      <c r="C589" s="82"/>
      <c r="D589" s="82"/>
      <c r="E589" s="82"/>
      <c r="F589" s="82"/>
      <c r="G589" s="82"/>
      <c r="H589" s="82"/>
      <c r="I589" s="83"/>
      <c r="J589" s="86"/>
    </row>
    <row r="590">
      <c r="A590" s="82"/>
      <c r="B590" s="82"/>
      <c r="C590" s="82"/>
      <c r="D590" s="82"/>
      <c r="E590" s="82"/>
      <c r="F590" s="82"/>
      <c r="G590" s="82"/>
      <c r="H590" s="82"/>
      <c r="I590" s="83"/>
      <c r="J590" s="86"/>
    </row>
    <row r="591">
      <c r="A591" s="82"/>
      <c r="B591" s="82"/>
      <c r="C591" s="82"/>
      <c r="D591" s="82"/>
      <c r="E591" s="82"/>
      <c r="F591" s="82"/>
      <c r="G591" s="82"/>
      <c r="H591" s="82"/>
      <c r="I591" s="83"/>
      <c r="J591" s="86"/>
    </row>
    <row r="592">
      <c r="A592" s="82"/>
      <c r="B592" s="82"/>
      <c r="C592" s="82"/>
      <c r="D592" s="82"/>
      <c r="E592" s="82"/>
      <c r="F592" s="82"/>
      <c r="G592" s="82"/>
      <c r="H592" s="82"/>
      <c r="I592" s="83"/>
      <c r="J592" s="86"/>
    </row>
    <row r="593">
      <c r="A593" s="82"/>
      <c r="B593" s="82"/>
      <c r="C593" s="82"/>
      <c r="D593" s="82"/>
      <c r="E593" s="82"/>
      <c r="F593" s="82"/>
      <c r="G593" s="82"/>
      <c r="H593" s="82"/>
      <c r="I593" s="83"/>
      <c r="J593" s="86"/>
    </row>
    <row r="594">
      <c r="A594" s="82"/>
      <c r="B594" s="82"/>
      <c r="C594" s="82"/>
      <c r="D594" s="82"/>
      <c r="E594" s="82"/>
      <c r="F594" s="82"/>
      <c r="G594" s="82"/>
      <c r="H594" s="82"/>
      <c r="I594" s="83"/>
      <c r="J594" s="86"/>
    </row>
    <row r="595">
      <c r="A595" s="82"/>
      <c r="B595" s="82"/>
      <c r="C595" s="82"/>
      <c r="D595" s="82"/>
      <c r="E595" s="82"/>
      <c r="F595" s="82"/>
      <c r="G595" s="82"/>
      <c r="H595" s="82"/>
      <c r="I595" s="83"/>
      <c r="J595" s="86"/>
    </row>
    <row r="596">
      <c r="A596" s="82"/>
      <c r="B596" s="82"/>
      <c r="C596" s="82"/>
      <c r="D596" s="82"/>
      <c r="E596" s="82"/>
      <c r="F596" s="82"/>
      <c r="G596" s="82"/>
      <c r="H596" s="82"/>
      <c r="I596" s="83"/>
      <c r="J596" s="86"/>
    </row>
    <row r="597">
      <c r="A597" s="82"/>
      <c r="B597" s="82"/>
      <c r="C597" s="82"/>
      <c r="D597" s="82"/>
      <c r="E597" s="82"/>
      <c r="F597" s="82"/>
      <c r="G597" s="82"/>
      <c r="H597" s="82"/>
      <c r="I597" s="83"/>
      <c r="J597" s="86"/>
    </row>
    <row r="598">
      <c r="A598" s="82"/>
      <c r="B598" s="82"/>
      <c r="C598" s="82"/>
      <c r="D598" s="82"/>
      <c r="E598" s="82"/>
      <c r="F598" s="82"/>
      <c r="G598" s="82"/>
      <c r="H598" s="82"/>
      <c r="I598" s="83"/>
      <c r="J598" s="86"/>
    </row>
    <row r="599">
      <c r="A599" s="82"/>
      <c r="B599" s="82"/>
      <c r="C599" s="82"/>
      <c r="D599" s="82"/>
      <c r="E599" s="82"/>
      <c r="F599" s="82"/>
      <c r="G599" s="82"/>
      <c r="H599" s="82"/>
      <c r="I599" s="83"/>
      <c r="J599" s="86"/>
    </row>
    <row r="600">
      <c r="A600" s="82"/>
      <c r="B600" s="82"/>
      <c r="C600" s="82"/>
      <c r="D600" s="82"/>
      <c r="E600" s="82"/>
      <c r="F600" s="82"/>
      <c r="G600" s="82"/>
      <c r="H600" s="82"/>
      <c r="I600" s="83"/>
      <c r="J600" s="86"/>
    </row>
    <row r="601">
      <c r="A601" s="82"/>
      <c r="B601" s="82"/>
      <c r="C601" s="82"/>
      <c r="D601" s="82"/>
      <c r="E601" s="82"/>
      <c r="F601" s="82"/>
      <c r="G601" s="82"/>
      <c r="H601" s="82"/>
      <c r="I601" s="83"/>
      <c r="J601" s="86"/>
    </row>
    <row r="602">
      <c r="A602" s="82"/>
      <c r="B602" s="82"/>
      <c r="C602" s="82"/>
      <c r="D602" s="82"/>
      <c r="E602" s="82"/>
      <c r="F602" s="82"/>
      <c r="G602" s="82"/>
      <c r="H602" s="82"/>
      <c r="I602" s="83"/>
      <c r="J602" s="86"/>
    </row>
    <row r="603">
      <c r="A603" s="82"/>
      <c r="B603" s="82"/>
      <c r="C603" s="82"/>
      <c r="D603" s="82"/>
      <c r="E603" s="82"/>
      <c r="F603" s="82"/>
      <c r="G603" s="82"/>
      <c r="H603" s="82"/>
      <c r="I603" s="83"/>
      <c r="J603" s="86"/>
    </row>
    <row r="604">
      <c r="A604" s="82"/>
      <c r="B604" s="82"/>
      <c r="C604" s="82"/>
      <c r="D604" s="82"/>
      <c r="E604" s="82"/>
      <c r="F604" s="82"/>
      <c r="G604" s="82"/>
      <c r="H604" s="82"/>
      <c r="I604" s="83"/>
      <c r="J604" s="86"/>
    </row>
    <row r="605">
      <c r="A605" s="82"/>
      <c r="B605" s="82"/>
      <c r="C605" s="82"/>
      <c r="D605" s="82"/>
      <c r="E605" s="82"/>
      <c r="F605" s="82"/>
      <c r="G605" s="82"/>
      <c r="H605" s="82"/>
      <c r="I605" s="83"/>
      <c r="J605" s="86"/>
    </row>
    <row r="606">
      <c r="A606" s="82"/>
      <c r="B606" s="82"/>
      <c r="C606" s="82"/>
      <c r="D606" s="82"/>
      <c r="E606" s="82"/>
      <c r="F606" s="82"/>
      <c r="G606" s="82"/>
      <c r="H606" s="82"/>
      <c r="I606" s="83"/>
      <c r="J606" s="86"/>
    </row>
    <row r="607">
      <c r="A607" s="82"/>
      <c r="B607" s="82"/>
      <c r="C607" s="82"/>
      <c r="D607" s="82"/>
      <c r="E607" s="82"/>
      <c r="F607" s="82"/>
      <c r="G607" s="82"/>
      <c r="H607" s="82"/>
      <c r="I607" s="83"/>
      <c r="J607" s="86"/>
    </row>
    <row r="608">
      <c r="A608" s="82"/>
      <c r="B608" s="82"/>
      <c r="C608" s="82"/>
      <c r="D608" s="82"/>
      <c r="E608" s="82"/>
      <c r="F608" s="82"/>
      <c r="G608" s="82"/>
      <c r="H608" s="82"/>
      <c r="I608" s="83"/>
      <c r="J608" s="86"/>
    </row>
    <row r="609">
      <c r="A609" s="82"/>
      <c r="B609" s="82"/>
      <c r="C609" s="82"/>
      <c r="D609" s="82"/>
      <c r="E609" s="82"/>
      <c r="F609" s="82"/>
      <c r="G609" s="82"/>
      <c r="H609" s="82"/>
      <c r="I609" s="83"/>
      <c r="J609" s="86"/>
    </row>
    <row r="610">
      <c r="A610" s="82"/>
      <c r="B610" s="82"/>
      <c r="C610" s="82"/>
      <c r="D610" s="82"/>
      <c r="E610" s="82"/>
      <c r="F610" s="82"/>
      <c r="G610" s="82"/>
      <c r="H610" s="82"/>
      <c r="I610" s="83"/>
      <c r="J610" s="86"/>
    </row>
    <row r="611">
      <c r="A611" s="82"/>
      <c r="B611" s="82"/>
      <c r="C611" s="82"/>
      <c r="D611" s="82"/>
      <c r="E611" s="82"/>
      <c r="F611" s="82"/>
      <c r="G611" s="82"/>
      <c r="H611" s="82"/>
      <c r="I611" s="83"/>
      <c r="J611" s="86"/>
    </row>
    <row r="612">
      <c r="A612" s="82"/>
      <c r="B612" s="82"/>
      <c r="C612" s="82"/>
      <c r="D612" s="82"/>
      <c r="E612" s="82"/>
      <c r="F612" s="82"/>
      <c r="G612" s="82"/>
      <c r="H612" s="82"/>
      <c r="I612" s="83"/>
      <c r="J612" s="86"/>
    </row>
    <row r="613">
      <c r="A613" s="82"/>
      <c r="B613" s="82"/>
      <c r="C613" s="82"/>
      <c r="D613" s="82"/>
      <c r="E613" s="82"/>
      <c r="F613" s="82"/>
      <c r="G613" s="82"/>
      <c r="H613" s="82"/>
      <c r="I613" s="83"/>
      <c r="J613" s="86"/>
    </row>
    <row r="614">
      <c r="A614" s="82"/>
      <c r="B614" s="82"/>
      <c r="C614" s="82"/>
      <c r="D614" s="82"/>
      <c r="E614" s="82"/>
      <c r="F614" s="82"/>
      <c r="G614" s="82"/>
      <c r="H614" s="82"/>
      <c r="I614" s="83"/>
      <c r="J614" s="86"/>
    </row>
    <row r="615">
      <c r="A615" s="82"/>
      <c r="B615" s="82"/>
      <c r="C615" s="82"/>
      <c r="D615" s="82"/>
      <c r="E615" s="82"/>
      <c r="F615" s="82"/>
      <c r="G615" s="82"/>
      <c r="H615" s="82"/>
      <c r="I615" s="83"/>
      <c r="J615" s="86"/>
    </row>
    <row r="616">
      <c r="A616" s="82"/>
      <c r="B616" s="82"/>
      <c r="C616" s="82"/>
      <c r="D616" s="82"/>
      <c r="E616" s="82"/>
      <c r="F616" s="82"/>
      <c r="G616" s="82"/>
      <c r="H616" s="82"/>
      <c r="I616" s="83"/>
      <c r="J616" s="86"/>
    </row>
    <row r="617">
      <c r="A617" s="82"/>
      <c r="B617" s="82"/>
      <c r="C617" s="82"/>
      <c r="D617" s="82"/>
      <c r="E617" s="82"/>
      <c r="F617" s="82"/>
      <c r="G617" s="82"/>
      <c r="H617" s="82"/>
      <c r="I617" s="83"/>
      <c r="J617" s="86"/>
    </row>
    <row r="618">
      <c r="A618" s="82"/>
      <c r="B618" s="82"/>
      <c r="C618" s="82"/>
      <c r="D618" s="82"/>
      <c r="E618" s="82"/>
      <c r="F618" s="82"/>
      <c r="G618" s="82"/>
      <c r="H618" s="82"/>
      <c r="I618" s="83"/>
      <c r="J618" s="86"/>
    </row>
    <row r="619">
      <c r="A619" s="82"/>
      <c r="B619" s="82"/>
      <c r="C619" s="82"/>
      <c r="D619" s="82"/>
      <c r="E619" s="82"/>
      <c r="F619" s="82"/>
      <c r="G619" s="82"/>
      <c r="H619" s="82"/>
      <c r="I619" s="83"/>
      <c r="J619" s="86"/>
    </row>
    <row r="620">
      <c r="A620" s="82"/>
      <c r="B620" s="82"/>
      <c r="C620" s="82"/>
      <c r="D620" s="82"/>
      <c r="E620" s="82"/>
      <c r="F620" s="82"/>
      <c r="G620" s="82"/>
      <c r="H620" s="82"/>
      <c r="I620" s="83"/>
      <c r="J620" s="86"/>
    </row>
    <row r="621">
      <c r="A621" s="82"/>
      <c r="B621" s="82"/>
      <c r="C621" s="82"/>
      <c r="D621" s="82"/>
      <c r="E621" s="82"/>
      <c r="F621" s="82"/>
      <c r="G621" s="82"/>
      <c r="H621" s="82"/>
      <c r="I621" s="83"/>
      <c r="J621" s="86"/>
    </row>
    <row r="622">
      <c r="A622" s="82"/>
      <c r="B622" s="82"/>
      <c r="C622" s="82"/>
      <c r="D622" s="82"/>
      <c r="E622" s="82"/>
      <c r="F622" s="82"/>
      <c r="G622" s="82"/>
      <c r="H622" s="82"/>
      <c r="I622" s="83"/>
      <c r="J622" s="86"/>
    </row>
    <row r="623">
      <c r="A623" s="82"/>
      <c r="B623" s="82"/>
      <c r="C623" s="82"/>
      <c r="D623" s="82"/>
      <c r="E623" s="82"/>
      <c r="F623" s="82"/>
      <c r="G623" s="82"/>
      <c r="H623" s="82"/>
      <c r="I623" s="83"/>
      <c r="J623" s="86"/>
    </row>
    <row r="624">
      <c r="A624" s="82"/>
      <c r="B624" s="82"/>
      <c r="C624" s="82"/>
      <c r="D624" s="82"/>
      <c r="E624" s="82"/>
      <c r="F624" s="82"/>
      <c r="G624" s="82"/>
      <c r="H624" s="82"/>
      <c r="I624" s="83"/>
      <c r="J624" s="86"/>
    </row>
    <row r="625">
      <c r="A625" s="82"/>
      <c r="B625" s="82"/>
      <c r="C625" s="82"/>
      <c r="D625" s="82"/>
      <c r="E625" s="82"/>
      <c r="F625" s="82"/>
      <c r="G625" s="82"/>
      <c r="H625" s="82"/>
      <c r="I625" s="83"/>
      <c r="J625" s="86"/>
    </row>
    <row r="626">
      <c r="A626" s="82"/>
      <c r="B626" s="82"/>
      <c r="C626" s="82"/>
      <c r="D626" s="82"/>
      <c r="E626" s="82"/>
      <c r="F626" s="82"/>
      <c r="G626" s="82"/>
      <c r="H626" s="82"/>
      <c r="I626" s="83"/>
      <c r="J626" s="86"/>
    </row>
    <row r="627">
      <c r="A627" s="82"/>
      <c r="B627" s="82"/>
      <c r="C627" s="82"/>
      <c r="D627" s="82"/>
      <c r="E627" s="82"/>
      <c r="F627" s="82"/>
      <c r="G627" s="82"/>
      <c r="H627" s="82"/>
      <c r="I627" s="83"/>
      <c r="J627" s="86"/>
    </row>
    <row r="628">
      <c r="A628" s="82"/>
      <c r="B628" s="82"/>
      <c r="C628" s="82"/>
      <c r="D628" s="82"/>
      <c r="E628" s="82"/>
      <c r="F628" s="82"/>
      <c r="G628" s="82"/>
      <c r="H628" s="82"/>
      <c r="I628" s="83"/>
      <c r="J628" s="86"/>
    </row>
    <row r="629">
      <c r="A629" s="82"/>
      <c r="B629" s="82"/>
      <c r="C629" s="82"/>
      <c r="D629" s="82"/>
      <c r="E629" s="82"/>
      <c r="F629" s="82"/>
      <c r="G629" s="82"/>
      <c r="H629" s="82"/>
      <c r="I629" s="83"/>
      <c r="J629" s="86"/>
    </row>
    <row r="630">
      <c r="A630" s="82"/>
      <c r="B630" s="82"/>
      <c r="C630" s="82"/>
      <c r="D630" s="82"/>
      <c r="E630" s="82"/>
      <c r="F630" s="82"/>
      <c r="G630" s="82"/>
      <c r="H630" s="82"/>
      <c r="I630" s="83"/>
      <c r="J630" s="86"/>
    </row>
    <row r="631">
      <c r="A631" s="82"/>
      <c r="B631" s="82"/>
      <c r="C631" s="82"/>
      <c r="D631" s="82"/>
      <c r="E631" s="82"/>
      <c r="F631" s="82"/>
      <c r="G631" s="82"/>
      <c r="H631" s="82"/>
      <c r="I631" s="83"/>
      <c r="J631" s="86"/>
    </row>
    <row r="632">
      <c r="A632" s="82"/>
      <c r="B632" s="82"/>
      <c r="C632" s="82"/>
      <c r="D632" s="82"/>
      <c r="E632" s="82"/>
      <c r="F632" s="82"/>
      <c r="G632" s="82"/>
      <c r="H632" s="82"/>
      <c r="I632" s="83"/>
      <c r="J632" s="86"/>
    </row>
    <row r="633">
      <c r="A633" s="82"/>
      <c r="B633" s="82"/>
      <c r="C633" s="82"/>
      <c r="D633" s="82"/>
      <c r="E633" s="82"/>
      <c r="F633" s="82"/>
      <c r="G633" s="82"/>
      <c r="H633" s="82"/>
      <c r="I633" s="83"/>
      <c r="J633" s="86"/>
    </row>
    <row r="634">
      <c r="A634" s="82"/>
      <c r="B634" s="82"/>
      <c r="C634" s="82"/>
      <c r="D634" s="82"/>
      <c r="E634" s="82"/>
      <c r="F634" s="82"/>
      <c r="G634" s="82"/>
      <c r="H634" s="82"/>
      <c r="I634" s="83"/>
      <c r="J634" s="86"/>
    </row>
    <row r="635">
      <c r="A635" s="82"/>
      <c r="B635" s="82"/>
      <c r="C635" s="82"/>
      <c r="D635" s="82"/>
      <c r="E635" s="82"/>
      <c r="F635" s="82"/>
      <c r="G635" s="82"/>
      <c r="H635" s="82"/>
      <c r="I635" s="83"/>
      <c r="J635" s="86"/>
    </row>
    <row r="636">
      <c r="A636" s="82"/>
      <c r="B636" s="82"/>
      <c r="C636" s="82"/>
      <c r="D636" s="82"/>
      <c r="E636" s="82"/>
      <c r="F636" s="82"/>
      <c r="G636" s="82"/>
      <c r="H636" s="82"/>
      <c r="I636" s="83"/>
      <c r="J636" s="86"/>
    </row>
    <row r="637">
      <c r="A637" s="82"/>
      <c r="B637" s="82"/>
      <c r="C637" s="82"/>
      <c r="D637" s="82"/>
      <c r="E637" s="82"/>
      <c r="F637" s="82"/>
      <c r="G637" s="82"/>
      <c r="H637" s="82"/>
      <c r="I637" s="83"/>
      <c r="J637" s="86"/>
    </row>
    <row r="638">
      <c r="A638" s="82"/>
      <c r="B638" s="82"/>
      <c r="C638" s="82"/>
      <c r="D638" s="82"/>
      <c r="E638" s="82"/>
      <c r="F638" s="82"/>
      <c r="G638" s="82"/>
      <c r="H638" s="82"/>
      <c r="I638" s="83"/>
      <c r="J638" s="86"/>
    </row>
    <row r="639">
      <c r="A639" s="82"/>
      <c r="B639" s="82"/>
      <c r="C639" s="82"/>
      <c r="D639" s="82"/>
      <c r="E639" s="82"/>
      <c r="F639" s="82"/>
      <c r="G639" s="82"/>
      <c r="H639" s="82"/>
      <c r="I639" s="83"/>
      <c r="J639" s="86"/>
    </row>
    <row r="640">
      <c r="A640" s="82"/>
      <c r="B640" s="82"/>
      <c r="C640" s="82"/>
      <c r="D640" s="82"/>
      <c r="E640" s="82"/>
      <c r="F640" s="82"/>
      <c r="G640" s="82"/>
      <c r="H640" s="82"/>
      <c r="I640" s="83"/>
      <c r="J640" s="86"/>
    </row>
    <row r="641">
      <c r="A641" s="82"/>
      <c r="B641" s="82"/>
      <c r="C641" s="82"/>
      <c r="D641" s="82"/>
      <c r="E641" s="82"/>
      <c r="F641" s="82"/>
      <c r="G641" s="82"/>
      <c r="H641" s="82"/>
      <c r="I641" s="83"/>
      <c r="J641" s="86"/>
    </row>
    <row r="642">
      <c r="A642" s="82"/>
      <c r="B642" s="82"/>
      <c r="C642" s="82"/>
      <c r="D642" s="82"/>
      <c r="E642" s="82"/>
      <c r="F642" s="82"/>
      <c r="G642" s="82"/>
      <c r="H642" s="82"/>
      <c r="I642" s="83"/>
      <c r="J642" s="86"/>
    </row>
    <row r="643">
      <c r="A643" s="82"/>
      <c r="B643" s="82"/>
      <c r="C643" s="82"/>
      <c r="D643" s="82"/>
      <c r="E643" s="82"/>
      <c r="F643" s="82"/>
      <c r="G643" s="82"/>
      <c r="H643" s="82"/>
      <c r="I643" s="83"/>
      <c r="J643" s="86"/>
    </row>
    <row r="644">
      <c r="A644" s="82"/>
      <c r="B644" s="82"/>
      <c r="C644" s="82"/>
      <c r="D644" s="82"/>
      <c r="E644" s="82"/>
      <c r="F644" s="82"/>
      <c r="G644" s="82"/>
      <c r="H644" s="82"/>
      <c r="I644" s="83"/>
      <c r="J644" s="86"/>
    </row>
    <row r="645">
      <c r="A645" s="82"/>
      <c r="B645" s="82"/>
      <c r="C645" s="82"/>
      <c r="D645" s="82"/>
      <c r="E645" s="82"/>
      <c r="F645" s="82"/>
      <c r="G645" s="82"/>
      <c r="H645" s="82"/>
      <c r="I645" s="83"/>
      <c r="J645" s="86"/>
    </row>
    <row r="646">
      <c r="A646" s="82"/>
      <c r="B646" s="82"/>
      <c r="C646" s="82"/>
      <c r="D646" s="82"/>
      <c r="E646" s="82"/>
      <c r="F646" s="82"/>
      <c r="G646" s="82"/>
      <c r="H646" s="82"/>
      <c r="I646" s="83"/>
      <c r="J646" s="86"/>
    </row>
    <row r="647">
      <c r="A647" s="82"/>
      <c r="B647" s="82"/>
      <c r="C647" s="82"/>
      <c r="D647" s="82"/>
      <c r="E647" s="82"/>
      <c r="F647" s="82"/>
      <c r="G647" s="82"/>
      <c r="H647" s="82"/>
      <c r="I647" s="83"/>
      <c r="J647" s="86"/>
    </row>
    <row r="648">
      <c r="A648" s="82"/>
      <c r="B648" s="82"/>
      <c r="C648" s="82"/>
      <c r="D648" s="82"/>
      <c r="E648" s="82"/>
      <c r="F648" s="82"/>
      <c r="G648" s="82"/>
      <c r="H648" s="82"/>
      <c r="I648" s="83"/>
      <c r="J648" s="86"/>
    </row>
    <row r="649">
      <c r="A649" s="82"/>
      <c r="B649" s="82"/>
      <c r="C649" s="82"/>
      <c r="D649" s="82"/>
      <c r="E649" s="82"/>
      <c r="F649" s="82"/>
      <c r="G649" s="82"/>
      <c r="H649" s="82"/>
      <c r="I649" s="83"/>
      <c r="J649" s="86"/>
    </row>
    <row r="650">
      <c r="A650" s="82"/>
      <c r="B650" s="82"/>
      <c r="C650" s="82"/>
      <c r="D650" s="82"/>
      <c r="E650" s="82"/>
      <c r="F650" s="82"/>
      <c r="G650" s="82"/>
      <c r="H650" s="82"/>
      <c r="I650" s="83"/>
      <c r="J650" s="86"/>
    </row>
    <row r="651">
      <c r="A651" s="82"/>
      <c r="B651" s="82"/>
      <c r="C651" s="82"/>
      <c r="D651" s="82"/>
      <c r="E651" s="82"/>
      <c r="F651" s="82"/>
      <c r="G651" s="82"/>
      <c r="H651" s="82"/>
      <c r="I651" s="83"/>
      <c r="J651" s="86"/>
    </row>
    <row r="652">
      <c r="A652" s="82"/>
      <c r="B652" s="82"/>
      <c r="C652" s="82"/>
      <c r="D652" s="82"/>
      <c r="E652" s="82"/>
      <c r="F652" s="82"/>
      <c r="G652" s="82"/>
      <c r="H652" s="82"/>
      <c r="I652" s="83"/>
      <c r="J652" s="86"/>
    </row>
    <row r="653">
      <c r="A653" s="82"/>
      <c r="B653" s="82"/>
      <c r="C653" s="82"/>
      <c r="D653" s="82"/>
      <c r="E653" s="82"/>
      <c r="F653" s="82"/>
      <c r="G653" s="82"/>
      <c r="H653" s="82"/>
      <c r="I653" s="83"/>
      <c r="J653" s="86"/>
    </row>
    <row r="654">
      <c r="A654" s="82"/>
      <c r="B654" s="82"/>
      <c r="C654" s="82"/>
      <c r="D654" s="82"/>
      <c r="E654" s="82"/>
      <c r="F654" s="82"/>
      <c r="G654" s="82"/>
      <c r="H654" s="82"/>
      <c r="I654" s="83"/>
      <c r="J654" s="86"/>
    </row>
    <row r="655">
      <c r="A655" s="82"/>
      <c r="B655" s="82"/>
      <c r="C655" s="82"/>
      <c r="D655" s="82"/>
      <c r="E655" s="82"/>
      <c r="F655" s="82"/>
      <c r="G655" s="82"/>
      <c r="H655" s="82"/>
      <c r="I655" s="83"/>
      <c r="J655" s="86"/>
    </row>
    <row r="656">
      <c r="A656" s="82"/>
      <c r="B656" s="82"/>
      <c r="C656" s="82"/>
      <c r="D656" s="82"/>
      <c r="E656" s="82"/>
      <c r="F656" s="82"/>
      <c r="G656" s="82"/>
      <c r="H656" s="82"/>
      <c r="I656" s="83"/>
      <c r="J656" s="86"/>
    </row>
    <row r="657">
      <c r="A657" s="82"/>
      <c r="B657" s="82"/>
      <c r="C657" s="82"/>
      <c r="D657" s="82"/>
      <c r="E657" s="82"/>
      <c r="F657" s="82"/>
      <c r="G657" s="82"/>
      <c r="H657" s="82"/>
      <c r="I657" s="83"/>
      <c r="J657" s="86"/>
    </row>
    <row r="658">
      <c r="A658" s="82"/>
      <c r="B658" s="82"/>
      <c r="C658" s="82"/>
      <c r="D658" s="82"/>
      <c r="E658" s="82"/>
      <c r="F658" s="82"/>
      <c r="G658" s="82"/>
      <c r="H658" s="82"/>
      <c r="I658" s="83"/>
      <c r="J658" s="86"/>
    </row>
    <row r="659">
      <c r="A659" s="82"/>
      <c r="B659" s="82"/>
      <c r="C659" s="82"/>
      <c r="D659" s="82"/>
      <c r="E659" s="82"/>
      <c r="F659" s="82"/>
      <c r="G659" s="82"/>
      <c r="H659" s="82"/>
      <c r="I659" s="83"/>
      <c r="J659" s="86"/>
    </row>
    <row r="660">
      <c r="A660" s="82"/>
      <c r="B660" s="82"/>
      <c r="C660" s="82"/>
      <c r="D660" s="82"/>
      <c r="E660" s="82"/>
      <c r="F660" s="82"/>
      <c r="G660" s="82"/>
      <c r="H660" s="82"/>
      <c r="I660" s="83"/>
      <c r="J660" s="86"/>
    </row>
    <row r="661">
      <c r="A661" s="82"/>
      <c r="B661" s="82"/>
      <c r="C661" s="82"/>
      <c r="D661" s="82"/>
      <c r="E661" s="82"/>
      <c r="F661" s="82"/>
      <c r="G661" s="82"/>
      <c r="H661" s="82"/>
      <c r="I661" s="83"/>
      <c r="J661" s="86"/>
    </row>
    <row r="662">
      <c r="A662" s="82"/>
      <c r="B662" s="82"/>
      <c r="C662" s="82"/>
      <c r="D662" s="82"/>
      <c r="E662" s="82"/>
      <c r="F662" s="82"/>
      <c r="G662" s="82"/>
      <c r="H662" s="82"/>
      <c r="I662" s="83"/>
      <c r="J662" s="86"/>
    </row>
    <row r="663">
      <c r="A663" s="82"/>
      <c r="B663" s="82"/>
      <c r="C663" s="82"/>
      <c r="D663" s="82"/>
      <c r="E663" s="82"/>
      <c r="F663" s="82"/>
      <c r="G663" s="82"/>
      <c r="H663" s="82"/>
      <c r="I663" s="83"/>
      <c r="J663" s="86"/>
    </row>
    <row r="664">
      <c r="A664" s="82"/>
      <c r="B664" s="82"/>
      <c r="C664" s="82"/>
      <c r="D664" s="82"/>
      <c r="E664" s="82"/>
      <c r="F664" s="82"/>
      <c r="G664" s="82"/>
      <c r="H664" s="82"/>
      <c r="I664" s="83"/>
      <c r="J664" s="86"/>
    </row>
    <row r="665">
      <c r="A665" s="82"/>
      <c r="B665" s="82"/>
      <c r="C665" s="82"/>
      <c r="D665" s="82"/>
      <c r="E665" s="82"/>
      <c r="F665" s="82"/>
      <c r="G665" s="82"/>
      <c r="H665" s="82"/>
      <c r="I665" s="83"/>
      <c r="J665" s="86"/>
    </row>
    <row r="666">
      <c r="A666" s="82"/>
      <c r="B666" s="82"/>
      <c r="C666" s="82"/>
      <c r="D666" s="82"/>
      <c r="E666" s="82"/>
      <c r="F666" s="82"/>
      <c r="G666" s="82"/>
      <c r="H666" s="82"/>
      <c r="I666" s="83"/>
      <c r="J666" s="86"/>
    </row>
    <row r="667">
      <c r="A667" s="82"/>
      <c r="B667" s="82"/>
      <c r="C667" s="82"/>
      <c r="D667" s="82"/>
      <c r="E667" s="82"/>
      <c r="F667" s="82"/>
      <c r="G667" s="82"/>
      <c r="H667" s="82"/>
      <c r="I667" s="83"/>
      <c r="J667" s="86"/>
    </row>
    <row r="668">
      <c r="A668" s="82"/>
      <c r="B668" s="82"/>
      <c r="C668" s="82"/>
      <c r="D668" s="82"/>
      <c r="E668" s="82"/>
      <c r="F668" s="82"/>
      <c r="G668" s="82"/>
      <c r="H668" s="82"/>
      <c r="I668" s="83"/>
      <c r="J668" s="86"/>
    </row>
    <row r="669">
      <c r="A669" s="82"/>
      <c r="B669" s="82"/>
      <c r="C669" s="82"/>
      <c r="D669" s="82"/>
      <c r="E669" s="82"/>
      <c r="F669" s="82"/>
      <c r="G669" s="82"/>
      <c r="H669" s="82"/>
      <c r="I669" s="83"/>
      <c r="J669" s="86"/>
    </row>
    <row r="670">
      <c r="A670" s="82"/>
      <c r="B670" s="82"/>
      <c r="C670" s="82"/>
      <c r="D670" s="82"/>
      <c r="E670" s="82"/>
      <c r="F670" s="82"/>
      <c r="G670" s="82"/>
      <c r="H670" s="82"/>
      <c r="I670" s="83"/>
      <c r="J670" s="86"/>
    </row>
    <row r="671">
      <c r="A671" s="82"/>
      <c r="B671" s="82"/>
      <c r="C671" s="82"/>
      <c r="D671" s="82"/>
      <c r="E671" s="82"/>
      <c r="F671" s="82"/>
      <c r="G671" s="82"/>
      <c r="H671" s="82"/>
      <c r="I671" s="83"/>
      <c r="J671" s="86"/>
    </row>
    <row r="672">
      <c r="A672" s="82"/>
      <c r="B672" s="82"/>
      <c r="C672" s="82"/>
      <c r="D672" s="82"/>
      <c r="E672" s="82"/>
      <c r="F672" s="82"/>
      <c r="G672" s="82"/>
      <c r="H672" s="82"/>
      <c r="I672" s="83"/>
      <c r="J672" s="86"/>
    </row>
    <row r="673">
      <c r="A673" s="82"/>
      <c r="B673" s="82"/>
      <c r="C673" s="82"/>
      <c r="D673" s="82"/>
      <c r="E673" s="82"/>
      <c r="F673" s="82"/>
      <c r="G673" s="82"/>
      <c r="H673" s="82"/>
      <c r="I673" s="83"/>
      <c r="J673" s="86"/>
    </row>
    <row r="674">
      <c r="A674" s="82"/>
      <c r="B674" s="82"/>
      <c r="C674" s="82"/>
      <c r="D674" s="82"/>
      <c r="E674" s="82"/>
      <c r="F674" s="82"/>
      <c r="G674" s="82"/>
      <c r="H674" s="82"/>
      <c r="I674" s="83"/>
      <c r="J674" s="86"/>
    </row>
    <row r="675">
      <c r="A675" s="82"/>
      <c r="B675" s="82"/>
      <c r="C675" s="82"/>
      <c r="D675" s="82"/>
      <c r="E675" s="82"/>
      <c r="F675" s="82"/>
      <c r="G675" s="82"/>
      <c r="H675" s="82"/>
      <c r="I675" s="83"/>
      <c r="J675" s="86"/>
    </row>
    <row r="676">
      <c r="A676" s="82"/>
      <c r="B676" s="82"/>
      <c r="C676" s="82"/>
      <c r="D676" s="82"/>
      <c r="E676" s="82"/>
      <c r="F676" s="82"/>
      <c r="G676" s="82"/>
      <c r="H676" s="82"/>
      <c r="I676" s="83"/>
      <c r="J676" s="86"/>
    </row>
    <row r="677">
      <c r="A677" s="82"/>
      <c r="B677" s="82"/>
      <c r="C677" s="82"/>
      <c r="D677" s="82"/>
      <c r="E677" s="82"/>
      <c r="F677" s="82"/>
      <c r="G677" s="82"/>
      <c r="H677" s="82"/>
      <c r="I677" s="83"/>
      <c r="J677" s="86"/>
    </row>
    <row r="678">
      <c r="A678" s="82"/>
      <c r="B678" s="82"/>
      <c r="C678" s="82"/>
      <c r="D678" s="82"/>
      <c r="E678" s="82"/>
      <c r="F678" s="82"/>
      <c r="G678" s="82"/>
      <c r="H678" s="82"/>
      <c r="I678" s="83"/>
      <c r="J678" s="86"/>
    </row>
    <row r="679">
      <c r="A679" s="82"/>
      <c r="B679" s="82"/>
      <c r="C679" s="82"/>
      <c r="D679" s="82"/>
      <c r="E679" s="82"/>
      <c r="F679" s="82"/>
      <c r="G679" s="82"/>
      <c r="H679" s="82"/>
      <c r="I679" s="83"/>
      <c r="J679" s="86"/>
    </row>
    <row r="680">
      <c r="A680" s="82"/>
      <c r="B680" s="82"/>
      <c r="C680" s="82"/>
      <c r="D680" s="82"/>
      <c r="E680" s="82"/>
      <c r="F680" s="82"/>
      <c r="G680" s="82"/>
      <c r="H680" s="82"/>
      <c r="I680" s="83"/>
      <c r="J680" s="86"/>
    </row>
    <row r="681">
      <c r="A681" s="82"/>
      <c r="B681" s="82"/>
      <c r="C681" s="82"/>
      <c r="D681" s="82"/>
      <c r="E681" s="82"/>
      <c r="F681" s="82"/>
      <c r="G681" s="82"/>
      <c r="H681" s="82"/>
      <c r="I681" s="83"/>
      <c r="J681" s="86"/>
    </row>
    <row r="682">
      <c r="A682" s="82"/>
      <c r="B682" s="82"/>
      <c r="C682" s="82"/>
      <c r="D682" s="82"/>
      <c r="E682" s="82"/>
      <c r="F682" s="82"/>
      <c r="G682" s="82"/>
      <c r="H682" s="82"/>
      <c r="I682" s="83"/>
      <c r="J682" s="86"/>
    </row>
    <row r="683">
      <c r="A683" s="82"/>
      <c r="B683" s="82"/>
      <c r="C683" s="82"/>
      <c r="D683" s="82"/>
      <c r="E683" s="82"/>
      <c r="F683" s="82"/>
      <c r="G683" s="82"/>
      <c r="H683" s="82"/>
      <c r="I683" s="83"/>
      <c r="J683" s="86"/>
    </row>
    <row r="684">
      <c r="A684" s="82"/>
      <c r="B684" s="82"/>
      <c r="C684" s="82"/>
      <c r="D684" s="82"/>
      <c r="E684" s="82"/>
      <c r="F684" s="82"/>
      <c r="G684" s="82"/>
      <c r="H684" s="82"/>
      <c r="I684" s="83"/>
      <c r="J684" s="86"/>
    </row>
    <row r="685">
      <c r="A685" s="82"/>
      <c r="B685" s="82"/>
      <c r="C685" s="82"/>
      <c r="D685" s="82"/>
      <c r="E685" s="82"/>
      <c r="F685" s="82"/>
      <c r="G685" s="82"/>
      <c r="H685" s="82"/>
      <c r="I685" s="83"/>
      <c r="J685" s="86"/>
    </row>
    <row r="686">
      <c r="A686" s="82"/>
      <c r="B686" s="82"/>
      <c r="C686" s="82"/>
      <c r="D686" s="82"/>
      <c r="E686" s="82"/>
      <c r="F686" s="82"/>
      <c r="G686" s="82"/>
      <c r="H686" s="82"/>
      <c r="I686" s="83"/>
      <c r="J686" s="86"/>
    </row>
    <row r="687">
      <c r="A687" s="82"/>
      <c r="B687" s="82"/>
      <c r="C687" s="82"/>
      <c r="D687" s="82"/>
      <c r="E687" s="82"/>
      <c r="F687" s="82"/>
      <c r="G687" s="82"/>
      <c r="H687" s="82"/>
      <c r="I687" s="83"/>
      <c r="J687" s="86"/>
    </row>
    <row r="688">
      <c r="A688" s="82"/>
      <c r="B688" s="82"/>
      <c r="C688" s="82"/>
      <c r="D688" s="82"/>
      <c r="E688" s="82"/>
      <c r="F688" s="82"/>
      <c r="G688" s="82"/>
      <c r="H688" s="82"/>
      <c r="I688" s="83"/>
      <c r="J688" s="86"/>
    </row>
    <row r="689">
      <c r="A689" s="82"/>
      <c r="B689" s="82"/>
      <c r="C689" s="82"/>
      <c r="D689" s="82"/>
      <c r="E689" s="82"/>
      <c r="F689" s="82"/>
      <c r="G689" s="82"/>
      <c r="H689" s="82"/>
      <c r="I689" s="83"/>
      <c r="J689" s="86"/>
    </row>
    <row r="690">
      <c r="A690" s="82"/>
      <c r="B690" s="82"/>
      <c r="C690" s="82"/>
      <c r="D690" s="82"/>
      <c r="E690" s="82"/>
      <c r="F690" s="82"/>
      <c r="G690" s="82"/>
      <c r="H690" s="82"/>
      <c r="I690" s="83"/>
      <c r="J690" s="86"/>
    </row>
    <row r="691">
      <c r="A691" s="82"/>
      <c r="B691" s="82"/>
      <c r="C691" s="82"/>
      <c r="D691" s="82"/>
      <c r="E691" s="82"/>
      <c r="F691" s="82"/>
      <c r="G691" s="82"/>
      <c r="H691" s="82"/>
      <c r="I691" s="83"/>
      <c r="J691" s="86"/>
    </row>
    <row r="692">
      <c r="A692" s="82"/>
      <c r="B692" s="82"/>
      <c r="C692" s="82"/>
      <c r="D692" s="82"/>
      <c r="E692" s="82"/>
      <c r="F692" s="82"/>
      <c r="G692" s="82"/>
      <c r="H692" s="82"/>
      <c r="I692" s="83"/>
      <c r="J692" s="86"/>
    </row>
    <row r="693">
      <c r="A693" s="82"/>
      <c r="B693" s="82"/>
      <c r="C693" s="82"/>
      <c r="D693" s="82"/>
      <c r="E693" s="82"/>
      <c r="F693" s="82"/>
      <c r="G693" s="82"/>
      <c r="H693" s="82"/>
      <c r="I693" s="83"/>
      <c r="J693" s="86"/>
    </row>
    <row r="694">
      <c r="A694" s="82"/>
      <c r="B694" s="82"/>
      <c r="C694" s="82"/>
      <c r="D694" s="82"/>
      <c r="E694" s="82"/>
      <c r="F694" s="82"/>
      <c r="G694" s="82"/>
      <c r="H694" s="82"/>
      <c r="I694" s="83"/>
      <c r="J694" s="86"/>
    </row>
    <row r="695">
      <c r="A695" s="82"/>
      <c r="B695" s="82"/>
      <c r="C695" s="82"/>
      <c r="D695" s="82"/>
      <c r="E695" s="82"/>
      <c r="F695" s="82"/>
      <c r="G695" s="82"/>
      <c r="H695" s="82"/>
      <c r="I695" s="83"/>
      <c r="J695" s="86"/>
    </row>
    <row r="696">
      <c r="A696" s="82"/>
      <c r="B696" s="82"/>
      <c r="C696" s="82"/>
      <c r="D696" s="82"/>
      <c r="E696" s="82"/>
      <c r="F696" s="82"/>
      <c r="G696" s="82"/>
      <c r="H696" s="82"/>
      <c r="I696" s="83"/>
      <c r="J696" s="86"/>
    </row>
    <row r="697">
      <c r="A697" s="82"/>
      <c r="B697" s="82"/>
      <c r="C697" s="82"/>
      <c r="D697" s="82"/>
      <c r="E697" s="82"/>
      <c r="F697" s="82"/>
      <c r="G697" s="82"/>
      <c r="H697" s="82"/>
      <c r="I697" s="83"/>
      <c r="J697" s="86"/>
    </row>
    <row r="698">
      <c r="A698" s="82"/>
      <c r="B698" s="82"/>
      <c r="C698" s="82"/>
      <c r="D698" s="82"/>
      <c r="E698" s="82"/>
      <c r="F698" s="82"/>
      <c r="G698" s="82"/>
      <c r="H698" s="82"/>
      <c r="I698" s="83"/>
      <c r="J698" s="86"/>
    </row>
    <row r="699">
      <c r="A699" s="82"/>
      <c r="B699" s="82"/>
      <c r="C699" s="82"/>
      <c r="D699" s="82"/>
      <c r="E699" s="82"/>
      <c r="F699" s="82"/>
      <c r="G699" s="82"/>
      <c r="H699" s="82"/>
      <c r="I699" s="83"/>
      <c r="J699" s="86"/>
    </row>
    <row r="700">
      <c r="A700" s="82"/>
      <c r="B700" s="82"/>
      <c r="C700" s="82"/>
      <c r="D700" s="82"/>
      <c r="E700" s="82"/>
      <c r="F700" s="82"/>
      <c r="G700" s="82"/>
      <c r="H700" s="82"/>
      <c r="I700" s="83"/>
      <c r="J700" s="86"/>
    </row>
    <row r="701">
      <c r="A701" s="82"/>
      <c r="B701" s="82"/>
      <c r="C701" s="82"/>
      <c r="D701" s="82"/>
      <c r="E701" s="82"/>
      <c r="F701" s="82"/>
      <c r="G701" s="82"/>
      <c r="H701" s="82"/>
      <c r="I701" s="83"/>
      <c r="J701" s="86"/>
    </row>
    <row r="702">
      <c r="A702" s="82"/>
      <c r="B702" s="82"/>
      <c r="C702" s="82"/>
      <c r="D702" s="82"/>
      <c r="E702" s="82"/>
      <c r="F702" s="82"/>
      <c r="G702" s="82"/>
      <c r="H702" s="82"/>
      <c r="I702" s="83"/>
      <c r="J702" s="86"/>
    </row>
    <row r="703">
      <c r="A703" s="82"/>
      <c r="B703" s="82"/>
      <c r="C703" s="82"/>
      <c r="D703" s="82"/>
      <c r="E703" s="82"/>
      <c r="F703" s="82"/>
      <c r="G703" s="82"/>
      <c r="H703" s="82"/>
      <c r="I703" s="83"/>
      <c r="J703" s="86"/>
    </row>
    <row r="704">
      <c r="A704" s="82"/>
      <c r="B704" s="82"/>
      <c r="C704" s="82"/>
      <c r="D704" s="82"/>
      <c r="E704" s="82"/>
      <c r="F704" s="82"/>
      <c r="G704" s="82"/>
      <c r="H704" s="82"/>
      <c r="I704" s="83"/>
      <c r="J704" s="86"/>
    </row>
    <row r="705">
      <c r="A705" s="82"/>
      <c r="B705" s="82"/>
      <c r="C705" s="82"/>
      <c r="D705" s="82"/>
      <c r="E705" s="82"/>
      <c r="F705" s="82"/>
      <c r="G705" s="82"/>
      <c r="H705" s="82"/>
      <c r="I705" s="83"/>
      <c r="J705" s="86"/>
    </row>
    <row r="706">
      <c r="A706" s="82"/>
      <c r="B706" s="82"/>
      <c r="C706" s="82"/>
      <c r="D706" s="82"/>
      <c r="E706" s="82"/>
      <c r="F706" s="82"/>
      <c r="G706" s="82"/>
      <c r="H706" s="82"/>
      <c r="I706" s="83"/>
      <c r="J706" s="86"/>
    </row>
    <row r="707">
      <c r="A707" s="82"/>
      <c r="B707" s="82"/>
      <c r="C707" s="82"/>
      <c r="D707" s="82"/>
      <c r="E707" s="82"/>
      <c r="F707" s="82"/>
      <c r="G707" s="82"/>
      <c r="H707" s="82"/>
      <c r="I707" s="83"/>
      <c r="J707" s="86"/>
    </row>
    <row r="708">
      <c r="A708" s="82"/>
      <c r="B708" s="82"/>
      <c r="C708" s="82"/>
      <c r="D708" s="82"/>
      <c r="E708" s="82"/>
      <c r="F708" s="82"/>
      <c r="G708" s="82"/>
      <c r="H708" s="82"/>
      <c r="I708" s="83"/>
      <c r="J708" s="86"/>
    </row>
    <row r="709">
      <c r="A709" s="82"/>
      <c r="B709" s="82"/>
      <c r="C709" s="82"/>
      <c r="D709" s="82"/>
      <c r="E709" s="82"/>
      <c r="F709" s="82"/>
      <c r="G709" s="82"/>
      <c r="H709" s="82"/>
      <c r="I709" s="83"/>
      <c r="J709" s="86"/>
    </row>
    <row r="710">
      <c r="A710" s="82"/>
      <c r="B710" s="82"/>
      <c r="C710" s="82"/>
      <c r="D710" s="82"/>
      <c r="E710" s="82"/>
      <c r="F710" s="82"/>
      <c r="G710" s="82"/>
      <c r="H710" s="82"/>
      <c r="I710" s="83"/>
      <c r="J710" s="86"/>
    </row>
    <row r="711">
      <c r="A711" s="82"/>
      <c r="B711" s="82"/>
      <c r="C711" s="82"/>
      <c r="D711" s="82"/>
      <c r="E711" s="82"/>
      <c r="F711" s="82"/>
      <c r="G711" s="82"/>
      <c r="H711" s="82"/>
      <c r="I711" s="83"/>
      <c r="J711" s="86"/>
    </row>
    <row r="712">
      <c r="A712" s="82"/>
      <c r="B712" s="82"/>
      <c r="C712" s="82"/>
      <c r="D712" s="82"/>
      <c r="E712" s="82"/>
      <c r="F712" s="82"/>
      <c r="G712" s="82"/>
      <c r="H712" s="82"/>
      <c r="I712" s="83"/>
      <c r="J712" s="86"/>
    </row>
    <row r="713">
      <c r="A713" s="82"/>
      <c r="B713" s="82"/>
      <c r="C713" s="82"/>
      <c r="D713" s="82"/>
      <c r="E713" s="82"/>
      <c r="F713" s="82"/>
      <c r="G713" s="82"/>
      <c r="H713" s="82"/>
      <c r="I713" s="83"/>
      <c r="J713" s="86"/>
    </row>
    <row r="714">
      <c r="A714" s="82"/>
      <c r="B714" s="82"/>
      <c r="C714" s="82"/>
      <c r="D714" s="82"/>
      <c r="E714" s="82"/>
      <c r="F714" s="82"/>
      <c r="G714" s="82"/>
      <c r="H714" s="82"/>
      <c r="I714" s="83"/>
      <c r="J714" s="86"/>
    </row>
    <row r="715">
      <c r="A715" s="82"/>
      <c r="B715" s="82"/>
      <c r="C715" s="82"/>
      <c r="D715" s="82"/>
      <c r="E715" s="82"/>
      <c r="F715" s="82"/>
      <c r="G715" s="82"/>
      <c r="H715" s="82"/>
      <c r="I715" s="83"/>
      <c r="J715" s="86"/>
    </row>
    <row r="716">
      <c r="A716" s="82"/>
      <c r="B716" s="82"/>
      <c r="C716" s="82"/>
      <c r="D716" s="82"/>
      <c r="E716" s="82"/>
      <c r="F716" s="82"/>
      <c r="G716" s="82"/>
      <c r="H716" s="82"/>
      <c r="I716" s="83"/>
      <c r="J716" s="86"/>
    </row>
    <row r="717">
      <c r="A717" s="82"/>
      <c r="B717" s="82"/>
      <c r="C717" s="82"/>
      <c r="D717" s="82"/>
      <c r="E717" s="82"/>
      <c r="F717" s="82"/>
      <c r="G717" s="82"/>
      <c r="H717" s="82"/>
      <c r="I717" s="83"/>
      <c r="J717" s="86"/>
    </row>
    <row r="718">
      <c r="A718" s="82"/>
      <c r="B718" s="82"/>
      <c r="C718" s="82"/>
      <c r="D718" s="82"/>
      <c r="E718" s="82"/>
      <c r="F718" s="82"/>
      <c r="G718" s="82"/>
      <c r="H718" s="82"/>
      <c r="I718" s="83"/>
      <c r="J718" s="86"/>
    </row>
    <row r="719">
      <c r="A719" s="82"/>
      <c r="B719" s="82"/>
      <c r="C719" s="82"/>
      <c r="D719" s="82"/>
      <c r="E719" s="82"/>
      <c r="F719" s="82"/>
      <c r="G719" s="82"/>
      <c r="H719" s="82"/>
      <c r="I719" s="83"/>
      <c r="J719" s="86"/>
    </row>
    <row r="720">
      <c r="A720" s="82"/>
      <c r="B720" s="82"/>
      <c r="C720" s="82"/>
      <c r="D720" s="82"/>
      <c r="E720" s="82"/>
      <c r="F720" s="82"/>
      <c r="G720" s="82"/>
      <c r="H720" s="82"/>
      <c r="I720" s="83"/>
      <c r="J720" s="86"/>
    </row>
    <row r="721">
      <c r="A721" s="82"/>
      <c r="B721" s="82"/>
      <c r="C721" s="82"/>
      <c r="D721" s="82"/>
      <c r="E721" s="82"/>
      <c r="F721" s="82"/>
      <c r="G721" s="82"/>
      <c r="H721" s="82"/>
      <c r="I721" s="83"/>
      <c r="J721" s="86"/>
    </row>
    <row r="722">
      <c r="A722" s="82"/>
      <c r="B722" s="82"/>
      <c r="C722" s="82"/>
      <c r="D722" s="82"/>
      <c r="E722" s="82"/>
      <c r="F722" s="82"/>
      <c r="G722" s="82"/>
      <c r="H722" s="82"/>
      <c r="I722" s="83"/>
      <c r="J722" s="86"/>
    </row>
    <row r="723">
      <c r="A723" s="82"/>
      <c r="B723" s="82"/>
      <c r="C723" s="82"/>
      <c r="D723" s="82"/>
      <c r="E723" s="82"/>
      <c r="F723" s="82"/>
      <c r="G723" s="82"/>
      <c r="H723" s="82"/>
      <c r="I723" s="83"/>
      <c r="J723" s="86"/>
    </row>
    <row r="724">
      <c r="A724" s="82"/>
      <c r="B724" s="82"/>
      <c r="C724" s="82"/>
      <c r="D724" s="82"/>
      <c r="E724" s="82"/>
      <c r="F724" s="82"/>
      <c r="G724" s="82"/>
      <c r="H724" s="82"/>
      <c r="I724" s="83"/>
      <c r="J724" s="86"/>
    </row>
    <row r="725">
      <c r="A725" s="82"/>
      <c r="B725" s="82"/>
      <c r="C725" s="82"/>
      <c r="D725" s="82"/>
      <c r="E725" s="82"/>
      <c r="F725" s="82"/>
      <c r="G725" s="82"/>
      <c r="H725" s="82"/>
      <c r="I725" s="83"/>
      <c r="J725" s="86"/>
    </row>
    <row r="726">
      <c r="A726" s="82"/>
      <c r="B726" s="82"/>
      <c r="C726" s="82"/>
      <c r="D726" s="82"/>
      <c r="E726" s="82"/>
      <c r="F726" s="82"/>
      <c r="G726" s="82"/>
      <c r="H726" s="82"/>
      <c r="I726" s="83"/>
      <c r="J726" s="86"/>
    </row>
    <row r="727">
      <c r="A727" s="82"/>
      <c r="B727" s="82"/>
      <c r="C727" s="82"/>
      <c r="D727" s="82"/>
      <c r="E727" s="82"/>
      <c r="F727" s="82"/>
      <c r="G727" s="82"/>
      <c r="H727" s="82"/>
      <c r="I727" s="83"/>
      <c r="J727" s="86"/>
    </row>
    <row r="728">
      <c r="A728" s="82"/>
      <c r="B728" s="82"/>
      <c r="C728" s="82"/>
      <c r="D728" s="82"/>
      <c r="E728" s="82"/>
      <c r="F728" s="82"/>
      <c r="G728" s="82"/>
      <c r="H728" s="82"/>
      <c r="I728" s="83"/>
      <c r="J728" s="86"/>
    </row>
    <row r="729">
      <c r="A729" s="82"/>
      <c r="B729" s="82"/>
      <c r="C729" s="82"/>
      <c r="D729" s="82"/>
      <c r="E729" s="82"/>
      <c r="F729" s="82"/>
      <c r="G729" s="82"/>
      <c r="H729" s="82"/>
      <c r="I729" s="83"/>
      <c r="J729" s="86"/>
    </row>
    <row r="730">
      <c r="A730" s="82"/>
      <c r="B730" s="82"/>
      <c r="C730" s="82"/>
      <c r="D730" s="82"/>
      <c r="E730" s="82"/>
      <c r="F730" s="82"/>
      <c r="G730" s="82"/>
      <c r="H730" s="82"/>
      <c r="I730" s="83"/>
      <c r="J730" s="86"/>
    </row>
    <row r="731">
      <c r="A731" s="82"/>
      <c r="B731" s="82"/>
      <c r="C731" s="82"/>
      <c r="D731" s="82"/>
      <c r="E731" s="82"/>
      <c r="F731" s="82"/>
      <c r="G731" s="82"/>
      <c r="H731" s="82"/>
      <c r="I731" s="83"/>
      <c r="J731" s="86"/>
    </row>
    <row r="732">
      <c r="A732" s="82"/>
      <c r="B732" s="82"/>
      <c r="C732" s="82"/>
      <c r="D732" s="82"/>
      <c r="E732" s="82"/>
      <c r="F732" s="82"/>
      <c r="G732" s="82"/>
      <c r="H732" s="82"/>
      <c r="I732" s="83"/>
      <c r="J732" s="86"/>
    </row>
    <row r="733">
      <c r="A733" s="82"/>
      <c r="B733" s="82"/>
      <c r="C733" s="82"/>
      <c r="D733" s="82"/>
      <c r="E733" s="82"/>
      <c r="F733" s="82"/>
      <c r="G733" s="82"/>
      <c r="H733" s="82"/>
      <c r="I733" s="83"/>
      <c r="J733" s="86"/>
    </row>
    <row r="734">
      <c r="A734" s="82"/>
      <c r="B734" s="82"/>
      <c r="C734" s="82"/>
      <c r="D734" s="82"/>
      <c r="E734" s="82"/>
      <c r="F734" s="82"/>
      <c r="G734" s="82"/>
      <c r="H734" s="82"/>
      <c r="I734" s="83"/>
      <c r="J734" s="86"/>
    </row>
    <row r="735">
      <c r="A735" s="82"/>
      <c r="B735" s="82"/>
      <c r="C735" s="82"/>
      <c r="D735" s="82"/>
      <c r="E735" s="82"/>
      <c r="F735" s="82"/>
      <c r="G735" s="82"/>
      <c r="H735" s="82"/>
      <c r="I735" s="83"/>
      <c r="J735" s="86"/>
    </row>
    <row r="736">
      <c r="A736" s="82"/>
      <c r="B736" s="82"/>
      <c r="C736" s="82"/>
      <c r="D736" s="82"/>
      <c r="E736" s="82"/>
      <c r="F736" s="82"/>
      <c r="G736" s="82"/>
      <c r="H736" s="82"/>
      <c r="I736" s="83"/>
      <c r="J736" s="86"/>
    </row>
    <row r="737">
      <c r="A737" s="82"/>
      <c r="B737" s="82"/>
      <c r="C737" s="82"/>
      <c r="D737" s="82"/>
      <c r="E737" s="82"/>
      <c r="F737" s="82"/>
      <c r="G737" s="82"/>
      <c r="H737" s="82"/>
      <c r="I737" s="83"/>
      <c r="J737" s="86"/>
    </row>
    <row r="738">
      <c r="A738" s="82"/>
      <c r="B738" s="82"/>
      <c r="C738" s="82"/>
      <c r="D738" s="82"/>
      <c r="E738" s="82"/>
      <c r="F738" s="82"/>
      <c r="G738" s="82"/>
      <c r="H738" s="82"/>
      <c r="I738" s="83"/>
      <c r="J738" s="86"/>
    </row>
    <row r="739">
      <c r="A739" s="82"/>
      <c r="B739" s="82"/>
      <c r="C739" s="82"/>
      <c r="D739" s="82"/>
      <c r="E739" s="82"/>
      <c r="F739" s="82"/>
      <c r="G739" s="82"/>
      <c r="H739" s="82"/>
      <c r="I739" s="83"/>
      <c r="J739" s="86"/>
    </row>
    <row r="740">
      <c r="A740" s="82"/>
      <c r="B740" s="82"/>
      <c r="C740" s="82"/>
      <c r="D740" s="82"/>
      <c r="E740" s="82"/>
      <c r="F740" s="82"/>
      <c r="G740" s="82"/>
      <c r="H740" s="82"/>
      <c r="I740" s="83"/>
      <c r="J740" s="86"/>
    </row>
    <row r="741">
      <c r="A741" s="82"/>
      <c r="B741" s="82"/>
      <c r="C741" s="82"/>
      <c r="D741" s="82"/>
      <c r="E741" s="82"/>
      <c r="F741" s="82"/>
      <c r="G741" s="82"/>
      <c r="H741" s="82"/>
      <c r="I741" s="83"/>
      <c r="J741" s="86"/>
    </row>
    <row r="742">
      <c r="A742" s="82"/>
      <c r="B742" s="82"/>
      <c r="C742" s="82"/>
      <c r="D742" s="82"/>
      <c r="E742" s="82"/>
      <c r="F742" s="82"/>
      <c r="G742" s="82"/>
      <c r="H742" s="82"/>
      <c r="I742" s="83"/>
      <c r="J742" s="86"/>
    </row>
    <row r="743">
      <c r="A743" s="82"/>
      <c r="B743" s="82"/>
      <c r="C743" s="82"/>
      <c r="D743" s="82"/>
      <c r="E743" s="82"/>
      <c r="F743" s="82"/>
      <c r="G743" s="82"/>
      <c r="H743" s="82"/>
      <c r="I743" s="83"/>
      <c r="J743" s="86"/>
    </row>
    <row r="744">
      <c r="A744" s="82"/>
      <c r="B744" s="82"/>
      <c r="C744" s="82"/>
      <c r="D744" s="82"/>
      <c r="E744" s="82"/>
      <c r="F744" s="82"/>
      <c r="G744" s="82"/>
      <c r="H744" s="82"/>
      <c r="I744" s="83"/>
      <c r="J744" s="86"/>
    </row>
    <row r="745">
      <c r="A745" s="82"/>
      <c r="B745" s="82"/>
      <c r="C745" s="82"/>
      <c r="D745" s="82"/>
      <c r="E745" s="82"/>
      <c r="F745" s="82"/>
      <c r="G745" s="82"/>
      <c r="H745" s="82"/>
      <c r="I745" s="83"/>
      <c r="J745" s="86"/>
    </row>
    <row r="746">
      <c r="A746" s="82"/>
      <c r="B746" s="82"/>
      <c r="C746" s="82"/>
      <c r="D746" s="82"/>
      <c r="E746" s="82"/>
      <c r="F746" s="82"/>
      <c r="G746" s="82"/>
      <c r="H746" s="82"/>
      <c r="I746" s="83"/>
      <c r="J746" s="86"/>
    </row>
    <row r="747">
      <c r="A747" s="82"/>
      <c r="B747" s="82"/>
      <c r="C747" s="82"/>
      <c r="D747" s="82"/>
      <c r="E747" s="82"/>
      <c r="F747" s="82"/>
      <c r="G747" s="82"/>
      <c r="H747" s="82"/>
      <c r="I747" s="83"/>
      <c r="J747" s="86"/>
    </row>
    <row r="748">
      <c r="A748" s="82"/>
      <c r="B748" s="82"/>
      <c r="C748" s="82"/>
      <c r="D748" s="82"/>
      <c r="E748" s="82"/>
      <c r="F748" s="82"/>
      <c r="G748" s="82"/>
      <c r="H748" s="82"/>
      <c r="I748" s="83"/>
      <c r="J748" s="86"/>
    </row>
    <row r="749">
      <c r="A749" s="82"/>
      <c r="B749" s="82"/>
      <c r="C749" s="82"/>
      <c r="D749" s="82"/>
      <c r="E749" s="82"/>
      <c r="F749" s="82"/>
      <c r="G749" s="82"/>
      <c r="H749" s="82"/>
      <c r="I749" s="83"/>
      <c r="J749" s="86"/>
    </row>
    <row r="750">
      <c r="A750" s="82"/>
      <c r="B750" s="82"/>
      <c r="C750" s="82"/>
      <c r="D750" s="82"/>
      <c r="E750" s="82"/>
      <c r="F750" s="82"/>
      <c r="G750" s="82"/>
      <c r="H750" s="82"/>
      <c r="I750" s="83"/>
      <c r="J750" s="86"/>
    </row>
    <row r="751">
      <c r="A751" s="82"/>
      <c r="B751" s="82"/>
      <c r="C751" s="82"/>
      <c r="D751" s="82"/>
      <c r="E751" s="82"/>
      <c r="F751" s="82"/>
      <c r="G751" s="82"/>
      <c r="H751" s="82"/>
      <c r="I751" s="83"/>
      <c r="J751" s="86"/>
    </row>
    <row r="752">
      <c r="A752" s="82"/>
      <c r="B752" s="82"/>
      <c r="C752" s="82"/>
      <c r="D752" s="82"/>
      <c r="E752" s="82"/>
      <c r="F752" s="82"/>
      <c r="G752" s="82"/>
      <c r="H752" s="82"/>
      <c r="I752" s="83"/>
      <c r="J752" s="86"/>
    </row>
    <row r="753">
      <c r="A753" s="82"/>
      <c r="B753" s="82"/>
      <c r="C753" s="82"/>
      <c r="D753" s="82"/>
      <c r="E753" s="82"/>
      <c r="F753" s="82"/>
      <c r="G753" s="82"/>
      <c r="H753" s="82"/>
      <c r="I753" s="83"/>
      <c r="J753" s="86"/>
    </row>
    <row r="754">
      <c r="A754" s="82"/>
      <c r="B754" s="82"/>
      <c r="C754" s="82"/>
      <c r="D754" s="82"/>
      <c r="E754" s="82"/>
      <c r="F754" s="82"/>
      <c r="G754" s="82"/>
      <c r="H754" s="82"/>
      <c r="I754" s="83"/>
      <c r="J754" s="86"/>
    </row>
    <row r="755">
      <c r="A755" s="82"/>
      <c r="B755" s="82"/>
      <c r="C755" s="82"/>
      <c r="D755" s="82"/>
      <c r="E755" s="82"/>
      <c r="F755" s="82"/>
      <c r="G755" s="82"/>
      <c r="H755" s="82"/>
      <c r="I755" s="83"/>
      <c r="J755" s="86"/>
    </row>
    <row r="756">
      <c r="A756" s="82"/>
      <c r="B756" s="82"/>
      <c r="C756" s="82"/>
      <c r="D756" s="82"/>
      <c r="E756" s="82"/>
      <c r="F756" s="82"/>
      <c r="G756" s="82"/>
      <c r="H756" s="82"/>
      <c r="I756" s="83"/>
      <c r="J756" s="86"/>
    </row>
    <row r="757">
      <c r="A757" s="82"/>
      <c r="B757" s="82"/>
      <c r="C757" s="82"/>
      <c r="D757" s="82"/>
      <c r="E757" s="82"/>
      <c r="F757" s="82"/>
      <c r="G757" s="82"/>
      <c r="H757" s="82"/>
      <c r="I757" s="83"/>
      <c r="J757" s="86"/>
    </row>
    <row r="758">
      <c r="A758" s="82"/>
      <c r="B758" s="82"/>
      <c r="C758" s="82"/>
      <c r="D758" s="82"/>
      <c r="E758" s="82"/>
      <c r="F758" s="82"/>
      <c r="G758" s="82"/>
      <c r="H758" s="82"/>
      <c r="I758" s="83"/>
      <c r="J758" s="86"/>
    </row>
    <row r="759">
      <c r="A759" s="82"/>
      <c r="B759" s="82"/>
      <c r="C759" s="82"/>
      <c r="D759" s="82"/>
      <c r="E759" s="82"/>
      <c r="F759" s="82"/>
      <c r="G759" s="82"/>
      <c r="H759" s="82"/>
      <c r="I759" s="83"/>
      <c r="J759" s="86"/>
    </row>
    <row r="760">
      <c r="A760" s="82"/>
      <c r="B760" s="82"/>
      <c r="C760" s="82"/>
      <c r="D760" s="82"/>
      <c r="E760" s="82"/>
      <c r="F760" s="82"/>
      <c r="G760" s="82"/>
      <c r="H760" s="82"/>
      <c r="I760" s="83"/>
      <c r="J760" s="86"/>
    </row>
    <row r="761">
      <c r="A761" s="82"/>
      <c r="B761" s="82"/>
      <c r="C761" s="82"/>
      <c r="D761" s="82"/>
      <c r="E761" s="82"/>
      <c r="F761" s="82"/>
      <c r="G761" s="82"/>
      <c r="H761" s="82"/>
      <c r="I761" s="83"/>
      <c r="J761" s="86"/>
    </row>
    <row r="762">
      <c r="A762" s="82"/>
      <c r="B762" s="82"/>
      <c r="C762" s="82"/>
      <c r="D762" s="82"/>
      <c r="E762" s="82"/>
      <c r="F762" s="82"/>
      <c r="G762" s="82"/>
      <c r="H762" s="82"/>
      <c r="I762" s="83"/>
      <c r="J762" s="86"/>
    </row>
    <row r="763">
      <c r="A763" s="82"/>
      <c r="B763" s="82"/>
      <c r="C763" s="82"/>
      <c r="D763" s="82"/>
      <c r="E763" s="82"/>
      <c r="F763" s="82"/>
      <c r="G763" s="82"/>
      <c r="H763" s="82"/>
      <c r="I763" s="83"/>
      <c r="J763" s="86"/>
    </row>
    <row r="764">
      <c r="A764" s="82"/>
      <c r="B764" s="82"/>
      <c r="C764" s="82"/>
      <c r="D764" s="82"/>
      <c r="E764" s="82"/>
      <c r="F764" s="82"/>
      <c r="G764" s="82"/>
      <c r="H764" s="82"/>
      <c r="I764" s="83"/>
      <c r="J764" s="86"/>
    </row>
    <row r="765">
      <c r="A765" s="82"/>
      <c r="B765" s="82"/>
      <c r="C765" s="82"/>
      <c r="D765" s="82"/>
      <c r="E765" s="82"/>
      <c r="F765" s="82"/>
      <c r="G765" s="82"/>
      <c r="H765" s="82"/>
      <c r="I765" s="83"/>
      <c r="J765" s="86"/>
    </row>
    <row r="766">
      <c r="A766" s="82"/>
      <c r="B766" s="82"/>
      <c r="C766" s="82"/>
      <c r="D766" s="82"/>
      <c r="E766" s="82"/>
      <c r="F766" s="82"/>
      <c r="G766" s="82"/>
      <c r="H766" s="82"/>
      <c r="I766" s="83"/>
      <c r="J766" s="86"/>
    </row>
    <row r="767">
      <c r="A767" s="82"/>
      <c r="B767" s="82"/>
      <c r="C767" s="82"/>
      <c r="D767" s="82"/>
      <c r="E767" s="82"/>
      <c r="F767" s="82"/>
      <c r="G767" s="82"/>
      <c r="H767" s="82"/>
      <c r="I767" s="83"/>
      <c r="J767" s="86"/>
    </row>
    <row r="768">
      <c r="A768" s="82"/>
      <c r="B768" s="82"/>
      <c r="C768" s="82"/>
      <c r="D768" s="82"/>
      <c r="E768" s="82"/>
      <c r="F768" s="82"/>
      <c r="G768" s="82"/>
      <c r="H768" s="82"/>
      <c r="I768" s="83"/>
      <c r="J768" s="86"/>
    </row>
    <row r="769">
      <c r="A769" s="82"/>
      <c r="B769" s="82"/>
      <c r="C769" s="82"/>
      <c r="D769" s="82"/>
      <c r="E769" s="82"/>
      <c r="F769" s="82"/>
      <c r="G769" s="82"/>
      <c r="H769" s="82"/>
      <c r="I769" s="83"/>
      <c r="J769" s="86"/>
    </row>
    <row r="770">
      <c r="A770" s="82"/>
      <c r="B770" s="82"/>
      <c r="C770" s="82"/>
      <c r="D770" s="82"/>
      <c r="E770" s="82"/>
      <c r="F770" s="82"/>
      <c r="G770" s="82"/>
      <c r="H770" s="82"/>
      <c r="I770" s="83"/>
      <c r="J770" s="86"/>
    </row>
    <row r="771">
      <c r="A771" s="82"/>
      <c r="B771" s="82"/>
      <c r="C771" s="82"/>
      <c r="D771" s="82"/>
      <c r="E771" s="82"/>
      <c r="F771" s="82"/>
      <c r="G771" s="82"/>
      <c r="H771" s="82"/>
      <c r="I771" s="83"/>
      <c r="J771" s="86"/>
    </row>
    <row r="772">
      <c r="A772" s="82"/>
      <c r="B772" s="82"/>
      <c r="C772" s="82"/>
      <c r="D772" s="82"/>
      <c r="E772" s="82"/>
      <c r="F772" s="82"/>
      <c r="G772" s="82"/>
      <c r="H772" s="82"/>
      <c r="I772" s="83"/>
      <c r="J772" s="86"/>
    </row>
    <row r="773">
      <c r="A773" s="82"/>
      <c r="B773" s="82"/>
      <c r="C773" s="82"/>
      <c r="D773" s="82"/>
      <c r="E773" s="82"/>
      <c r="F773" s="82"/>
      <c r="G773" s="82"/>
      <c r="H773" s="82"/>
      <c r="I773" s="83"/>
      <c r="J773" s="86"/>
    </row>
    <row r="774">
      <c r="A774" s="82"/>
      <c r="B774" s="82"/>
      <c r="C774" s="82"/>
      <c r="D774" s="82"/>
      <c r="E774" s="82"/>
      <c r="F774" s="82"/>
      <c r="G774" s="82"/>
      <c r="H774" s="82"/>
      <c r="I774" s="83"/>
      <c r="J774" s="86"/>
    </row>
    <row r="775">
      <c r="A775" s="82"/>
      <c r="B775" s="82"/>
      <c r="C775" s="82"/>
      <c r="D775" s="82"/>
      <c r="E775" s="82"/>
      <c r="F775" s="82"/>
      <c r="G775" s="82"/>
      <c r="H775" s="82"/>
      <c r="I775" s="83"/>
      <c r="J775" s="86"/>
    </row>
    <row r="776">
      <c r="A776" s="82"/>
      <c r="B776" s="82"/>
      <c r="C776" s="82"/>
      <c r="D776" s="82"/>
      <c r="E776" s="82"/>
      <c r="F776" s="82"/>
      <c r="G776" s="82"/>
      <c r="H776" s="82"/>
      <c r="I776" s="83"/>
      <c r="J776" s="86"/>
    </row>
    <row r="777">
      <c r="A777" s="82"/>
      <c r="B777" s="82"/>
      <c r="C777" s="82"/>
      <c r="D777" s="82"/>
      <c r="E777" s="82"/>
      <c r="F777" s="82"/>
      <c r="G777" s="82"/>
      <c r="H777" s="82"/>
      <c r="I777" s="83"/>
      <c r="J777" s="86"/>
    </row>
    <row r="778">
      <c r="A778" s="82"/>
      <c r="B778" s="82"/>
      <c r="C778" s="82"/>
      <c r="D778" s="82"/>
      <c r="E778" s="82"/>
      <c r="F778" s="82"/>
      <c r="G778" s="82"/>
      <c r="H778" s="82"/>
      <c r="I778" s="83"/>
      <c r="J778" s="86"/>
    </row>
    <row r="779">
      <c r="A779" s="82"/>
      <c r="B779" s="82"/>
      <c r="C779" s="82"/>
      <c r="D779" s="82"/>
      <c r="E779" s="82"/>
      <c r="F779" s="82"/>
      <c r="G779" s="82"/>
      <c r="H779" s="82"/>
      <c r="I779" s="83"/>
      <c r="J779" s="86"/>
    </row>
    <row r="780">
      <c r="A780" s="82"/>
      <c r="B780" s="82"/>
      <c r="C780" s="82"/>
      <c r="D780" s="82"/>
      <c r="E780" s="82"/>
      <c r="F780" s="82"/>
      <c r="G780" s="82"/>
      <c r="H780" s="82"/>
      <c r="I780" s="83"/>
      <c r="J780" s="86"/>
    </row>
    <row r="781">
      <c r="A781" s="82"/>
      <c r="B781" s="82"/>
      <c r="C781" s="82"/>
      <c r="D781" s="82"/>
      <c r="E781" s="82"/>
      <c r="F781" s="82"/>
      <c r="G781" s="82"/>
      <c r="H781" s="82"/>
      <c r="I781" s="83"/>
      <c r="J781" s="86"/>
    </row>
    <row r="782">
      <c r="A782" s="82"/>
      <c r="B782" s="82"/>
      <c r="C782" s="82"/>
      <c r="D782" s="82"/>
      <c r="E782" s="82"/>
      <c r="F782" s="82"/>
      <c r="G782" s="82"/>
      <c r="H782" s="82"/>
      <c r="I782" s="83"/>
      <c r="J782" s="86"/>
    </row>
    <row r="783">
      <c r="A783" s="82"/>
      <c r="B783" s="82"/>
      <c r="C783" s="82"/>
      <c r="D783" s="82"/>
      <c r="E783" s="82"/>
      <c r="F783" s="82"/>
      <c r="G783" s="82"/>
      <c r="H783" s="82"/>
      <c r="I783" s="83"/>
      <c r="J783" s="86"/>
    </row>
    <row r="784">
      <c r="A784" s="82"/>
      <c r="B784" s="82"/>
      <c r="C784" s="82"/>
      <c r="D784" s="82"/>
      <c r="E784" s="82"/>
      <c r="F784" s="82"/>
      <c r="G784" s="82"/>
      <c r="H784" s="82"/>
      <c r="I784" s="83"/>
      <c r="J784" s="86"/>
    </row>
    <row r="785">
      <c r="A785" s="82"/>
      <c r="B785" s="82"/>
      <c r="C785" s="82"/>
      <c r="D785" s="82"/>
      <c r="E785" s="82"/>
      <c r="F785" s="82"/>
      <c r="G785" s="82"/>
      <c r="H785" s="82"/>
      <c r="I785" s="83"/>
      <c r="J785" s="86"/>
    </row>
    <row r="786">
      <c r="A786" s="82"/>
      <c r="B786" s="82"/>
      <c r="C786" s="82"/>
      <c r="D786" s="82"/>
      <c r="E786" s="82"/>
      <c r="F786" s="82"/>
      <c r="G786" s="82"/>
      <c r="H786" s="82"/>
      <c r="I786" s="83"/>
      <c r="J786" s="86"/>
    </row>
    <row r="787">
      <c r="A787" s="82"/>
      <c r="B787" s="82"/>
      <c r="C787" s="82"/>
      <c r="D787" s="82"/>
      <c r="E787" s="82"/>
      <c r="F787" s="82"/>
      <c r="G787" s="82"/>
      <c r="H787" s="82"/>
      <c r="I787" s="83"/>
      <c r="J787" s="86"/>
    </row>
    <row r="788">
      <c r="A788" s="82"/>
      <c r="B788" s="82"/>
      <c r="C788" s="82"/>
      <c r="D788" s="82"/>
      <c r="E788" s="82"/>
      <c r="F788" s="82"/>
      <c r="G788" s="82"/>
      <c r="H788" s="82"/>
      <c r="I788" s="83"/>
      <c r="J788" s="86"/>
    </row>
    <row r="789">
      <c r="A789" s="82"/>
      <c r="B789" s="82"/>
      <c r="C789" s="82"/>
      <c r="D789" s="82"/>
      <c r="E789" s="82"/>
      <c r="F789" s="82"/>
      <c r="G789" s="82"/>
      <c r="H789" s="82"/>
      <c r="I789" s="83"/>
      <c r="J789" s="86"/>
    </row>
    <row r="790">
      <c r="A790" s="82"/>
      <c r="B790" s="82"/>
      <c r="C790" s="82"/>
      <c r="D790" s="82"/>
      <c r="E790" s="82"/>
      <c r="F790" s="82"/>
      <c r="G790" s="82"/>
      <c r="H790" s="82"/>
      <c r="I790" s="83"/>
      <c r="J790" s="86"/>
    </row>
    <row r="791">
      <c r="A791" s="82"/>
      <c r="B791" s="82"/>
      <c r="C791" s="82"/>
      <c r="D791" s="82"/>
      <c r="E791" s="82"/>
      <c r="F791" s="82"/>
      <c r="G791" s="82"/>
      <c r="H791" s="82"/>
      <c r="I791" s="83"/>
      <c r="J791" s="86"/>
    </row>
    <row r="792">
      <c r="A792" s="82"/>
      <c r="B792" s="82"/>
      <c r="C792" s="82"/>
      <c r="D792" s="82"/>
      <c r="E792" s="82"/>
      <c r="F792" s="82"/>
      <c r="G792" s="82"/>
      <c r="H792" s="82"/>
      <c r="I792" s="83"/>
      <c r="J792" s="86"/>
    </row>
    <row r="793">
      <c r="A793" s="82"/>
      <c r="B793" s="82"/>
      <c r="C793" s="82"/>
      <c r="D793" s="82"/>
      <c r="E793" s="82"/>
      <c r="F793" s="82"/>
      <c r="G793" s="82"/>
      <c r="H793" s="82"/>
      <c r="I793" s="83"/>
      <c r="J793" s="86"/>
    </row>
    <row r="794">
      <c r="A794" s="82"/>
      <c r="B794" s="82"/>
      <c r="C794" s="82"/>
      <c r="D794" s="82"/>
      <c r="E794" s="82"/>
      <c r="F794" s="82"/>
      <c r="G794" s="82"/>
      <c r="H794" s="82"/>
      <c r="I794" s="83"/>
      <c r="J794" s="86"/>
    </row>
    <row r="795">
      <c r="A795" s="82"/>
      <c r="B795" s="82"/>
      <c r="C795" s="82"/>
      <c r="D795" s="82"/>
      <c r="E795" s="82"/>
      <c r="F795" s="82"/>
      <c r="G795" s="82"/>
      <c r="H795" s="82"/>
      <c r="I795" s="83"/>
      <c r="J795" s="86"/>
    </row>
    <row r="796">
      <c r="A796" s="82"/>
      <c r="B796" s="82"/>
      <c r="C796" s="82"/>
      <c r="D796" s="82"/>
      <c r="E796" s="82"/>
      <c r="F796" s="82"/>
      <c r="G796" s="82"/>
      <c r="H796" s="82"/>
      <c r="I796" s="83"/>
      <c r="J796" s="86"/>
    </row>
    <row r="797">
      <c r="A797" s="82"/>
      <c r="B797" s="82"/>
      <c r="C797" s="82"/>
      <c r="D797" s="82"/>
      <c r="E797" s="82"/>
      <c r="F797" s="82"/>
      <c r="G797" s="82"/>
      <c r="H797" s="82"/>
      <c r="I797" s="83"/>
      <c r="J797" s="86"/>
    </row>
    <row r="798">
      <c r="A798" s="82"/>
      <c r="B798" s="82"/>
      <c r="C798" s="82"/>
      <c r="D798" s="82"/>
      <c r="E798" s="82"/>
      <c r="F798" s="82"/>
      <c r="G798" s="82"/>
      <c r="H798" s="82"/>
      <c r="I798" s="83"/>
      <c r="J798" s="86"/>
    </row>
    <row r="799">
      <c r="A799" s="82"/>
      <c r="B799" s="82"/>
      <c r="C799" s="82"/>
      <c r="D799" s="82"/>
      <c r="E799" s="82"/>
      <c r="F799" s="82"/>
      <c r="G799" s="82"/>
      <c r="H799" s="82"/>
      <c r="I799" s="83"/>
      <c r="J799" s="86"/>
    </row>
    <row r="800">
      <c r="A800" s="82"/>
      <c r="B800" s="82"/>
      <c r="C800" s="82"/>
      <c r="D800" s="82"/>
      <c r="E800" s="82"/>
      <c r="F800" s="82"/>
      <c r="G800" s="82"/>
      <c r="H800" s="82"/>
      <c r="I800" s="83"/>
      <c r="J800" s="86"/>
    </row>
    <row r="801">
      <c r="A801" s="82"/>
      <c r="B801" s="82"/>
      <c r="C801" s="82"/>
      <c r="D801" s="82"/>
      <c r="E801" s="82"/>
      <c r="F801" s="82"/>
      <c r="G801" s="82"/>
      <c r="H801" s="82"/>
      <c r="I801" s="83"/>
      <c r="J801" s="86"/>
    </row>
    <row r="802">
      <c r="A802" s="82"/>
      <c r="B802" s="82"/>
      <c r="C802" s="82"/>
      <c r="D802" s="82"/>
      <c r="E802" s="82"/>
      <c r="F802" s="82"/>
      <c r="G802" s="82"/>
      <c r="H802" s="82"/>
      <c r="I802" s="83"/>
      <c r="J802" s="86"/>
    </row>
    <row r="803">
      <c r="A803" s="82"/>
      <c r="B803" s="82"/>
      <c r="C803" s="82"/>
      <c r="D803" s="82"/>
      <c r="E803" s="82"/>
      <c r="F803" s="82"/>
      <c r="G803" s="82"/>
      <c r="H803" s="82"/>
      <c r="I803" s="83"/>
      <c r="J803" s="86"/>
    </row>
    <row r="804">
      <c r="A804" s="82"/>
      <c r="B804" s="82"/>
      <c r="C804" s="82"/>
      <c r="D804" s="82"/>
      <c r="E804" s="82"/>
      <c r="F804" s="82"/>
      <c r="G804" s="82"/>
      <c r="H804" s="82"/>
      <c r="I804" s="83"/>
      <c r="J804" s="86"/>
    </row>
    <row r="805">
      <c r="A805" s="82"/>
      <c r="B805" s="82"/>
      <c r="C805" s="82"/>
      <c r="D805" s="82"/>
      <c r="E805" s="82"/>
      <c r="F805" s="82"/>
      <c r="G805" s="82"/>
      <c r="H805" s="82"/>
      <c r="I805" s="83"/>
      <c r="J805" s="86"/>
    </row>
    <row r="806">
      <c r="A806" s="82"/>
      <c r="B806" s="82"/>
      <c r="C806" s="82"/>
      <c r="D806" s="82"/>
      <c r="E806" s="82"/>
      <c r="F806" s="82"/>
      <c r="G806" s="82"/>
      <c r="H806" s="82"/>
      <c r="I806" s="83"/>
      <c r="J806" s="86"/>
    </row>
    <row r="807">
      <c r="A807" s="82"/>
      <c r="B807" s="82"/>
      <c r="C807" s="82"/>
      <c r="D807" s="82"/>
      <c r="E807" s="82"/>
      <c r="F807" s="82"/>
      <c r="G807" s="82"/>
      <c r="H807" s="82"/>
      <c r="I807" s="83"/>
      <c r="J807" s="86"/>
    </row>
    <row r="808">
      <c r="A808" s="82"/>
      <c r="B808" s="82"/>
      <c r="C808" s="82"/>
      <c r="D808" s="82"/>
      <c r="E808" s="82"/>
      <c r="F808" s="82"/>
      <c r="G808" s="82"/>
      <c r="H808" s="82"/>
      <c r="I808" s="83"/>
      <c r="J808" s="86"/>
    </row>
    <row r="809">
      <c r="A809" s="82"/>
      <c r="B809" s="82"/>
      <c r="C809" s="82"/>
      <c r="D809" s="82"/>
      <c r="E809" s="82"/>
      <c r="F809" s="82"/>
      <c r="G809" s="82"/>
      <c r="H809" s="82"/>
      <c r="I809" s="83"/>
      <c r="J809" s="86"/>
    </row>
    <row r="810">
      <c r="A810" s="82"/>
      <c r="B810" s="82"/>
      <c r="C810" s="82"/>
      <c r="D810" s="82"/>
      <c r="E810" s="82"/>
      <c r="F810" s="82"/>
      <c r="G810" s="82"/>
      <c r="H810" s="82"/>
      <c r="I810" s="83"/>
      <c r="J810" s="86"/>
    </row>
    <row r="811">
      <c r="A811" s="82"/>
      <c r="B811" s="82"/>
      <c r="C811" s="82"/>
      <c r="D811" s="82"/>
      <c r="E811" s="82"/>
      <c r="F811" s="82"/>
      <c r="G811" s="82"/>
      <c r="H811" s="82"/>
      <c r="I811" s="83"/>
      <c r="J811" s="86"/>
    </row>
    <row r="812">
      <c r="A812" s="82"/>
      <c r="B812" s="82"/>
      <c r="C812" s="82"/>
      <c r="D812" s="82"/>
      <c r="E812" s="82"/>
      <c r="F812" s="82"/>
      <c r="G812" s="82"/>
      <c r="H812" s="82"/>
      <c r="I812" s="83"/>
      <c r="J812" s="86"/>
    </row>
    <row r="813">
      <c r="A813" s="82"/>
      <c r="B813" s="82"/>
      <c r="C813" s="82"/>
      <c r="D813" s="82"/>
      <c r="E813" s="82"/>
      <c r="F813" s="82"/>
      <c r="G813" s="82"/>
      <c r="H813" s="82"/>
      <c r="I813" s="83"/>
      <c r="J813" s="86"/>
    </row>
    <row r="814">
      <c r="A814" s="82"/>
      <c r="B814" s="82"/>
      <c r="C814" s="82"/>
      <c r="D814" s="82"/>
      <c r="E814" s="82"/>
      <c r="F814" s="82"/>
      <c r="G814" s="82"/>
      <c r="H814" s="82"/>
      <c r="I814" s="83"/>
      <c r="J814" s="86"/>
    </row>
    <row r="815">
      <c r="A815" s="82"/>
      <c r="B815" s="82"/>
      <c r="C815" s="82"/>
      <c r="D815" s="82"/>
      <c r="E815" s="82"/>
      <c r="F815" s="82"/>
      <c r="G815" s="82"/>
      <c r="H815" s="82"/>
      <c r="I815" s="83"/>
      <c r="J815" s="86"/>
    </row>
    <row r="816">
      <c r="A816" s="82"/>
      <c r="B816" s="82"/>
      <c r="C816" s="82"/>
      <c r="D816" s="82"/>
      <c r="E816" s="82"/>
      <c r="F816" s="82"/>
      <c r="G816" s="82"/>
      <c r="H816" s="82"/>
      <c r="I816" s="83"/>
      <c r="J816" s="86"/>
    </row>
    <row r="817">
      <c r="A817" s="82"/>
      <c r="B817" s="82"/>
      <c r="C817" s="82"/>
      <c r="D817" s="82"/>
      <c r="E817" s="82"/>
      <c r="F817" s="82"/>
      <c r="G817" s="82"/>
      <c r="H817" s="82"/>
      <c r="I817" s="83"/>
      <c r="J817" s="86"/>
    </row>
    <row r="818">
      <c r="A818" s="82"/>
      <c r="B818" s="82"/>
      <c r="C818" s="82"/>
      <c r="D818" s="82"/>
      <c r="E818" s="82"/>
      <c r="F818" s="82"/>
      <c r="G818" s="82"/>
      <c r="H818" s="82"/>
      <c r="I818" s="83"/>
      <c r="J818" s="86"/>
    </row>
    <row r="819">
      <c r="A819" s="82"/>
      <c r="B819" s="82"/>
      <c r="C819" s="82"/>
      <c r="D819" s="82"/>
      <c r="E819" s="82"/>
      <c r="F819" s="82"/>
      <c r="G819" s="82"/>
      <c r="H819" s="82"/>
      <c r="I819" s="83"/>
      <c r="J819" s="86"/>
    </row>
    <row r="820">
      <c r="A820" s="82"/>
      <c r="B820" s="82"/>
      <c r="C820" s="82"/>
      <c r="D820" s="82"/>
      <c r="E820" s="82"/>
      <c r="F820" s="82"/>
      <c r="G820" s="82"/>
      <c r="H820" s="82"/>
      <c r="I820" s="83"/>
      <c r="J820" s="86"/>
    </row>
    <row r="821">
      <c r="A821" s="82"/>
      <c r="B821" s="82"/>
      <c r="C821" s="82"/>
      <c r="D821" s="82"/>
      <c r="E821" s="82"/>
      <c r="F821" s="82"/>
      <c r="G821" s="82"/>
      <c r="H821" s="82"/>
      <c r="I821" s="83"/>
      <c r="J821" s="86"/>
    </row>
    <row r="822">
      <c r="A822" s="82"/>
      <c r="B822" s="82"/>
      <c r="C822" s="82"/>
      <c r="D822" s="82"/>
      <c r="E822" s="82"/>
      <c r="F822" s="82"/>
      <c r="G822" s="82"/>
      <c r="H822" s="82"/>
      <c r="I822" s="83"/>
      <c r="J822" s="86"/>
    </row>
    <row r="823">
      <c r="A823" s="82"/>
      <c r="B823" s="82"/>
      <c r="C823" s="82"/>
      <c r="D823" s="82"/>
      <c r="E823" s="82"/>
      <c r="F823" s="82"/>
      <c r="G823" s="82"/>
      <c r="H823" s="82"/>
      <c r="I823" s="83"/>
      <c r="J823" s="86"/>
    </row>
    <row r="824">
      <c r="A824" s="82"/>
      <c r="B824" s="82"/>
      <c r="C824" s="82"/>
      <c r="D824" s="82"/>
      <c r="E824" s="82"/>
      <c r="F824" s="82"/>
      <c r="G824" s="82"/>
      <c r="H824" s="82"/>
      <c r="I824" s="83"/>
      <c r="J824" s="86"/>
    </row>
    <row r="825">
      <c r="A825" s="82"/>
      <c r="B825" s="82"/>
      <c r="C825" s="82"/>
      <c r="D825" s="82"/>
      <c r="E825" s="82"/>
      <c r="F825" s="82"/>
      <c r="G825" s="82"/>
      <c r="H825" s="82"/>
      <c r="I825" s="83"/>
      <c r="J825" s="86"/>
    </row>
    <row r="826">
      <c r="A826" s="82"/>
      <c r="B826" s="82"/>
      <c r="C826" s="82"/>
      <c r="D826" s="82"/>
      <c r="E826" s="82"/>
      <c r="F826" s="82"/>
      <c r="G826" s="82"/>
      <c r="H826" s="82"/>
      <c r="I826" s="83"/>
      <c r="J826" s="86"/>
    </row>
    <row r="827">
      <c r="A827" s="82"/>
      <c r="B827" s="82"/>
      <c r="C827" s="82"/>
      <c r="D827" s="82"/>
      <c r="E827" s="82"/>
      <c r="F827" s="82"/>
      <c r="G827" s="82"/>
      <c r="H827" s="82"/>
      <c r="I827" s="83"/>
      <c r="J827" s="86"/>
    </row>
    <row r="828">
      <c r="A828" s="82"/>
      <c r="B828" s="82"/>
      <c r="C828" s="82"/>
      <c r="D828" s="82"/>
      <c r="E828" s="82"/>
      <c r="F828" s="82"/>
      <c r="G828" s="82"/>
      <c r="H828" s="82"/>
      <c r="I828" s="83"/>
      <c r="J828" s="86"/>
    </row>
    <row r="829">
      <c r="A829" s="82"/>
      <c r="B829" s="82"/>
      <c r="C829" s="82"/>
      <c r="D829" s="82"/>
      <c r="E829" s="82"/>
      <c r="F829" s="82"/>
      <c r="G829" s="82"/>
      <c r="H829" s="82"/>
      <c r="I829" s="83"/>
      <c r="J829" s="86"/>
    </row>
    <row r="830">
      <c r="A830" s="82"/>
      <c r="B830" s="82"/>
      <c r="C830" s="82"/>
      <c r="D830" s="82"/>
      <c r="E830" s="82"/>
      <c r="F830" s="82"/>
      <c r="G830" s="82"/>
      <c r="H830" s="82"/>
      <c r="I830" s="83"/>
      <c r="J830" s="86"/>
    </row>
    <row r="831">
      <c r="A831" s="82"/>
      <c r="B831" s="82"/>
      <c r="C831" s="82"/>
      <c r="D831" s="82"/>
      <c r="E831" s="82"/>
      <c r="F831" s="82"/>
      <c r="G831" s="82"/>
      <c r="H831" s="82"/>
      <c r="I831" s="83"/>
      <c r="J831" s="86"/>
    </row>
    <row r="832">
      <c r="A832" s="82"/>
      <c r="B832" s="82"/>
      <c r="C832" s="82"/>
      <c r="D832" s="82"/>
      <c r="E832" s="82"/>
      <c r="F832" s="82"/>
      <c r="G832" s="82"/>
      <c r="H832" s="82"/>
      <c r="I832" s="83"/>
      <c r="J832" s="86"/>
    </row>
    <row r="833">
      <c r="A833" s="82"/>
      <c r="B833" s="82"/>
      <c r="C833" s="82"/>
      <c r="D833" s="82"/>
      <c r="E833" s="82"/>
      <c r="F833" s="82"/>
      <c r="G833" s="82"/>
      <c r="H833" s="82"/>
      <c r="I833" s="83"/>
      <c r="J833" s="86"/>
    </row>
    <row r="834">
      <c r="A834" s="82"/>
      <c r="B834" s="82"/>
      <c r="C834" s="82"/>
      <c r="D834" s="82"/>
      <c r="E834" s="82"/>
      <c r="F834" s="82"/>
      <c r="G834" s="82"/>
      <c r="H834" s="82"/>
      <c r="I834" s="83"/>
      <c r="J834" s="86"/>
    </row>
    <row r="835">
      <c r="A835" s="82"/>
      <c r="B835" s="82"/>
      <c r="C835" s="82"/>
      <c r="D835" s="82"/>
      <c r="E835" s="82"/>
      <c r="F835" s="82"/>
      <c r="G835" s="82"/>
      <c r="H835" s="82"/>
      <c r="I835" s="83"/>
      <c r="J835" s="86"/>
    </row>
    <row r="836">
      <c r="A836" s="82"/>
      <c r="B836" s="82"/>
      <c r="C836" s="82"/>
      <c r="D836" s="82"/>
      <c r="E836" s="82"/>
      <c r="F836" s="82"/>
      <c r="G836" s="82"/>
      <c r="H836" s="82"/>
      <c r="I836" s="83"/>
      <c r="J836" s="86"/>
    </row>
    <row r="837">
      <c r="A837" s="82"/>
      <c r="B837" s="82"/>
      <c r="C837" s="82"/>
      <c r="D837" s="82"/>
      <c r="E837" s="82"/>
      <c r="F837" s="82"/>
      <c r="G837" s="82"/>
      <c r="H837" s="82"/>
      <c r="I837" s="83"/>
      <c r="J837" s="86"/>
    </row>
    <row r="838">
      <c r="A838" s="82"/>
      <c r="B838" s="82"/>
      <c r="C838" s="82"/>
      <c r="D838" s="82"/>
      <c r="E838" s="82"/>
      <c r="F838" s="82"/>
      <c r="G838" s="82"/>
      <c r="H838" s="82"/>
      <c r="I838" s="83"/>
      <c r="J838" s="86"/>
    </row>
    <row r="839">
      <c r="A839" s="82"/>
      <c r="B839" s="82"/>
      <c r="C839" s="82"/>
      <c r="D839" s="82"/>
      <c r="E839" s="82"/>
      <c r="F839" s="82"/>
      <c r="G839" s="82"/>
      <c r="H839" s="82"/>
      <c r="I839" s="83"/>
      <c r="J839" s="86"/>
    </row>
    <row r="840">
      <c r="A840" s="82"/>
      <c r="B840" s="82"/>
      <c r="C840" s="82"/>
      <c r="D840" s="82"/>
      <c r="E840" s="82"/>
      <c r="F840" s="82"/>
      <c r="G840" s="82"/>
      <c r="H840" s="82"/>
      <c r="I840" s="83"/>
      <c r="J840" s="86"/>
    </row>
    <row r="841">
      <c r="A841" s="82"/>
      <c r="B841" s="82"/>
      <c r="C841" s="82"/>
      <c r="D841" s="82"/>
      <c r="E841" s="82"/>
      <c r="F841" s="82"/>
      <c r="G841" s="82"/>
      <c r="H841" s="82"/>
      <c r="I841" s="83"/>
      <c r="J841" s="86"/>
    </row>
    <row r="842">
      <c r="A842" s="82"/>
      <c r="B842" s="82"/>
      <c r="C842" s="82"/>
      <c r="D842" s="82"/>
      <c r="E842" s="82"/>
      <c r="F842" s="82"/>
      <c r="G842" s="82"/>
      <c r="H842" s="82"/>
      <c r="I842" s="83"/>
      <c r="J842" s="86"/>
    </row>
    <row r="843">
      <c r="A843" s="82"/>
      <c r="B843" s="82"/>
      <c r="C843" s="82"/>
      <c r="D843" s="82"/>
      <c r="E843" s="82"/>
      <c r="F843" s="82"/>
      <c r="G843" s="82"/>
      <c r="H843" s="82"/>
      <c r="I843" s="83"/>
      <c r="J843" s="86"/>
    </row>
    <row r="844">
      <c r="A844" s="82"/>
      <c r="B844" s="82"/>
      <c r="C844" s="82"/>
      <c r="D844" s="82"/>
      <c r="E844" s="82"/>
      <c r="F844" s="82"/>
      <c r="G844" s="82"/>
      <c r="H844" s="82"/>
      <c r="I844" s="83"/>
      <c r="J844" s="86"/>
    </row>
    <row r="845">
      <c r="A845" s="82"/>
      <c r="B845" s="82"/>
      <c r="C845" s="82"/>
      <c r="D845" s="82"/>
      <c r="E845" s="82"/>
      <c r="F845" s="82"/>
      <c r="G845" s="82"/>
      <c r="H845" s="82"/>
      <c r="I845" s="83"/>
      <c r="J845" s="86"/>
    </row>
    <row r="846">
      <c r="A846" s="82"/>
      <c r="B846" s="82"/>
      <c r="C846" s="82"/>
      <c r="D846" s="82"/>
      <c r="E846" s="82"/>
      <c r="F846" s="82"/>
      <c r="G846" s="82"/>
      <c r="H846" s="82"/>
      <c r="I846" s="83"/>
      <c r="J846" s="86"/>
    </row>
    <row r="847">
      <c r="A847" s="82"/>
      <c r="B847" s="82"/>
      <c r="C847" s="82"/>
      <c r="D847" s="82"/>
      <c r="E847" s="82"/>
      <c r="F847" s="82"/>
      <c r="G847" s="82"/>
      <c r="H847" s="82"/>
      <c r="I847" s="83"/>
      <c r="J847" s="86"/>
    </row>
    <row r="848">
      <c r="A848" s="82"/>
      <c r="B848" s="82"/>
      <c r="C848" s="82"/>
      <c r="D848" s="82"/>
      <c r="E848" s="82"/>
      <c r="F848" s="82"/>
      <c r="G848" s="82"/>
      <c r="H848" s="82"/>
      <c r="I848" s="83"/>
      <c r="J848" s="86"/>
    </row>
    <row r="849">
      <c r="A849" s="82"/>
      <c r="B849" s="82"/>
      <c r="C849" s="82"/>
      <c r="D849" s="82"/>
      <c r="E849" s="82"/>
      <c r="F849" s="82"/>
      <c r="G849" s="82"/>
      <c r="H849" s="82"/>
      <c r="I849" s="83"/>
      <c r="J849" s="86"/>
    </row>
    <row r="850">
      <c r="A850" s="82"/>
      <c r="B850" s="82"/>
      <c r="C850" s="82"/>
      <c r="D850" s="82"/>
      <c r="E850" s="82"/>
      <c r="F850" s="82"/>
      <c r="G850" s="82"/>
      <c r="H850" s="82"/>
      <c r="I850" s="83"/>
      <c r="J850" s="86"/>
    </row>
    <row r="851">
      <c r="A851" s="82"/>
      <c r="B851" s="82"/>
      <c r="C851" s="82"/>
      <c r="D851" s="82"/>
      <c r="E851" s="82"/>
      <c r="F851" s="82"/>
      <c r="G851" s="82"/>
      <c r="H851" s="82"/>
      <c r="I851" s="83"/>
      <c r="J851" s="86"/>
    </row>
    <row r="852">
      <c r="A852" s="82"/>
      <c r="B852" s="82"/>
      <c r="C852" s="82"/>
      <c r="D852" s="82"/>
      <c r="E852" s="82"/>
      <c r="F852" s="82"/>
      <c r="G852" s="82"/>
      <c r="H852" s="82"/>
      <c r="I852" s="83"/>
      <c r="J852" s="86"/>
    </row>
    <row r="853">
      <c r="A853" s="82"/>
      <c r="B853" s="82"/>
      <c r="C853" s="82"/>
      <c r="D853" s="82"/>
      <c r="E853" s="82"/>
      <c r="F853" s="82"/>
      <c r="G853" s="82"/>
      <c r="H853" s="82"/>
      <c r="I853" s="83"/>
      <c r="J853" s="86"/>
    </row>
    <row r="854">
      <c r="A854" s="82"/>
      <c r="B854" s="82"/>
      <c r="C854" s="82"/>
      <c r="D854" s="82"/>
      <c r="E854" s="82"/>
      <c r="F854" s="82"/>
      <c r="G854" s="82"/>
      <c r="H854" s="82"/>
      <c r="I854" s="83"/>
      <c r="J854" s="86"/>
    </row>
    <row r="855">
      <c r="A855" s="82"/>
      <c r="B855" s="82"/>
      <c r="C855" s="82"/>
      <c r="D855" s="82"/>
      <c r="E855" s="82"/>
      <c r="F855" s="82"/>
      <c r="G855" s="82"/>
      <c r="H855" s="82"/>
      <c r="I855" s="83"/>
      <c r="J855" s="86"/>
    </row>
    <row r="856">
      <c r="A856" s="82"/>
      <c r="B856" s="82"/>
      <c r="C856" s="82"/>
      <c r="D856" s="82"/>
      <c r="E856" s="82"/>
      <c r="F856" s="82"/>
      <c r="G856" s="82"/>
      <c r="H856" s="82"/>
      <c r="I856" s="83"/>
      <c r="J856" s="86"/>
    </row>
    <row r="857">
      <c r="A857" s="82"/>
      <c r="B857" s="82"/>
      <c r="C857" s="82"/>
      <c r="D857" s="82"/>
      <c r="E857" s="82"/>
      <c r="F857" s="82"/>
      <c r="G857" s="82"/>
      <c r="H857" s="82"/>
      <c r="I857" s="83"/>
      <c r="J857" s="86"/>
    </row>
    <row r="858">
      <c r="A858" s="82"/>
      <c r="B858" s="82"/>
      <c r="C858" s="82"/>
      <c r="D858" s="82"/>
      <c r="E858" s="82"/>
      <c r="F858" s="82"/>
      <c r="G858" s="82"/>
      <c r="H858" s="82"/>
      <c r="I858" s="83"/>
      <c r="J858" s="86"/>
    </row>
    <row r="859">
      <c r="A859" s="82"/>
      <c r="B859" s="82"/>
      <c r="C859" s="82"/>
      <c r="D859" s="82"/>
      <c r="E859" s="82"/>
      <c r="F859" s="82"/>
      <c r="G859" s="82"/>
      <c r="H859" s="82"/>
      <c r="I859" s="83"/>
      <c r="J859" s="86"/>
    </row>
    <row r="860">
      <c r="A860" s="82"/>
      <c r="B860" s="82"/>
      <c r="C860" s="82"/>
      <c r="D860" s="82"/>
      <c r="E860" s="82"/>
      <c r="F860" s="82"/>
      <c r="G860" s="82"/>
      <c r="H860" s="82"/>
      <c r="I860" s="83"/>
      <c r="J860" s="86"/>
    </row>
    <row r="861">
      <c r="A861" s="82"/>
      <c r="B861" s="82"/>
      <c r="C861" s="82"/>
      <c r="D861" s="82"/>
      <c r="E861" s="82"/>
      <c r="F861" s="82"/>
      <c r="G861" s="82"/>
      <c r="H861" s="82"/>
      <c r="I861" s="83"/>
      <c r="J861" s="86"/>
    </row>
    <row r="862">
      <c r="A862" s="82"/>
      <c r="B862" s="82"/>
      <c r="C862" s="82"/>
      <c r="D862" s="82"/>
      <c r="E862" s="82"/>
      <c r="F862" s="82"/>
      <c r="G862" s="82"/>
      <c r="H862" s="82"/>
      <c r="I862" s="83"/>
      <c r="J862" s="86"/>
    </row>
    <row r="863">
      <c r="A863" s="82"/>
      <c r="B863" s="82"/>
      <c r="C863" s="82"/>
      <c r="D863" s="82"/>
      <c r="E863" s="82"/>
      <c r="F863" s="82"/>
      <c r="G863" s="82"/>
      <c r="H863" s="82"/>
      <c r="I863" s="83"/>
      <c r="J863" s="86"/>
    </row>
    <row r="864">
      <c r="A864" s="82"/>
      <c r="B864" s="82"/>
      <c r="C864" s="82"/>
      <c r="D864" s="82"/>
      <c r="E864" s="82"/>
      <c r="F864" s="82"/>
      <c r="G864" s="82"/>
      <c r="H864" s="82"/>
      <c r="I864" s="83"/>
      <c r="J864" s="86"/>
    </row>
    <row r="865">
      <c r="A865" s="82"/>
      <c r="B865" s="82"/>
      <c r="C865" s="82"/>
      <c r="D865" s="82"/>
      <c r="E865" s="82"/>
      <c r="F865" s="82"/>
      <c r="G865" s="82"/>
      <c r="H865" s="82"/>
      <c r="I865" s="83"/>
      <c r="J865" s="86"/>
    </row>
    <row r="866">
      <c r="A866" s="82"/>
      <c r="B866" s="82"/>
      <c r="C866" s="82"/>
      <c r="D866" s="82"/>
      <c r="E866" s="82"/>
      <c r="F866" s="82"/>
      <c r="G866" s="82"/>
      <c r="H866" s="82"/>
      <c r="I866" s="83"/>
      <c r="J866" s="86"/>
    </row>
    <row r="867">
      <c r="A867" s="82"/>
      <c r="B867" s="82"/>
      <c r="C867" s="82"/>
      <c r="D867" s="82"/>
      <c r="E867" s="82"/>
      <c r="F867" s="82"/>
      <c r="G867" s="82"/>
      <c r="H867" s="82"/>
      <c r="I867" s="83"/>
      <c r="J867" s="86"/>
    </row>
    <row r="868">
      <c r="A868" s="82"/>
      <c r="B868" s="82"/>
      <c r="C868" s="82"/>
      <c r="D868" s="82"/>
      <c r="E868" s="82"/>
      <c r="F868" s="82"/>
      <c r="G868" s="82"/>
      <c r="H868" s="82"/>
      <c r="I868" s="83"/>
      <c r="J868" s="86"/>
    </row>
    <row r="869">
      <c r="A869" s="82"/>
      <c r="B869" s="82"/>
      <c r="C869" s="82"/>
      <c r="D869" s="82"/>
      <c r="E869" s="82"/>
      <c r="F869" s="82"/>
      <c r="G869" s="82"/>
      <c r="H869" s="82"/>
      <c r="I869" s="83"/>
      <c r="J869" s="86"/>
    </row>
    <row r="870">
      <c r="A870" s="82"/>
      <c r="B870" s="82"/>
      <c r="C870" s="82"/>
      <c r="D870" s="82"/>
      <c r="E870" s="82"/>
      <c r="F870" s="82"/>
      <c r="G870" s="82"/>
      <c r="H870" s="82"/>
      <c r="I870" s="83"/>
      <c r="J870" s="86"/>
    </row>
    <row r="871">
      <c r="A871" s="82"/>
      <c r="B871" s="82"/>
      <c r="C871" s="82"/>
      <c r="D871" s="82"/>
      <c r="E871" s="82"/>
      <c r="F871" s="82"/>
      <c r="G871" s="82"/>
      <c r="H871" s="82"/>
      <c r="I871" s="83"/>
      <c r="J871" s="86"/>
    </row>
    <row r="872">
      <c r="A872" s="82"/>
      <c r="B872" s="82"/>
      <c r="C872" s="82"/>
      <c r="D872" s="82"/>
      <c r="E872" s="82"/>
      <c r="F872" s="82"/>
      <c r="G872" s="82"/>
      <c r="H872" s="82"/>
      <c r="I872" s="83"/>
      <c r="J872" s="86"/>
    </row>
    <row r="873">
      <c r="A873" s="82"/>
      <c r="B873" s="82"/>
      <c r="C873" s="82"/>
      <c r="D873" s="82"/>
      <c r="E873" s="82"/>
      <c r="F873" s="82"/>
      <c r="G873" s="82"/>
      <c r="H873" s="82"/>
      <c r="I873" s="83"/>
      <c r="J873" s="86"/>
    </row>
    <row r="874">
      <c r="A874" s="82"/>
      <c r="B874" s="82"/>
      <c r="C874" s="82"/>
      <c r="D874" s="82"/>
      <c r="E874" s="82"/>
      <c r="F874" s="82"/>
      <c r="G874" s="82"/>
      <c r="H874" s="82"/>
      <c r="I874" s="83"/>
      <c r="J874" s="86"/>
    </row>
    <row r="875">
      <c r="A875" s="82"/>
      <c r="B875" s="82"/>
      <c r="C875" s="82"/>
      <c r="D875" s="82"/>
      <c r="E875" s="82"/>
      <c r="F875" s="82"/>
      <c r="G875" s="82"/>
      <c r="H875" s="82"/>
      <c r="I875" s="83"/>
      <c r="J875" s="86"/>
    </row>
    <row r="876">
      <c r="A876" s="82"/>
      <c r="B876" s="82"/>
      <c r="C876" s="82"/>
      <c r="D876" s="82"/>
      <c r="E876" s="82"/>
      <c r="F876" s="82"/>
      <c r="G876" s="82"/>
      <c r="H876" s="82"/>
      <c r="I876" s="83"/>
      <c r="J876" s="86"/>
    </row>
    <row r="877">
      <c r="A877" s="82"/>
      <c r="B877" s="82"/>
      <c r="C877" s="82"/>
      <c r="D877" s="82"/>
      <c r="E877" s="82"/>
      <c r="F877" s="82"/>
      <c r="G877" s="82"/>
      <c r="H877" s="82"/>
      <c r="I877" s="83"/>
      <c r="J877" s="86"/>
    </row>
    <row r="878">
      <c r="A878" s="82"/>
      <c r="B878" s="82"/>
      <c r="C878" s="82"/>
      <c r="D878" s="82"/>
      <c r="E878" s="82"/>
      <c r="F878" s="82"/>
      <c r="G878" s="82"/>
      <c r="H878" s="82"/>
      <c r="I878" s="83"/>
      <c r="J878" s="86"/>
    </row>
    <row r="879">
      <c r="A879" s="82"/>
      <c r="B879" s="82"/>
      <c r="C879" s="82"/>
      <c r="D879" s="82"/>
      <c r="E879" s="82"/>
      <c r="F879" s="82"/>
      <c r="G879" s="82"/>
      <c r="H879" s="82"/>
      <c r="I879" s="83"/>
      <c r="J879" s="86"/>
    </row>
    <row r="880">
      <c r="A880" s="82"/>
      <c r="B880" s="82"/>
      <c r="C880" s="82"/>
      <c r="D880" s="82"/>
      <c r="E880" s="82"/>
      <c r="F880" s="82"/>
      <c r="G880" s="82"/>
      <c r="H880" s="82"/>
      <c r="I880" s="83"/>
      <c r="J880" s="86"/>
    </row>
    <row r="881">
      <c r="A881" s="82"/>
      <c r="B881" s="82"/>
      <c r="C881" s="82"/>
      <c r="D881" s="82"/>
      <c r="E881" s="82"/>
      <c r="F881" s="82"/>
      <c r="G881" s="82"/>
      <c r="H881" s="82"/>
      <c r="I881" s="83"/>
      <c r="J881" s="86"/>
    </row>
    <row r="882">
      <c r="A882" s="82"/>
      <c r="B882" s="82"/>
      <c r="C882" s="82"/>
      <c r="D882" s="82"/>
      <c r="E882" s="82"/>
      <c r="F882" s="82"/>
      <c r="G882" s="82"/>
      <c r="H882" s="82"/>
      <c r="I882" s="83"/>
      <c r="J882" s="86"/>
    </row>
    <row r="883">
      <c r="A883" s="82"/>
      <c r="B883" s="82"/>
      <c r="C883" s="82"/>
      <c r="D883" s="82"/>
      <c r="E883" s="82"/>
      <c r="F883" s="82"/>
      <c r="G883" s="82"/>
      <c r="H883" s="82"/>
      <c r="I883" s="83"/>
      <c r="J883" s="86"/>
    </row>
    <row r="884">
      <c r="A884" s="82"/>
      <c r="B884" s="82"/>
      <c r="C884" s="82"/>
      <c r="D884" s="82"/>
      <c r="E884" s="82"/>
      <c r="F884" s="82"/>
      <c r="G884" s="82"/>
      <c r="H884" s="82"/>
      <c r="I884" s="83"/>
      <c r="J884" s="86"/>
    </row>
    <row r="885">
      <c r="A885" s="82"/>
      <c r="B885" s="82"/>
      <c r="C885" s="82"/>
      <c r="D885" s="82"/>
      <c r="E885" s="82"/>
      <c r="F885" s="82"/>
      <c r="G885" s="82"/>
      <c r="H885" s="82"/>
      <c r="I885" s="83"/>
      <c r="J885" s="86"/>
    </row>
    <row r="886">
      <c r="A886" s="82"/>
      <c r="B886" s="82"/>
      <c r="C886" s="82"/>
      <c r="D886" s="82"/>
      <c r="E886" s="82"/>
      <c r="F886" s="82"/>
      <c r="G886" s="82"/>
      <c r="H886" s="82"/>
      <c r="I886" s="83"/>
      <c r="J886" s="86"/>
    </row>
    <row r="887">
      <c r="A887" s="82"/>
      <c r="B887" s="82"/>
      <c r="C887" s="82"/>
      <c r="D887" s="82"/>
      <c r="E887" s="82"/>
      <c r="F887" s="82"/>
      <c r="G887" s="82"/>
      <c r="H887" s="82"/>
      <c r="I887" s="83"/>
      <c r="J887" s="86"/>
    </row>
    <row r="888">
      <c r="A888" s="82"/>
      <c r="B888" s="82"/>
      <c r="C888" s="82"/>
      <c r="D888" s="82"/>
      <c r="E888" s="82"/>
      <c r="F888" s="82"/>
      <c r="G888" s="82"/>
      <c r="H888" s="82"/>
      <c r="I888" s="83"/>
      <c r="J888" s="86"/>
    </row>
    <row r="889">
      <c r="A889" s="82"/>
      <c r="B889" s="82"/>
      <c r="C889" s="82"/>
      <c r="D889" s="82"/>
      <c r="E889" s="82"/>
      <c r="F889" s="82"/>
      <c r="G889" s="82"/>
      <c r="H889" s="82"/>
      <c r="I889" s="83"/>
      <c r="J889" s="86"/>
    </row>
    <row r="890">
      <c r="A890" s="82"/>
      <c r="B890" s="82"/>
      <c r="C890" s="82"/>
      <c r="D890" s="82"/>
      <c r="E890" s="82"/>
      <c r="F890" s="82"/>
      <c r="G890" s="82"/>
      <c r="H890" s="82"/>
      <c r="I890" s="83"/>
      <c r="J890" s="86"/>
    </row>
    <row r="891">
      <c r="A891" s="82"/>
      <c r="B891" s="82"/>
      <c r="C891" s="82"/>
      <c r="D891" s="82"/>
      <c r="E891" s="82"/>
      <c r="F891" s="82"/>
      <c r="G891" s="82"/>
      <c r="H891" s="82"/>
      <c r="I891" s="83"/>
      <c r="J891" s="86"/>
    </row>
    <row r="892">
      <c r="A892" s="82"/>
      <c r="B892" s="82"/>
      <c r="C892" s="82"/>
      <c r="D892" s="82"/>
      <c r="E892" s="82"/>
      <c r="F892" s="82"/>
      <c r="G892" s="82"/>
      <c r="H892" s="82"/>
      <c r="I892" s="83"/>
      <c r="J892" s="86"/>
    </row>
    <row r="893">
      <c r="A893" s="82"/>
      <c r="B893" s="82"/>
      <c r="C893" s="82"/>
      <c r="D893" s="82"/>
      <c r="E893" s="82"/>
      <c r="F893" s="82"/>
      <c r="G893" s="82"/>
      <c r="H893" s="82"/>
      <c r="I893" s="83"/>
      <c r="J893" s="86"/>
    </row>
    <row r="894">
      <c r="A894" s="82"/>
      <c r="B894" s="82"/>
      <c r="C894" s="82"/>
      <c r="D894" s="82"/>
      <c r="E894" s="82"/>
      <c r="F894" s="82"/>
      <c r="G894" s="82"/>
      <c r="H894" s="82"/>
      <c r="I894" s="83"/>
      <c r="J894" s="86"/>
    </row>
    <row r="895">
      <c r="A895" s="82"/>
      <c r="B895" s="82"/>
      <c r="C895" s="82"/>
      <c r="D895" s="82"/>
      <c r="E895" s="82"/>
      <c r="F895" s="82"/>
      <c r="G895" s="82"/>
      <c r="H895" s="82"/>
      <c r="I895" s="83"/>
      <c r="J895" s="86"/>
    </row>
    <row r="896">
      <c r="A896" s="82"/>
      <c r="B896" s="82"/>
      <c r="C896" s="82"/>
      <c r="D896" s="82"/>
      <c r="E896" s="82"/>
      <c r="F896" s="82"/>
      <c r="G896" s="82"/>
      <c r="H896" s="82"/>
      <c r="I896" s="83"/>
      <c r="J896" s="86"/>
    </row>
    <row r="897">
      <c r="A897" s="82"/>
      <c r="B897" s="82"/>
      <c r="C897" s="82"/>
      <c r="D897" s="82"/>
      <c r="E897" s="82"/>
      <c r="F897" s="82"/>
      <c r="G897" s="82"/>
      <c r="H897" s="82"/>
      <c r="I897" s="83"/>
      <c r="J897" s="86"/>
    </row>
    <row r="898">
      <c r="A898" s="82"/>
      <c r="B898" s="82"/>
      <c r="C898" s="82"/>
      <c r="D898" s="82"/>
      <c r="E898" s="82"/>
      <c r="F898" s="82"/>
      <c r="G898" s="82"/>
      <c r="H898" s="82"/>
      <c r="I898" s="83"/>
      <c r="J898" s="86"/>
    </row>
    <row r="899">
      <c r="A899" s="82"/>
      <c r="B899" s="82"/>
      <c r="C899" s="82"/>
      <c r="D899" s="82"/>
      <c r="E899" s="82"/>
      <c r="F899" s="82"/>
      <c r="G899" s="82"/>
      <c r="H899" s="82"/>
      <c r="I899" s="83"/>
      <c r="J899" s="86"/>
    </row>
    <row r="900">
      <c r="A900" s="82"/>
      <c r="B900" s="82"/>
      <c r="C900" s="82"/>
      <c r="D900" s="82"/>
      <c r="E900" s="82"/>
      <c r="F900" s="82"/>
      <c r="G900" s="82"/>
      <c r="H900" s="82"/>
      <c r="I900" s="83"/>
      <c r="J900" s="86"/>
    </row>
    <row r="901">
      <c r="A901" s="82"/>
      <c r="B901" s="82"/>
      <c r="C901" s="82"/>
      <c r="D901" s="82"/>
      <c r="E901" s="82"/>
      <c r="F901" s="82"/>
      <c r="G901" s="82"/>
      <c r="H901" s="82"/>
      <c r="I901" s="83"/>
      <c r="J901" s="86"/>
    </row>
    <row r="902">
      <c r="A902" s="82"/>
      <c r="B902" s="82"/>
      <c r="C902" s="82"/>
      <c r="D902" s="82"/>
      <c r="E902" s="82"/>
      <c r="F902" s="82"/>
      <c r="G902" s="82"/>
      <c r="H902" s="82"/>
      <c r="I902" s="83"/>
      <c r="J902" s="86"/>
    </row>
    <row r="903">
      <c r="A903" s="82"/>
      <c r="B903" s="82"/>
      <c r="C903" s="82"/>
      <c r="D903" s="82"/>
      <c r="E903" s="82"/>
      <c r="F903" s="82"/>
      <c r="G903" s="82"/>
      <c r="H903" s="82"/>
      <c r="I903" s="83"/>
      <c r="J903" s="86"/>
    </row>
    <row r="904">
      <c r="A904" s="82"/>
      <c r="B904" s="82"/>
      <c r="C904" s="82"/>
      <c r="D904" s="82"/>
      <c r="E904" s="82"/>
      <c r="F904" s="82"/>
      <c r="G904" s="82"/>
      <c r="H904" s="82"/>
      <c r="I904" s="83"/>
      <c r="J904" s="86"/>
    </row>
    <row r="905">
      <c r="A905" s="82"/>
      <c r="B905" s="82"/>
      <c r="C905" s="82"/>
      <c r="D905" s="82"/>
      <c r="E905" s="82"/>
      <c r="F905" s="82"/>
      <c r="G905" s="82"/>
      <c r="H905" s="82"/>
      <c r="I905" s="83"/>
      <c r="J905" s="86"/>
    </row>
    <row r="906">
      <c r="A906" s="82"/>
      <c r="B906" s="82"/>
      <c r="C906" s="82"/>
      <c r="D906" s="82"/>
      <c r="E906" s="82"/>
      <c r="F906" s="82"/>
      <c r="G906" s="82"/>
      <c r="H906" s="82"/>
      <c r="I906" s="83"/>
      <c r="J906" s="86"/>
    </row>
    <row r="907">
      <c r="A907" s="82"/>
      <c r="B907" s="82"/>
      <c r="C907" s="82"/>
      <c r="D907" s="82"/>
      <c r="E907" s="82"/>
      <c r="F907" s="82"/>
      <c r="G907" s="82"/>
      <c r="H907" s="82"/>
      <c r="I907" s="83"/>
      <c r="J907" s="86"/>
    </row>
    <row r="908">
      <c r="A908" s="82"/>
      <c r="B908" s="82"/>
      <c r="C908" s="82"/>
      <c r="D908" s="82"/>
      <c r="E908" s="82"/>
      <c r="F908" s="82"/>
      <c r="G908" s="82"/>
      <c r="H908" s="82"/>
      <c r="I908" s="83"/>
      <c r="J908" s="86"/>
    </row>
    <row r="909">
      <c r="A909" s="82"/>
      <c r="B909" s="82"/>
      <c r="C909" s="82"/>
      <c r="D909" s="82"/>
      <c r="E909" s="82"/>
      <c r="F909" s="82"/>
      <c r="G909" s="82"/>
      <c r="H909" s="82"/>
      <c r="I909" s="83"/>
      <c r="J909" s="86"/>
    </row>
    <row r="910">
      <c r="A910" s="82"/>
      <c r="B910" s="82"/>
      <c r="C910" s="82"/>
      <c r="D910" s="82"/>
      <c r="E910" s="82"/>
      <c r="F910" s="82"/>
      <c r="G910" s="82"/>
      <c r="H910" s="82"/>
      <c r="I910" s="83"/>
      <c r="J910" s="86"/>
    </row>
    <row r="911">
      <c r="A911" s="82"/>
      <c r="B911" s="82"/>
      <c r="C911" s="82"/>
      <c r="D911" s="82"/>
      <c r="E911" s="82"/>
      <c r="F911" s="82"/>
      <c r="G911" s="82"/>
      <c r="H911" s="82"/>
      <c r="I911" s="83"/>
      <c r="J911" s="86"/>
    </row>
    <row r="912">
      <c r="A912" s="82"/>
      <c r="B912" s="82"/>
      <c r="C912" s="82"/>
      <c r="D912" s="82"/>
      <c r="E912" s="82"/>
      <c r="F912" s="82"/>
      <c r="G912" s="82"/>
      <c r="H912" s="82"/>
      <c r="I912" s="83"/>
      <c r="J912" s="86"/>
    </row>
    <row r="913">
      <c r="A913" s="82"/>
      <c r="B913" s="82"/>
      <c r="C913" s="82"/>
      <c r="D913" s="82"/>
      <c r="E913" s="82"/>
      <c r="F913" s="82"/>
      <c r="G913" s="82"/>
      <c r="H913" s="82"/>
      <c r="I913" s="83"/>
      <c r="J913" s="86"/>
    </row>
    <row r="914">
      <c r="A914" s="82"/>
      <c r="B914" s="82"/>
      <c r="C914" s="82"/>
      <c r="D914" s="82"/>
      <c r="E914" s="82"/>
      <c r="F914" s="82"/>
      <c r="G914" s="82"/>
      <c r="H914" s="82"/>
      <c r="I914" s="83"/>
      <c r="J914" s="86"/>
    </row>
    <row r="915">
      <c r="A915" s="82"/>
      <c r="B915" s="82"/>
      <c r="C915" s="82"/>
      <c r="D915" s="82"/>
      <c r="E915" s="82"/>
      <c r="F915" s="82"/>
      <c r="G915" s="82"/>
      <c r="H915" s="82"/>
      <c r="I915" s="83"/>
      <c r="J915" s="86"/>
    </row>
    <row r="916">
      <c r="A916" s="82"/>
      <c r="B916" s="82"/>
      <c r="C916" s="82"/>
      <c r="D916" s="82"/>
      <c r="E916" s="82"/>
      <c r="F916" s="82"/>
      <c r="G916" s="82"/>
      <c r="H916" s="82"/>
      <c r="I916" s="83"/>
      <c r="J916" s="86"/>
    </row>
    <row r="917">
      <c r="A917" s="82"/>
      <c r="B917" s="82"/>
      <c r="C917" s="82"/>
      <c r="D917" s="82"/>
      <c r="E917" s="82"/>
      <c r="F917" s="82"/>
      <c r="G917" s="82"/>
      <c r="H917" s="82"/>
      <c r="I917" s="83"/>
      <c r="J917" s="86"/>
    </row>
    <row r="918">
      <c r="A918" s="82"/>
      <c r="B918" s="82"/>
      <c r="C918" s="82"/>
      <c r="D918" s="82"/>
      <c r="E918" s="82"/>
      <c r="F918" s="82"/>
      <c r="G918" s="82"/>
      <c r="H918" s="82"/>
      <c r="I918" s="83"/>
      <c r="J918" s="86"/>
    </row>
    <row r="919">
      <c r="A919" s="82"/>
      <c r="B919" s="82"/>
      <c r="C919" s="82"/>
      <c r="D919" s="82"/>
      <c r="E919" s="82"/>
      <c r="F919" s="82"/>
      <c r="G919" s="82"/>
      <c r="H919" s="82"/>
      <c r="I919" s="83"/>
      <c r="J919" s="86"/>
    </row>
    <row r="920">
      <c r="A920" s="82"/>
      <c r="B920" s="82"/>
      <c r="C920" s="82"/>
      <c r="D920" s="82"/>
      <c r="E920" s="82"/>
      <c r="F920" s="82"/>
      <c r="G920" s="82"/>
      <c r="H920" s="82"/>
      <c r="I920" s="83"/>
      <c r="J920" s="86"/>
    </row>
    <row r="921">
      <c r="A921" s="82"/>
      <c r="B921" s="82"/>
      <c r="C921" s="82"/>
      <c r="D921" s="82"/>
      <c r="E921" s="82"/>
      <c r="F921" s="82"/>
      <c r="G921" s="82"/>
      <c r="H921" s="82"/>
      <c r="I921" s="83"/>
      <c r="J921" s="86"/>
    </row>
    <row r="922">
      <c r="A922" s="82"/>
      <c r="B922" s="82"/>
      <c r="C922" s="82"/>
      <c r="D922" s="82"/>
      <c r="E922" s="82"/>
      <c r="F922" s="82"/>
      <c r="G922" s="82"/>
      <c r="H922" s="82"/>
      <c r="I922" s="83"/>
      <c r="J922" s="86"/>
    </row>
    <row r="923">
      <c r="A923" s="82"/>
      <c r="B923" s="82"/>
      <c r="C923" s="82"/>
      <c r="D923" s="82"/>
      <c r="E923" s="82"/>
      <c r="F923" s="82"/>
      <c r="G923" s="82"/>
      <c r="H923" s="82"/>
      <c r="I923" s="83"/>
      <c r="J923" s="86"/>
    </row>
    <row r="924">
      <c r="A924" s="82"/>
      <c r="B924" s="82"/>
      <c r="C924" s="82"/>
      <c r="D924" s="82"/>
      <c r="E924" s="82"/>
      <c r="F924" s="82"/>
      <c r="G924" s="82"/>
      <c r="H924" s="82"/>
      <c r="I924" s="83"/>
      <c r="J924" s="86"/>
    </row>
    <row r="925">
      <c r="A925" s="82"/>
      <c r="B925" s="82"/>
      <c r="C925" s="82"/>
      <c r="D925" s="82"/>
      <c r="E925" s="82"/>
      <c r="F925" s="82"/>
      <c r="G925" s="82"/>
      <c r="H925" s="82"/>
      <c r="I925" s="83"/>
      <c r="J925" s="86"/>
    </row>
    <row r="926">
      <c r="A926" s="82"/>
      <c r="B926" s="82"/>
      <c r="C926" s="82"/>
      <c r="D926" s="82"/>
      <c r="E926" s="82"/>
      <c r="F926" s="82"/>
      <c r="G926" s="82"/>
      <c r="H926" s="82"/>
      <c r="I926" s="83"/>
      <c r="J926" s="86"/>
    </row>
    <row r="927">
      <c r="A927" s="82"/>
      <c r="B927" s="82"/>
      <c r="C927" s="82"/>
      <c r="D927" s="82"/>
      <c r="E927" s="82"/>
      <c r="F927" s="82"/>
      <c r="G927" s="82"/>
      <c r="H927" s="82"/>
      <c r="I927" s="83"/>
      <c r="J927" s="86"/>
    </row>
    <row r="928">
      <c r="A928" s="82"/>
      <c r="B928" s="82"/>
      <c r="C928" s="82"/>
      <c r="D928" s="82"/>
      <c r="E928" s="82"/>
      <c r="F928" s="82"/>
      <c r="G928" s="82"/>
      <c r="H928" s="82"/>
      <c r="I928" s="83"/>
      <c r="J928" s="86"/>
    </row>
    <row r="929">
      <c r="A929" s="82"/>
      <c r="B929" s="82"/>
      <c r="C929" s="82"/>
      <c r="D929" s="82"/>
      <c r="E929" s="82"/>
      <c r="F929" s="82"/>
      <c r="G929" s="82"/>
      <c r="H929" s="82"/>
      <c r="I929" s="83"/>
      <c r="J929" s="86"/>
    </row>
    <row r="930">
      <c r="A930" s="82"/>
      <c r="B930" s="82"/>
      <c r="C930" s="82"/>
      <c r="D930" s="82"/>
      <c r="E930" s="82"/>
      <c r="F930" s="82"/>
      <c r="G930" s="82"/>
      <c r="H930" s="82"/>
      <c r="I930" s="83"/>
      <c r="J930" s="86"/>
    </row>
    <row r="931">
      <c r="A931" s="82"/>
      <c r="B931" s="82"/>
      <c r="C931" s="82"/>
      <c r="D931" s="82"/>
      <c r="E931" s="82"/>
      <c r="F931" s="82"/>
      <c r="G931" s="82"/>
      <c r="H931" s="82"/>
      <c r="I931" s="83"/>
      <c r="J931" s="86"/>
    </row>
    <row r="932">
      <c r="A932" s="82"/>
      <c r="B932" s="82"/>
      <c r="C932" s="82"/>
      <c r="D932" s="82"/>
      <c r="E932" s="82"/>
      <c r="F932" s="82"/>
      <c r="G932" s="82"/>
      <c r="H932" s="82"/>
      <c r="I932" s="83"/>
      <c r="J932" s="86"/>
    </row>
    <row r="933">
      <c r="A933" s="82"/>
      <c r="B933" s="82"/>
      <c r="C933" s="82"/>
      <c r="D933" s="82"/>
      <c r="E933" s="82"/>
      <c r="F933" s="82"/>
      <c r="G933" s="82"/>
      <c r="H933" s="82"/>
      <c r="I933" s="83"/>
      <c r="J933" s="86"/>
    </row>
    <row r="934">
      <c r="A934" s="82"/>
      <c r="B934" s="82"/>
      <c r="C934" s="82"/>
      <c r="D934" s="82"/>
      <c r="E934" s="82"/>
      <c r="F934" s="82"/>
      <c r="G934" s="82"/>
      <c r="H934" s="82"/>
      <c r="I934" s="83"/>
      <c r="J934" s="86"/>
    </row>
    <row r="935">
      <c r="A935" s="82"/>
      <c r="B935" s="82"/>
      <c r="C935" s="82"/>
      <c r="D935" s="82"/>
      <c r="E935" s="82"/>
      <c r="F935" s="82"/>
      <c r="G935" s="82"/>
      <c r="H935" s="82"/>
      <c r="I935" s="83"/>
      <c r="J935" s="86"/>
    </row>
    <row r="936">
      <c r="A936" s="82"/>
      <c r="B936" s="82"/>
      <c r="C936" s="82"/>
      <c r="D936" s="82"/>
      <c r="E936" s="82"/>
      <c r="F936" s="82"/>
      <c r="G936" s="82"/>
      <c r="H936" s="82"/>
      <c r="I936" s="83"/>
      <c r="J936" s="86"/>
    </row>
    <row r="937">
      <c r="A937" s="82"/>
      <c r="B937" s="82"/>
      <c r="C937" s="82"/>
      <c r="D937" s="82"/>
      <c r="E937" s="82"/>
      <c r="F937" s="82"/>
      <c r="G937" s="82"/>
      <c r="H937" s="82"/>
      <c r="I937" s="83"/>
      <c r="J937" s="86"/>
    </row>
    <row r="938">
      <c r="A938" s="82"/>
      <c r="B938" s="82"/>
      <c r="C938" s="82"/>
      <c r="D938" s="82"/>
      <c r="E938" s="82"/>
      <c r="F938" s="82"/>
      <c r="G938" s="82"/>
      <c r="H938" s="82"/>
      <c r="I938" s="83"/>
      <c r="J938" s="86"/>
    </row>
    <row r="939">
      <c r="A939" s="82"/>
      <c r="B939" s="82"/>
      <c r="C939" s="82"/>
      <c r="D939" s="82"/>
      <c r="E939" s="82"/>
      <c r="F939" s="82"/>
      <c r="G939" s="82"/>
      <c r="H939" s="82"/>
      <c r="I939" s="83"/>
      <c r="J939" s="86"/>
    </row>
    <row r="940">
      <c r="A940" s="82"/>
      <c r="B940" s="82"/>
      <c r="C940" s="82"/>
      <c r="D940" s="82"/>
      <c r="E940" s="82"/>
      <c r="F940" s="82"/>
      <c r="G940" s="82"/>
      <c r="H940" s="82"/>
      <c r="I940" s="83"/>
      <c r="J940" s="86"/>
    </row>
    <row r="941">
      <c r="A941" s="82"/>
      <c r="B941" s="82"/>
      <c r="C941" s="82"/>
      <c r="D941" s="82"/>
      <c r="E941" s="82"/>
      <c r="F941" s="82"/>
      <c r="G941" s="82"/>
      <c r="H941" s="82"/>
      <c r="I941" s="83"/>
      <c r="J941" s="86"/>
    </row>
    <row r="942">
      <c r="A942" s="82"/>
      <c r="B942" s="82"/>
      <c r="C942" s="82"/>
      <c r="D942" s="82"/>
      <c r="E942" s="82"/>
      <c r="F942" s="82"/>
      <c r="G942" s="82"/>
      <c r="H942" s="82"/>
      <c r="I942" s="83"/>
      <c r="J942" s="86"/>
    </row>
    <row r="943">
      <c r="A943" s="82"/>
      <c r="B943" s="82"/>
      <c r="C943" s="82"/>
      <c r="D943" s="82"/>
      <c r="E943" s="82"/>
      <c r="F943" s="82"/>
      <c r="G943" s="82"/>
      <c r="H943" s="82"/>
      <c r="I943" s="83"/>
      <c r="J943" s="86"/>
    </row>
    <row r="944">
      <c r="A944" s="82"/>
      <c r="B944" s="82"/>
      <c r="C944" s="82"/>
      <c r="D944" s="82"/>
      <c r="E944" s="82"/>
      <c r="F944" s="82"/>
      <c r="G944" s="82"/>
      <c r="H944" s="82"/>
      <c r="I944" s="83"/>
      <c r="J944" s="86"/>
    </row>
    <row r="945">
      <c r="A945" s="82"/>
      <c r="B945" s="82"/>
      <c r="C945" s="82"/>
      <c r="D945" s="82"/>
      <c r="E945" s="82"/>
      <c r="F945" s="82"/>
      <c r="G945" s="82"/>
      <c r="H945" s="82"/>
      <c r="I945" s="83"/>
      <c r="J945" s="86"/>
    </row>
    <row r="946">
      <c r="A946" s="82"/>
      <c r="B946" s="82"/>
      <c r="C946" s="82"/>
      <c r="D946" s="82"/>
      <c r="E946" s="82"/>
      <c r="F946" s="82"/>
      <c r="G946" s="82"/>
      <c r="H946" s="82"/>
      <c r="I946" s="83"/>
      <c r="J946" s="86"/>
    </row>
    <row r="947">
      <c r="A947" s="82"/>
      <c r="B947" s="82"/>
      <c r="C947" s="82"/>
      <c r="D947" s="82"/>
      <c r="E947" s="82"/>
      <c r="F947" s="82"/>
      <c r="G947" s="82"/>
      <c r="H947" s="82"/>
      <c r="I947" s="83"/>
      <c r="J947" s="86"/>
    </row>
    <row r="948">
      <c r="A948" s="82"/>
      <c r="B948" s="82"/>
      <c r="C948" s="82"/>
      <c r="D948" s="82"/>
      <c r="E948" s="82"/>
      <c r="F948" s="82"/>
      <c r="G948" s="82"/>
      <c r="H948" s="82"/>
      <c r="I948" s="83"/>
      <c r="J948" s="86"/>
    </row>
    <row r="949">
      <c r="A949" s="82"/>
      <c r="B949" s="82"/>
      <c r="C949" s="82"/>
      <c r="D949" s="82"/>
      <c r="E949" s="82"/>
      <c r="F949" s="82"/>
      <c r="G949" s="82"/>
      <c r="H949" s="82"/>
      <c r="I949" s="83"/>
      <c r="J949" s="86"/>
    </row>
    <row r="950">
      <c r="A950" s="82"/>
      <c r="B950" s="82"/>
      <c r="C950" s="82"/>
      <c r="D950" s="82"/>
      <c r="E950" s="82"/>
      <c r="F950" s="82"/>
      <c r="G950" s="82"/>
      <c r="H950" s="82"/>
      <c r="I950" s="83"/>
      <c r="J950" s="86"/>
    </row>
    <row r="951">
      <c r="A951" s="82"/>
      <c r="B951" s="82"/>
      <c r="C951" s="82"/>
      <c r="D951" s="82"/>
      <c r="E951" s="82"/>
      <c r="F951" s="82"/>
      <c r="G951" s="82"/>
      <c r="H951" s="82"/>
      <c r="I951" s="83"/>
      <c r="J951" s="86"/>
    </row>
    <row r="952">
      <c r="A952" s="82"/>
      <c r="B952" s="82"/>
      <c r="C952" s="82"/>
      <c r="D952" s="82"/>
      <c r="E952" s="82"/>
      <c r="F952" s="82"/>
      <c r="G952" s="82"/>
      <c r="H952" s="82"/>
      <c r="I952" s="83"/>
      <c r="J952" s="86"/>
    </row>
    <row r="953">
      <c r="A953" s="82"/>
      <c r="B953" s="82"/>
      <c r="C953" s="82"/>
      <c r="D953" s="82"/>
      <c r="E953" s="82"/>
      <c r="F953" s="82"/>
      <c r="G953" s="82"/>
      <c r="H953" s="82"/>
      <c r="I953" s="83"/>
      <c r="J953" s="86"/>
    </row>
    <row r="954">
      <c r="A954" s="82"/>
      <c r="B954" s="82"/>
      <c r="C954" s="82"/>
      <c r="D954" s="82"/>
      <c r="E954" s="82"/>
      <c r="F954" s="82"/>
      <c r="G954" s="82"/>
      <c r="H954" s="82"/>
      <c r="I954" s="83"/>
      <c r="J954" s="86"/>
    </row>
    <row r="955">
      <c r="A955" s="82"/>
      <c r="B955" s="82"/>
      <c r="C955" s="82"/>
      <c r="D955" s="82"/>
      <c r="E955" s="82"/>
      <c r="F955" s="82"/>
      <c r="G955" s="82"/>
      <c r="H955" s="82"/>
      <c r="I955" s="83"/>
      <c r="J955" s="86"/>
    </row>
    <row r="956">
      <c r="A956" s="82"/>
      <c r="B956" s="82"/>
      <c r="C956" s="82"/>
      <c r="D956" s="82"/>
      <c r="E956" s="82"/>
      <c r="F956" s="82"/>
      <c r="G956" s="82"/>
      <c r="H956" s="82"/>
      <c r="I956" s="83"/>
      <c r="J956" s="86"/>
    </row>
    <row r="957">
      <c r="A957" s="82"/>
      <c r="B957" s="82"/>
      <c r="C957" s="82"/>
      <c r="D957" s="82"/>
      <c r="E957" s="82"/>
      <c r="F957" s="82"/>
      <c r="G957" s="82"/>
      <c r="H957" s="82"/>
      <c r="I957" s="83"/>
      <c r="J957" s="86"/>
    </row>
    <row r="958">
      <c r="A958" s="82"/>
      <c r="B958" s="82"/>
      <c r="C958" s="82"/>
      <c r="D958" s="82"/>
      <c r="E958" s="82"/>
      <c r="F958" s="82"/>
      <c r="G958" s="82"/>
      <c r="H958" s="82"/>
      <c r="I958" s="83"/>
      <c r="J958" s="86"/>
    </row>
    <row r="959">
      <c r="A959" s="82"/>
      <c r="B959" s="82"/>
      <c r="C959" s="82"/>
      <c r="D959" s="82"/>
      <c r="E959" s="82"/>
      <c r="F959" s="82"/>
      <c r="G959" s="82"/>
      <c r="H959" s="82"/>
      <c r="I959" s="83"/>
      <c r="J959" s="86"/>
    </row>
    <row r="960">
      <c r="A960" s="82"/>
      <c r="B960" s="82"/>
      <c r="C960" s="82"/>
      <c r="D960" s="82"/>
      <c r="E960" s="82"/>
      <c r="F960" s="82"/>
      <c r="G960" s="82"/>
      <c r="H960" s="82"/>
      <c r="I960" s="83"/>
      <c r="J960" s="86"/>
    </row>
    <row r="961">
      <c r="A961" s="82"/>
      <c r="B961" s="82"/>
      <c r="C961" s="82"/>
      <c r="D961" s="82"/>
      <c r="E961" s="82"/>
      <c r="F961" s="82"/>
      <c r="G961" s="82"/>
      <c r="H961" s="82"/>
      <c r="I961" s="83"/>
      <c r="J961" s="86"/>
    </row>
    <row r="962">
      <c r="A962" s="82"/>
      <c r="B962" s="82"/>
      <c r="C962" s="82"/>
      <c r="D962" s="82"/>
      <c r="E962" s="82"/>
      <c r="F962" s="82"/>
      <c r="G962" s="82"/>
      <c r="H962" s="82"/>
      <c r="I962" s="83"/>
      <c r="J962" s="86"/>
    </row>
    <row r="963">
      <c r="A963" s="82"/>
      <c r="B963" s="82"/>
      <c r="C963" s="82"/>
      <c r="D963" s="82"/>
      <c r="E963" s="82"/>
      <c r="F963" s="82"/>
      <c r="G963" s="82"/>
      <c r="H963" s="82"/>
      <c r="I963" s="83"/>
      <c r="J963" s="86"/>
    </row>
    <row r="964">
      <c r="A964" s="82"/>
      <c r="B964" s="82"/>
      <c r="C964" s="82"/>
      <c r="D964" s="82"/>
      <c r="E964" s="82"/>
      <c r="F964" s="82"/>
      <c r="G964" s="82"/>
      <c r="H964" s="82"/>
      <c r="I964" s="83"/>
      <c r="J964" s="86"/>
    </row>
  </sheetData>
  <mergeCells count="2">
    <mergeCell ref="H4:I4"/>
    <mergeCell ref="F6:I6"/>
  </mergeCells>
  <printOptions horizontalCentered="1"/>
  <pageMargins bottom="0.75" footer="0.0" header="0.0" left="0.7" right="0.7" top="0.75"/>
  <pageSetup orientation="portrait" pageOrder="overThenDown" paperHeight="36in" paperWidth="11i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6" max="6" width="14.0"/>
    <col customWidth="1" min="7" max="7" width="12.86"/>
    <col customWidth="1" min="8" max="8" width="13.57"/>
    <col customWidth="1" min="10" max="10" width="9.29"/>
    <col customWidth="1" min="11" max="11" width="8.86"/>
  </cols>
  <sheetData>
    <row r="1">
      <c r="A1" s="91" t="s">
        <v>207</v>
      </c>
      <c r="B1" s="91" t="s">
        <v>208</v>
      </c>
      <c r="C1" s="91" t="s">
        <v>209</v>
      </c>
      <c r="D1" s="91" t="s">
        <v>210</v>
      </c>
      <c r="E1" s="91" t="s">
        <v>211</v>
      </c>
      <c r="F1" s="91" t="s">
        <v>212</v>
      </c>
      <c r="G1" s="91" t="s">
        <v>213</v>
      </c>
      <c r="H1" s="92" t="s">
        <v>214</v>
      </c>
      <c r="I1" s="91" t="s">
        <v>215</v>
      </c>
      <c r="J1" s="91" t="s">
        <v>216</v>
      </c>
      <c r="K1" s="93">
        <f>sum(I4:I9)/6</f>
        <v>74.52608991</v>
      </c>
      <c r="L1" s="94"/>
      <c r="M1" s="94"/>
      <c r="N1" s="94"/>
      <c r="O1" s="94"/>
      <c r="P1" s="94"/>
      <c r="Q1" s="94"/>
      <c r="R1" s="94"/>
      <c r="S1" s="94"/>
      <c r="T1" s="94"/>
      <c r="U1" s="94"/>
      <c r="V1" s="94"/>
      <c r="W1" s="94"/>
    </row>
    <row r="2">
      <c r="A2" s="95" t="s">
        <v>217</v>
      </c>
      <c r="B2" s="96">
        <v>408.06</v>
      </c>
      <c r="C2" s="96" t="s">
        <v>218</v>
      </c>
      <c r="D2" s="97">
        <f t="shared" ref="D2:D8" si="1">D3-14</f>
        <v>44085</v>
      </c>
      <c r="E2" s="98">
        <f>B2</f>
        <v>408.06</v>
      </c>
      <c r="F2" s="99">
        <f t="shared" ref="F2:F17" si="2">E2*15/0.15</f>
        <v>40806</v>
      </c>
      <c r="G2" s="99">
        <f t="shared" ref="G2:G17" si="3">E2*10/0.15</f>
        <v>27204</v>
      </c>
      <c r="H2" s="99">
        <f t="shared" ref="H2:H17" si="4">E2*10/0.2</f>
        <v>20403</v>
      </c>
      <c r="J2" s="96"/>
    </row>
    <row r="3">
      <c r="A3" s="96">
        <v>1.0</v>
      </c>
      <c r="B3" s="96">
        <v>57.408</v>
      </c>
      <c r="C3" s="96" t="s">
        <v>218</v>
      </c>
      <c r="D3" s="97">
        <f t="shared" si="1"/>
        <v>44099</v>
      </c>
      <c r="E3" s="98">
        <f t="shared" ref="E3:E17" si="5">B3+E2</f>
        <v>465.468</v>
      </c>
      <c r="F3" s="99">
        <f t="shared" si="2"/>
        <v>46546.8</v>
      </c>
      <c r="G3" s="99">
        <f t="shared" si="3"/>
        <v>31031.2</v>
      </c>
      <c r="H3" s="99">
        <f t="shared" si="4"/>
        <v>23273.4</v>
      </c>
    </row>
    <row r="4">
      <c r="A4" s="96">
        <v>2.0</v>
      </c>
      <c r="B4" s="96">
        <v>159.39</v>
      </c>
      <c r="C4" s="96" t="s">
        <v>218</v>
      </c>
      <c r="D4" s="97">
        <f t="shared" si="1"/>
        <v>44113</v>
      </c>
      <c r="E4" s="98">
        <f t="shared" si="5"/>
        <v>624.858</v>
      </c>
      <c r="F4" s="99">
        <f t="shared" si="2"/>
        <v>62485.8</v>
      </c>
      <c r="G4" s="99">
        <f t="shared" si="3"/>
        <v>41657.2</v>
      </c>
      <c r="H4" s="99">
        <f t="shared" si="4"/>
        <v>31242.9</v>
      </c>
      <c r="I4" s="98">
        <f t="shared" ref="I4:I17" si="6">B4-B3</f>
        <v>101.982</v>
      </c>
    </row>
    <row r="5">
      <c r="A5" s="96">
        <v>3.0</v>
      </c>
      <c r="B5" s="96">
        <v>273.315</v>
      </c>
      <c r="C5" s="96" t="s">
        <v>218</v>
      </c>
      <c r="D5" s="97">
        <f t="shared" si="1"/>
        <v>44127</v>
      </c>
      <c r="E5" s="98">
        <f t="shared" si="5"/>
        <v>898.173</v>
      </c>
      <c r="F5" s="99">
        <f t="shared" si="2"/>
        <v>89817.3</v>
      </c>
      <c r="G5" s="99">
        <f t="shared" si="3"/>
        <v>59878.2</v>
      </c>
      <c r="H5" s="99">
        <f t="shared" si="4"/>
        <v>44908.65</v>
      </c>
      <c r="I5" s="98">
        <f t="shared" si="6"/>
        <v>113.925</v>
      </c>
    </row>
    <row r="6">
      <c r="A6" s="96">
        <v>4.0</v>
      </c>
      <c r="B6" s="96">
        <v>273.29</v>
      </c>
      <c r="C6" s="96" t="s">
        <v>218</v>
      </c>
      <c r="D6" s="97">
        <f t="shared" si="1"/>
        <v>44141</v>
      </c>
      <c r="E6" s="98">
        <f t="shared" si="5"/>
        <v>1171.463</v>
      </c>
      <c r="F6" s="99">
        <f t="shared" si="2"/>
        <v>117146.3</v>
      </c>
      <c r="G6" s="99">
        <f t="shared" si="3"/>
        <v>78097.53333</v>
      </c>
      <c r="H6" s="99">
        <f t="shared" si="4"/>
        <v>58573.15</v>
      </c>
      <c r="I6" s="98">
        <f t="shared" si="6"/>
        <v>-0.025</v>
      </c>
    </row>
    <row r="7">
      <c r="A7" s="96">
        <v>5.0</v>
      </c>
      <c r="B7" s="96">
        <v>404.56</v>
      </c>
      <c r="C7" s="96" t="s">
        <v>218</v>
      </c>
      <c r="D7" s="97">
        <f t="shared" si="1"/>
        <v>44155</v>
      </c>
      <c r="E7" s="98">
        <f t="shared" si="5"/>
        <v>1576.023</v>
      </c>
      <c r="F7" s="99">
        <f t="shared" si="2"/>
        <v>157602.3</v>
      </c>
      <c r="G7" s="99">
        <f t="shared" si="3"/>
        <v>105068.2</v>
      </c>
      <c r="H7" s="99">
        <f t="shared" si="4"/>
        <v>78801.15</v>
      </c>
      <c r="I7" s="98">
        <f t="shared" si="6"/>
        <v>131.27</v>
      </c>
    </row>
    <row r="8">
      <c r="A8" s="96">
        <v>6.0</v>
      </c>
      <c r="B8" s="96">
        <v>513.679</v>
      </c>
      <c r="C8" s="96" t="s">
        <v>218</v>
      </c>
      <c r="D8" s="97">
        <f t="shared" si="1"/>
        <v>44169</v>
      </c>
      <c r="E8" s="98">
        <f t="shared" si="5"/>
        <v>2089.702</v>
      </c>
      <c r="F8" s="99">
        <f t="shared" si="2"/>
        <v>208970.2</v>
      </c>
      <c r="G8" s="99">
        <f t="shared" si="3"/>
        <v>139313.4667</v>
      </c>
      <c r="H8" s="99">
        <f t="shared" si="4"/>
        <v>104485.1</v>
      </c>
      <c r="I8" s="98">
        <f t="shared" si="6"/>
        <v>109.119</v>
      </c>
    </row>
    <row r="9">
      <c r="A9" s="96">
        <v>7.0</v>
      </c>
      <c r="B9" s="100">
        <v>504.56453947368436</v>
      </c>
      <c r="C9" s="96" t="s">
        <v>218</v>
      </c>
      <c r="D9" s="101">
        <v>44183.0</v>
      </c>
      <c r="E9" s="98">
        <f t="shared" si="5"/>
        <v>2594.266539</v>
      </c>
      <c r="F9" s="99">
        <f t="shared" si="2"/>
        <v>259426.6539</v>
      </c>
      <c r="G9" s="99">
        <f t="shared" si="3"/>
        <v>172951.1026</v>
      </c>
      <c r="H9" s="99">
        <f t="shared" si="4"/>
        <v>129713.327</v>
      </c>
      <c r="I9" s="98">
        <f t="shared" si="6"/>
        <v>-9.114460526</v>
      </c>
    </row>
    <row r="10">
      <c r="A10" s="96">
        <v>8.0</v>
      </c>
      <c r="B10" s="100">
        <v>269.1187604683194</v>
      </c>
      <c r="C10" s="96" t="s">
        <v>218</v>
      </c>
      <c r="D10" s="97">
        <f t="shared" ref="D10:D17" si="7">D9+14</f>
        <v>44197</v>
      </c>
      <c r="E10" s="98">
        <f t="shared" si="5"/>
        <v>2863.3853</v>
      </c>
      <c r="F10" s="99">
        <f t="shared" si="2"/>
        <v>286338.53</v>
      </c>
      <c r="G10" s="99">
        <f t="shared" si="3"/>
        <v>190892.3533</v>
      </c>
      <c r="H10" s="99">
        <f t="shared" si="4"/>
        <v>143169.265</v>
      </c>
      <c r="I10" s="98">
        <f t="shared" si="6"/>
        <v>-235.445779</v>
      </c>
    </row>
    <row r="11">
      <c r="A11" s="96">
        <v>9.0</v>
      </c>
      <c r="B11" s="98">
        <f>500+$K$1</f>
        <v>574.5260899</v>
      </c>
      <c r="C11" s="96" t="s">
        <v>219</v>
      </c>
      <c r="D11" s="97">
        <f t="shared" si="7"/>
        <v>44211</v>
      </c>
      <c r="E11" s="98">
        <f t="shared" si="5"/>
        <v>3437.91139</v>
      </c>
      <c r="F11" s="99">
        <f t="shared" si="2"/>
        <v>343791.139</v>
      </c>
      <c r="G11" s="99">
        <f t="shared" si="3"/>
        <v>229194.0927</v>
      </c>
      <c r="H11" s="99">
        <f t="shared" si="4"/>
        <v>171895.5695</v>
      </c>
      <c r="I11" s="98">
        <f t="shared" si="6"/>
        <v>305.4073294</v>
      </c>
    </row>
    <row r="12">
      <c r="A12" s="96">
        <v>10.0</v>
      </c>
      <c r="B12" s="98">
        <f t="shared" ref="B12:B17" si="8">B11+$K$1</f>
        <v>649.0521798</v>
      </c>
      <c r="C12" s="96" t="s">
        <v>219</v>
      </c>
      <c r="D12" s="97">
        <f t="shared" si="7"/>
        <v>44225</v>
      </c>
      <c r="E12" s="98">
        <f t="shared" si="5"/>
        <v>4086.96357</v>
      </c>
      <c r="F12" s="99">
        <f t="shared" si="2"/>
        <v>408696.357</v>
      </c>
      <c r="G12" s="99">
        <f t="shared" si="3"/>
        <v>272464.238</v>
      </c>
      <c r="H12" s="99">
        <f t="shared" si="4"/>
        <v>204348.1785</v>
      </c>
      <c r="I12" s="98">
        <f t="shared" si="6"/>
        <v>74.52608991</v>
      </c>
    </row>
    <row r="13">
      <c r="A13" s="96">
        <v>11.0</v>
      </c>
      <c r="B13" s="98">
        <f t="shared" si="8"/>
        <v>723.5782697</v>
      </c>
      <c r="C13" s="96" t="s">
        <v>219</v>
      </c>
      <c r="D13" s="97">
        <f t="shared" si="7"/>
        <v>44239</v>
      </c>
      <c r="E13" s="98">
        <f t="shared" si="5"/>
        <v>4810.541839</v>
      </c>
      <c r="F13" s="99">
        <f t="shared" si="2"/>
        <v>481054.1839</v>
      </c>
      <c r="G13" s="99">
        <f t="shared" si="3"/>
        <v>320702.7893</v>
      </c>
      <c r="H13" s="99">
        <f t="shared" si="4"/>
        <v>240527.092</v>
      </c>
      <c r="I13" s="98">
        <f t="shared" si="6"/>
        <v>74.52608991</v>
      </c>
    </row>
    <row r="14">
      <c r="A14" s="96">
        <v>12.0</v>
      </c>
      <c r="B14" s="98">
        <f t="shared" si="8"/>
        <v>798.1043596</v>
      </c>
      <c r="C14" s="96" t="s">
        <v>219</v>
      </c>
      <c r="D14" s="97">
        <f t="shared" si="7"/>
        <v>44253</v>
      </c>
      <c r="E14" s="98">
        <f t="shared" si="5"/>
        <v>5608.646199</v>
      </c>
      <c r="F14" s="99">
        <f t="shared" si="2"/>
        <v>560864.6199</v>
      </c>
      <c r="G14" s="99">
        <f t="shared" si="3"/>
        <v>373909.7466</v>
      </c>
      <c r="H14" s="99">
        <f t="shared" si="4"/>
        <v>280432.31</v>
      </c>
      <c r="I14" s="98">
        <f t="shared" si="6"/>
        <v>74.52608991</v>
      </c>
    </row>
    <row r="15">
      <c r="A15" s="102">
        <v>13.0</v>
      </c>
      <c r="B15" s="103">
        <f t="shared" si="8"/>
        <v>872.6304496</v>
      </c>
      <c r="C15" s="102" t="s">
        <v>219</v>
      </c>
      <c r="D15" s="104">
        <f t="shared" si="7"/>
        <v>44267</v>
      </c>
      <c r="E15" s="103">
        <f t="shared" si="5"/>
        <v>6481.276649</v>
      </c>
      <c r="F15" s="105">
        <f t="shared" si="2"/>
        <v>648127.6649</v>
      </c>
      <c r="G15" s="105">
        <f t="shared" si="3"/>
        <v>432085.1099</v>
      </c>
      <c r="H15" s="105">
        <f t="shared" si="4"/>
        <v>324063.8324</v>
      </c>
      <c r="I15" s="106">
        <f t="shared" si="6"/>
        <v>74.52608991</v>
      </c>
      <c r="J15" s="103"/>
      <c r="K15" s="103"/>
      <c r="L15" s="103"/>
      <c r="M15" s="103"/>
      <c r="N15" s="103"/>
      <c r="O15" s="103"/>
      <c r="P15" s="103"/>
      <c r="Q15" s="103"/>
      <c r="R15" s="103"/>
      <c r="S15" s="103"/>
      <c r="T15" s="103"/>
      <c r="U15" s="103"/>
      <c r="V15" s="103"/>
      <c r="W15" s="103"/>
    </row>
    <row r="16">
      <c r="A16" s="96">
        <v>14.0</v>
      </c>
      <c r="B16" s="98">
        <f t="shared" si="8"/>
        <v>947.1565395</v>
      </c>
      <c r="C16" s="96" t="s">
        <v>219</v>
      </c>
      <c r="D16" s="97">
        <f t="shared" si="7"/>
        <v>44281</v>
      </c>
      <c r="E16" s="98">
        <f t="shared" si="5"/>
        <v>7428.433188</v>
      </c>
      <c r="F16" s="99">
        <f t="shared" si="2"/>
        <v>742843.3188</v>
      </c>
      <c r="G16" s="99">
        <f t="shared" si="3"/>
        <v>495228.8792</v>
      </c>
      <c r="H16" s="99">
        <f t="shared" si="4"/>
        <v>371421.6594</v>
      </c>
      <c r="I16" s="98">
        <f t="shared" si="6"/>
        <v>74.52608991</v>
      </c>
    </row>
    <row r="17">
      <c r="A17" s="96">
        <v>15.0</v>
      </c>
      <c r="B17" s="98">
        <f t="shared" si="8"/>
        <v>1021.682629</v>
      </c>
      <c r="C17" s="96" t="s">
        <v>219</v>
      </c>
      <c r="D17" s="97">
        <f t="shared" si="7"/>
        <v>44295</v>
      </c>
      <c r="E17" s="98">
        <f t="shared" si="5"/>
        <v>8450.115817</v>
      </c>
      <c r="F17" s="99">
        <f t="shared" si="2"/>
        <v>845011.5817</v>
      </c>
      <c r="G17" s="99">
        <f t="shared" si="3"/>
        <v>563341.0545</v>
      </c>
      <c r="H17" s="99">
        <f t="shared" si="4"/>
        <v>422505.7909</v>
      </c>
      <c r="I17" s="98">
        <f t="shared" si="6"/>
        <v>74.52608991</v>
      </c>
    </row>
    <row r="18">
      <c r="H18" s="99"/>
    </row>
    <row r="19">
      <c r="H19" s="99"/>
    </row>
    <row r="20">
      <c r="A20" s="107" t="s">
        <v>220</v>
      </c>
      <c r="B20" s="108"/>
      <c r="C20" s="108"/>
      <c r="D20" s="108"/>
      <c r="E20" s="108"/>
      <c r="F20" s="108"/>
      <c r="G20" s="108"/>
      <c r="H20" s="109"/>
      <c r="I20" s="108"/>
      <c r="J20" s="108"/>
      <c r="K20" s="108"/>
      <c r="L20" s="108"/>
      <c r="M20" s="108"/>
      <c r="N20" s="108"/>
      <c r="O20" s="108"/>
      <c r="P20" s="108"/>
      <c r="Q20" s="108"/>
      <c r="R20" s="108"/>
      <c r="S20" s="108"/>
      <c r="T20" s="108"/>
      <c r="U20" s="108"/>
      <c r="V20" s="108"/>
      <c r="W20" s="108"/>
    </row>
    <row r="21">
      <c r="A21" s="91" t="s">
        <v>207</v>
      </c>
      <c r="B21" s="91" t="s">
        <v>208</v>
      </c>
      <c r="C21" s="91" t="s">
        <v>209</v>
      </c>
      <c r="D21" s="91" t="s">
        <v>210</v>
      </c>
      <c r="E21" s="91" t="s">
        <v>211</v>
      </c>
      <c r="F21" s="91" t="s">
        <v>221</v>
      </c>
      <c r="G21" s="91" t="s">
        <v>213</v>
      </c>
      <c r="H21" s="92" t="s">
        <v>214</v>
      </c>
      <c r="I21" s="91" t="s">
        <v>215</v>
      </c>
      <c r="J21" s="91" t="s">
        <v>216</v>
      </c>
      <c r="K21" s="93">
        <f>sum(I24:I28)/5</f>
        <v>91.2542</v>
      </c>
      <c r="L21" s="94"/>
      <c r="M21" s="94"/>
      <c r="N21" s="94"/>
      <c r="O21" s="94"/>
      <c r="P21" s="94"/>
      <c r="Q21" s="94"/>
      <c r="R21" s="94"/>
      <c r="S21" s="94"/>
      <c r="T21" s="94"/>
      <c r="U21" s="94"/>
      <c r="V21" s="94"/>
      <c r="W21" s="94"/>
    </row>
    <row r="22">
      <c r="A22" s="95" t="s">
        <v>217</v>
      </c>
      <c r="B22" s="96">
        <v>408.06</v>
      </c>
      <c r="C22" s="96" t="s">
        <v>218</v>
      </c>
      <c r="D22" s="97">
        <f t="shared" ref="D22:D28" si="9">D23-14</f>
        <v>44085</v>
      </c>
      <c r="E22" s="98">
        <f>B22</f>
        <v>408.06</v>
      </c>
      <c r="F22" s="99">
        <f t="shared" ref="F22:F37" si="10">E22*15/0.15</f>
        <v>40806</v>
      </c>
      <c r="G22" s="99">
        <f t="shared" ref="G22:G37" si="11">E22*10/0.15</f>
        <v>27204</v>
      </c>
      <c r="H22" s="99">
        <f t="shared" ref="H22:H37" si="12">E22*10/0.2</f>
        <v>20403</v>
      </c>
      <c r="J22" s="96"/>
    </row>
    <row r="23">
      <c r="A23" s="96">
        <v>1.0</v>
      </c>
      <c r="B23" s="96">
        <v>57.408</v>
      </c>
      <c r="C23" s="96" t="s">
        <v>218</v>
      </c>
      <c r="D23" s="97">
        <f t="shared" si="9"/>
        <v>44099</v>
      </c>
      <c r="E23" s="98">
        <f t="shared" ref="E23:E37" si="13">B23+E22</f>
        <v>465.468</v>
      </c>
      <c r="F23" s="99">
        <f t="shared" si="10"/>
        <v>46546.8</v>
      </c>
      <c r="G23" s="99">
        <f t="shared" si="11"/>
        <v>31031.2</v>
      </c>
      <c r="H23" s="99">
        <f t="shared" si="12"/>
        <v>23273.4</v>
      </c>
    </row>
    <row r="24">
      <c r="A24" s="96">
        <v>2.0</v>
      </c>
      <c r="B24" s="96">
        <v>159.39</v>
      </c>
      <c r="C24" s="96" t="s">
        <v>218</v>
      </c>
      <c r="D24" s="97">
        <f t="shared" si="9"/>
        <v>44113</v>
      </c>
      <c r="E24" s="98">
        <f t="shared" si="13"/>
        <v>624.858</v>
      </c>
      <c r="F24" s="99">
        <f t="shared" si="10"/>
        <v>62485.8</v>
      </c>
      <c r="G24" s="99">
        <f t="shared" si="11"/>
        <v>41657.2</v>
      </c>
      <c r="H24" s="99">
        <f t="shared" si="12"/>
        <v>31242.9</v>
      </c>
      <c r="I24" s="98">
        <f t="shared" ref="I24:I37" si="14">B24-B23</f>
        <v>101.982</v>
      </c>
    </row>
    <row r="25">
      <c r="A25" s="96">
        <v>3.0</v>
      </c>
      <c r="B25" s="96">
        <v>273.315</v>
      </c>
      <c r="C25" s="96" t="s">
        <v>218</v>
      </c>
      <c r="D25" s="97">
        <f t="shared" si="9"/>
        <v>44127</v>
      </c>
      <c r="E25" s="98">
        <f t="shared" si="13"/>
        <v>898.173</v>
      </c>
      <c r="F25" s="99">
        <f t="shared" si="10"/>
        <v>89817.3</v>
      </c>
      <c r="G25" s="99">
        <f t="shared" si="11"/>
        <v>59878.2</v>
      </c>
      <c r="H25" s="99">
        <f t="shared" si="12"/>
        <v>44908.65</v>
      </c>
      <c r="I25" s="98">
        <f t="shared" si="14"/>
        <v>113.925</v>
      </c>
    </row>
    <row r="26">
      <c r="A26" s="96">
        <v>4.0</v>
      </c>
      <c r="B26" s="96">
        <v>273.29</v>
      </c>
      <c r="C26" s="96" t="s">
        <v>218</v>
      </c>
      <c r="D26" s="97">
        <f t="shared" si="9"/>
        <v>44141</v>
      </c>
      <c r="E26" s="98">
        <f t="shared" si="13"/>
        <v>1171.463</v>
      </c>
      <c r="F26" s="99">
        <f t="shared" si="10"/>
        <v>117146.3</v>
      </c>
      <c r="G26" s="99">
        <f t="shared" si="11"/>
        <v>78097.53333</v>
      </c>
      <c r="H26" s="99">
        <f t="shared" si="12"/>
        <v>58573.15</v>
      </c>
      <c r="I26" s="98">
        <f t="shared" si="14"/>
        <v>-0.025</v>
      </c>
    </row>
    <row r="27">
      <c r="A27" s="96">
        <v>5.0</v>
      </c>
      <c r="B27" s="96">
        <v>404.56</v>
      </c>
      <c r="C27" s="96" t="s">
        <v>218</v>
      </c>
      <c r="D27" s="97">
        <f t="shared" si="9"/>
        <v>44155</v>
      </c>
      <c r="E27" s="98">
        <f t="shared" si="13"/>
        <v>1576.023</v>
      </c>
      <c r="F27" s="99">
        <f t="shared" si="10"/>
        <v>157602.3</v>
      </c>
      <c r="G27" s="99">
        <f t="shared" si="11"/>
        <v>105068.2</v>
      </c>
      <c r="H27" s="99">
        <f t="shared" si="12"/>
        <v>78801.15</v>
      </c>
      <c r="I27" s="98">
        <f t="shared" si="14"/>
        <v>131.27</v>
      </c>
    </row>
    <row r="28">
      <c r="A28" s="96">
        <v>6.0</v>
      </c>
      <c r="B28" s="96">
        <v>513.679</v>
      </c>
      <c r="C28" s="96" t="s">
        <v>218</v>
      </c>
      <c r="D28" s="97">
        <f t="shared" si="9"/>
        <v>44169</v>
      </c>
      <c r="E28" s="98">
        <f t="shared" si="13"/>
        <v>2089.702</v>
      </c>
      <c r="F28" s="99">
        <f t="shared" si="10"/>
        <v>208970.2</v>
      </c>
      <c r="G28" s="99">
        <f t="shared" si="11"/>
        <v>139313.4667</v>
      </c>
      <c r="H28" s="99">
        <f t="shared" si="12"/>
        <v>104485.1</v>
      </c>
      <c r="I28" s="98">
        <f t="shared" si="14"/>
        <v>109.119</v>
      </c>
    </row>
    <row r="29">
      <c r="A29" s="96">
        <v>7.0</v>
      </c>
      <c r="B29" s="100">
        <v>504.56453947368436</v>
      </c>
      <c r="C29" s="96" t="s">
        <v>218</v>
      </c>
      <c r="D29" s="101">
        <v>44183.0</v>
      </c>
      <c r="E29" s="98">
        <f t="shared" si="13"/>
        <v>2594.266539</v>
      </c>
      <c r="F29" s="99">
        <f t="shared" si="10"/>
        <v>259426.6539</v>
      </c>
      <c r="G29" s="99">
        <f t="shared" si="11"/>
        <v>172951.1026</v>
      </c>
      <c r="H29" s="99">
        <f t="shared" si="12"/>
        <v>129713.327</v>
      </c>
      <c r="I29" s="98">
        <f t="shared" si="14"/>
        <v>-9.114460526</v>
      </c>
    </row>
    <row r="30">
      <c r="A30" s="96">
        <v>8.0</v>
      </c>
      <c r="B30" s="100">
        <v>269.1187604683194</v>
      </c>
      <c r="C30" s="96" t="s">
        <v>218</v>
      </c>
      <c r="D30" s="97">
        <f t="shared" ref="D30:D37" si="15">D29+14</f>
        <v>44197</v>
      </c>
      <c r="E30" s="98">
        <f t="shared" si="13"/>
        <v>2863.3853</v>
      </c>
      <c r="F30" s="99">
        <f t="shared" si="10"/>
        <v>286338.53</v>
      </c>
      <c r="G30" s="99">
        <f t="shared" si="11"/>
        <v>190892.3533</v>
      </c>
      <c r="H30" s="99">
        <f t="shared" si="12"/>
        <v>143169.265</v>
      </c>
      <c r="I30" s="98">
        <f t="shared" si="14"/>
        <v>-235.445779</v>
      </c>
    </row>
    <row r="31">
      <c r="A31" s="96">
        <v>9.0</v>
      </c>
      <c r="B31" s="96">
        <v>500.0</v>
      </c>
      <c r="C31" s="96" t="s">
        <v>219</v>
      </c>
      <c r="D31" s="97">
        <f t="shared" si="15"/>
        <v>44211</v>
      </c>
      <c r="E31" s="98">
        <f t="shared" si="13"/>
        <v>3363.3853</v>
      </c>
      <c r="F31" s="99">
        <f t="shared" si="10"/>
        <v>336338.53</v>
      </c>
      <c r="G31" s="99">
        <f t="shared" si="11"/>
        <v>224225.6867</v>
      </c>
      <c r="H31" s="99">
        <f t="shared" si="12"/>
        <v>168169.265</v>
      </c>
      <c r="I31" s="98">
        <f t="shared" si="14"/>
        <v>230.8812395</v>
      </c>
    </row>
    <row r="32">
      <c r="A32" s="96">
        <v>10.0</v>
      </c>
      <c r="B32" s="96">
        <v>500.0</v>
      </c>
      <c r="C32" s="96" t="s">
        <v>219</v>
      </c>
      <c r="D32" s="97">
        <f t="shared" si="15"/>
        <v>44225</v>
      </c>
      <c r="E32" s="98">
        <f t="shared" si="13"/>
        <v>3863.3853</v>
      </c>
      <c r="F32" s="99">
        <f t="shared" si="10"/>
        <v>386338.53</v>
      </c>
      <c r="G32" s="99">
        <f t="shared" si="11"/>
        <v>257559.02</v>
      </c>
      <c r="H32" s="99">
        <f t="shared" si="12"/>
        <v>193169.265</v>
      </c>
      <c r="I32" s="98">
        <f t="shared" si="14"/>
        <v>0</v>
      </c>
    </row>
    <row r="33">
      <c r="A33" s="96">
        <v>11.0</v>
      </c>
      <c r="B33" s="96">
        <v>500.0</v>
      </c>
      <c r="C33" s="96" t="s">
        <v>219</v>
      </c>
      <c r="D33" s="97">
        <f t="shared" si="15"/>
        <v>44239</v>
      </c>
      <c r="E33" s="98">
        <f t="shared" si="13"/>
        <v>4363.3853</v>
      </c>
      <c r="F33" s="99">
        <f t="shared" si="10"/>
        <v>436338.53</v>
      </c>
      <c r="G33" s="99">
        <f t="shared" si="11"/>
        <v>290892.3533</v>
      </c>
      <c r="H33" s="99">
        <f t="shared" si="12"/>
        <v>218169.265</v>
      </c>
      <c r="I33" s="98">
        <f t="shared" si="14"/>
        <v>0</v>
      </c>
    </row>
    <row r="34">
      <c r="A34" s="96">
        <v>12.0</v>
      </c>
      <c r="B34" s="96">
        <v>500.0</v>
      </c>
      <c r="C34" s="96" t="s">
        <v>219</v>
      </c>
      <c r="D34" s="97">
        <f t="shared" si="15"/>
        <v>44253</v>
      </c>
      <c r="E34" s="98">
        <f t="shared" si="13"/>
        <v>4863.3853</v>
      </c>
      <c r="F34" s="99">
        <f t="shared" si="10"/>
        <v>486338.53</v>
      </c>
      <c r="G34" s="99">
        <f t="shared" si="11"/>
        <v>324225.6867</v>
      </c>
      <c r="H34" s="99">
        <f t="shared" si="12"/>
        <v>243169.265</v>
      </c>
      <c r="I34" s="98">
        <f t="shared" si="14"/>
        <v>0</v>
      </c>
    </row>
    <row r="35">
      <c r="A35" s="102">
        <v>13.0</v>
      </c>
      <c r="B35" s="96">
        <v>500.0</v>
      </c>
      <c r="C35" s="102" t="s">
        <v>219</v>
      </c>
      <c r="D35" s="104">
        <f t="shared" si="15"/>
        <v>44267</v>
      </c>
      <c r="E35" s="103">
        <f t="shared" si="13"/>
        <v>5363.3853</v>
      </c>
      <c r="F35" s="105">
        <f t="shared" si="10"/>
        <v>536338.53</v>
      </c>
      <c r="G35" s="105">
        <f t="shared" si="11"/>
        <v>357559.02</v>
      </c>
      <c r="H35" s="105">
        <f t="shared" si="12"/>
        <v>268169.265</v>
      </c>
      <c r="I35" s="106">
        <f t="shared" si="14"/>
        <v>0</v>
      </c>
      <c r="J35" s="103"/>
      <c r="K35" s="103"/>
      <c r="L35" s="103"/>
      <c r="M35" s="103"/>
      <c r="N35" s="103"/>
      <c r="O35" s="103"/>
      <c r="P35" s="103"/>
      <c r="Q35" s="103"/>
      <c r="R35" s="103"/>
      <c r="S35" s="103"/>
      <c r="T35" s="103"/>
      <c r="U35" s="103"/>
      <c r="V35" s="103"/>
      <c r="W35" s="103"/>
    </row>
    <row r="36">
      <c r="A36" s="96">
        <v>14.0</v>
      </c>
      <c r="B36" s="96">
        <v>500.0</v>
      </c>
      <c r="C36" s="96" t="s">
        <v>219</v>
      </c>
      <c r="D36" s="97">
        <f t="shared" si="15"/>
        <v>44281</v>
      </c>
      <c r="E36" s="98">
        <f t="shared" si="13"/>
        <v>5863.3853</v>
      </c>
      <c r="F36" s="99">
        <f t="shared" si="10"/>
        <v>586338.53</v>
      </c>
      <c r="G36" s="99">
        <f t="shared" si="11"/>
        <v>390892.3533</v>
      </c>
      <c r="H36" s="99">
        <f t="shared" si="12"/>
        <v>293169.265</v>
      </c>
      <c r="I36" s="98">
        <f t="shared" si="14"/>
        <v>0</v>
      </c>
    </row>
    <row r="37">
      <c r="A37" s="96">
        <v>15.0</v>
      </c>
      <c r="B37" s="96">
        <v>500.0</v>
      </c>
      <c r="C37" s="96" t="s">
        <v>219</v>
      </c>
      <c r="D37" s="97">
        <f t="shared" si="15"/>
        <v>44295</v>
      </c>
      <c r="E37" s="98">
        <f t="shared" si="13"/>
        <v>6363.3853</v>
      </c>
      <c r="F37" s="99">
        <f t="shared" si="10"/>
        <v>636338.53</v>
      </c>
      <c r="G37" s="99">
        <f t="shared" si="11"/>
        <v>424225.6867</v>
      </c>
      <c r="H37" s="99">
        <f t="shared" si="12"/>
        <v>318169.265</v>
      </c>
      <c r="I37" s="98">
        <f t="shared" si="14"/>
        <v>0</v>
      </c>
    </row>
    <row r="38">
      <c r="H38" s="99"/>
    </row>
    <row r="39">
      <c r="H39" s="99"/>
    </row>
    <row r="40">
      <c r="H40" s="99"/>
    </row>
    <row r="41">
      <c r="H41" s="99"/>
    </row>
    <row r="42">
      <c r="H42" s="99"/>
    </row>
    <row r="43">
      <c r="H43" s="99"/>
    </row>
    <row r="44">
      <c r="H44" s="99"/>
    </row>
    <row r="45">
      <c r="H45" s="99"/>
    </row>
    <row r="46">
      <c r="H46" s="99"/>
    </row>
    <row r="47">
      <c r="H47" s="99"/>
    </row>
    <row r="48">
      <c r="H48" s="99"/>
    </row>
    <row r="49">
      <c r="H49" s="99"/>
    </row>
    <row r="50">
      <c r="H50" s="99"/>
    </row>
    <row r="51">
      <c r="H51" s="99"/>
    </row>
    <row r="52">
      <c r="H52" s="99"/>
    </row>
    <row r="53">
      <c r="H53" s="99"/>
    </row>
    <row r="54">
      <c r="H54" s="99"/>
    </row>
    <row r="55">
      <c r="H55" s="99"/>
    </row>
    <row r="56">
      <c r="H56" s="99"/>
    </row>
    <row r="57">
      <c r="H57" s="99"/>
    </row>
    <row r="58">
      <c r="H58" s="99"/>
    </row>
    <row r="59">
      <c r="H59" s="99"/>
    </row>
    <row r="60">
      <c r="H60" s="99"/>
    </row>
    <row r="61">
      <c r="H61" s="99"/>
    </row>
    <row r="62">
      <c r="H62" s="99"/>
    </row>
    <row r="63">
      <c r="H63" s="99"/>
    </row>
    <row r="64">
      <c r="H64" s="99"/>
    </row>
    <row r="65">
      <c r="H65" s="99"/>
    </row>
    <row r="66">
      <c r="H66" s="99"/>
    </row>
    <row r="67">
      <c r="H67" s="99"/>
    </row>
    <row r="68">
      <c r="H68" s="99"/>
    </row>
    <row r="69">
      <c r="H69" s="99"/>
    </row>
    <row r="70">
      <c r="H70" s="99"/>
    </row>
    <row r="71">
      <c r="H71" s="99"/>
    </row>
    <row r="72">
      <c r="H72" s="99"/>
    </row>
    <row r="73">
      <c r="H73" s="99"/>
    </row>
    <row r="74">
      <c r="H74" s="99"/>
    </row>
    <row r="75">
      <c r="H75" s="99"/>
    </row>
    <row r="76">
      <c r="H76" s="99"/>
    </row>
    <row r="77">
      <c r="H77" s="99"/>
    </row>
    <row r="78">
      <c r="H78" s="99"/>
    </row>
    <row r="79">
      <c r="H79" s="99"/>
    </row>
    <row r="80">
      <c r="H80" s="99"/>
    </row>
    <row r="81">
      <c r="H81" s="99"/>
    </row>
    <row r="82">
      <c r="H82" s="99"/>
    </row>
    <row r="83">
      <c r="H83" s="99"/>
    </row>
    <row r="84">
      <c r="H84" s="99"/>
    </row>
    <row r="85">
      <c r="H85" s="99"/>
    </row>
    <row r="86">
      <c r="H86" s="99"/>
    </row>
    <row r="87">
      <c r="H87" s="99"/>
    </row>
    <row r="88">
      <c r="H88" s="99"/>
    </row>
    <row r="89">
      <c r="H89" s="99"/>
    </row>
    <row r="90">
      <c r="H90" s="99"/>
    </row>
    <row r="91">
      <c r="H91" s="99"/>
    </row>
    <row r="92">
      <c r="H92" s="99"/>
    </row>
    <row r="93">
      <c r="H93" s="99"/>
    </row>
    <row r="94">
      <c r="H94" s="99"/>
    </row>
    <row r="95">
      <c r="H95" s="99"/>
    </row>
    <row r="96">
      <c r="H96" s="99"/>
    </row>
    <row r="97">
      <c r="H97" s="99"/>
    </row>
    <row r="98">
      <c r="H98" s="99"/>
    </row>
    <row r="99">
      <c r="H99" s="99"/>
    </row>
    <row r="100">
      <c r="H100" s="99"/>
    </row>
    <row r="101">
      <c r="H101" s="99"/>
    </row>
    <row r="102">
      <c r="H102" s="99"/>
    </row>
    <row r="103">
      <c r="H103" s="99"/>
    </row>
    <row r="104">
      <c r="H104" s="99"/>
    </row>
    <row r="105">
      <c r="H105" s="99"/>
    </row>
    <row r="106">
      <c r="H106" s="99"/>
    </row>
    <row r="107">
      <c r="H107" s="99"/>
    </row>
    <row r="108">
      <c r="H108" s="99"/>
    </row>
    <row r="109">
      <c r="H109" s="99"/>
    </row>
    <row r="110">
      <c r="H110" s="99"/>
    </row>
    <row r="111">
      <c r="H111" s="99"/>
    </row>
    <row r="112">
      <c r="H112" s="99"/>
    </row>
    <row r="113">
      <c r="H113" s="99"/>
    </row>
    <row r="114">
      <c r="H114" s="99"/>
    </row>
    <row r="115">
      <c r="H115" s="99"/>
    </row>
    <row r="116">
      <c r="H116" s="99"/>
    </row>
    <row r="117">
      <c r="H117" s="99"/>
    </row>
    <row r="118">
      <c r="H118" s="99"/>
    </row>
    <row r="119">
      <c r="H119" s="99"/>
    </row>
    <row r="120">
      <c r="H120" s="99"/>
    </row>
    <row r="121">
      <c r="H121" s="99"/>
    </row>
    <row r="122">
      <c r="H122" s="99"/>
    </row>
    <row r="123">
      <c r="H123" s="99"/>
    </row>
    <row r="124">
      <c r="H124" s="99"/>
    </row>
    <row r="125">
      <c r="H125" s="99"/>
    </row>
    <row r="126">
      <c r="H126" s="99"/>
    </row>
    <row r="127">
      <c r="H127" s="99"/>
    </row>
    <row r="128">
      <c r="H128" s="99"/>
    </row>
    <row r="129">
      <c r="H129" s="99"/>
    </row>
    <row r="130">
      <c r="H130" s="99"/>
    </row>
    <row r="131">
      <c r="H131" s="99"/>
    </row>
    <row r="132">
      <c r="H132" s="99"/>
    </row>
    <row r="133">
      <c r="H133" s="99"/>
    </row>
    <row r="134">
      <c r="H134" s="99"/>
    </row>
    <row r="135">
      <c r="H135" s="99"/>
    </row>
    <row r="136">
      <c r="H136" s="99"/>
    </row>
    <row r="137">
      <c r="H137" s="99"/>
    </row>
    <row r="138">
      <c r="H138" s="99"/>
    </row>
    <row r="139">
      <c r="H139" s="99"/>
    </row>
    <row r="140">
      <c r="H140" s="99"/>
    </row>
    <row r="141">
      <c r="H141" s="99"/>
    </row>
    <row r="142">
      <c r="H142" s="99"/>
    </row>
    <row r="143">
      <c r="H143" s="99"/>
    </row>
    <row r="144">
      <c r="H144" s="99"/>
    </row>
    <row r="145">
      <c r="H145" s="99"/>
    </row>
    <row r="146">
      <c r="H146" s="99"/>
    </row>
    <row r="147">
      <c r="H147" s="99"/>
    </row>
    <row r="148">
      <c r="H148" s="99"/>
    </row>
    <row r="149">
      <c r="H149" s="99"/>
    </row>
    <row r="150">
      <c r="H150" s="99"/>
    </row>
    <row r="151">
      <c r="H151" s="99"/>
    </row>
    <row r="152">
      <c r="H152" s="99"/>
    </row>
    <row r="153">
      <c r="H153" s="99"/>
    </row>
    <row r="154">
      <c r="H154" s="99"/>
    </row>
    <row r="155">
      <c r="H155" s="99"/>
    </row>
    <row r="156">
      <c r="H156" s="99"/>
    </row>
    <row r="157">
      <c r="H157" s="99"/>
    </row>
    <row r="158">
      <c r="H158" s="99"/>
    </row>
    <row r="159">
      <c r="H159" s="99"/>
    </row>
    <row r="160">
      <c r="H160" s="99"/>
    </row>
    <row r="161">
      <c r="H161" s="99"/>
    </row>
    <row r="162">
      <c r="H162" s="99"/>
    </row>
    <row r="163">
      <c r="H163" s="99"/>
    </row>
    <row r="164">
      <c r="H164" s="99"/>
    </row>
    <row r="165">
      <c r="H165" s="99"/>
    </row>
    <row r="166">
      <c r="H166" s="99"/>
    </row>
    <row r="167">
      <c r="H167" s="99"/>
    </row>
    <row r="168">
      <c r="H168" s="99"/>
    </row>
    <row r="169">
      <c r="H169" s="99"/>
    </row>
    <row r="170">
      <c r="H170" s="99"/>
    </row>
    <row r="171">
      <c r="H171" s="99"/>
    </row>
    <row r="172">
      <c r="H172" s="99"/>
    </row>
    <row r="173">
      <c r="H173" s="99"/>
    </row>
    <row r="174">
      <c r="H174" s="99"/>
    </row>
    <row r="175">
      <c r="H175" s="99"/>
    </row>
    <row r="176">
      <c r="H176" s="99"/>
    </row>
    <row r="177">
      <c r="H177" s="99"/>
    </row>
    <row r="178">
      <c r="H178" s="99"/>
    </row>
    <row r="179">
      <c r="H179" s="99"/>
    </row>
    <row r="180">
      <c r="H180" s="99"/>
    </row>
    <row r="181">
      <c r="H181" s="99"/>
    </row>
    <row r="182">
      <c r="H182" s="99"/>
    </row>
    <row r="183">
      <c r="H183" s="99"/>
    </row>
    <row r="184">
      <c r="H184" s="99"/>
    </row>
    <row r="185">
      <c r="H185" s="99"/>
    </row>
    <row r="186">
      <c r="H186" s="99"/>
    </row>
    <row r="187">
      <c r="H187" s="99"/>
    </row>
    <row r="188">
      <c r="H188" s="99"/>
    </row>
    <row r="189">
      <c r="H189" s="99"/>
    </row>
    <row r="190">
      <c r="H190" s="99"/>
    </row>
    <row r="191">
      <c r="H191" s="99"/>
    </row>
    <row r="192">
      <c r="H192" s="99"/>
    </row>
    <row r="193">
      <c r="H193" s="99"/>
    </row>
    <row r="194">
      <c r="H194" s="99"/>
    </row>
    <row r="195">
      <c r="H195" s="99"/>
    </row>
    <row r="196">
      <c r="H196" s="99"/>
    </row>
    <row r="197">
      <c r="H197" s="99"/>
    </row>
    <row r="198">
      <c r="H198" s="99"/>
    </row>
    <row r="199">
      <c r="H199" s="99"/>
    </row>
    <row r="200">
      <c r="H200" s="99"/>
    </row>
    <row r="201">
      <c r="H201" s="99"/>
    </row>
    <row r="202">
      <c r="H202" s="99"/>
    </row>
    <row r="203">
      <c r="H203" s="99"/>
    </row>
    <row r="204">
      <c r="H204" s="99"/>
    </row>
    <row r="205">
      <c r="H205" s="99"/>
    </row>
    <row r="206">
      <c r="H206" s="99"/>
    </row>
    <row r="207">
      <c r="H207" s="99"/>
    </row>
    <row r="208">
      <c r="H208" s="99"/>
    </row>
    <row r="209">
      <c r="H209" s="99"/>
    </row>
    <row r="210">
      <c r="H210" s="99"/>
    </row>
    <row r="211">
      <c r="H211" s="99"/>
    </row>
    <row r="212">
      <c r="H212" s="99"/>
    </row>
    <row r="213">
      <c r="H213" s="99"/>
    </row>
    <row r="214">
      <c r="H214" s="99"/>
    </row>
    <row r="215">
      <c r="H215" s="99"/>
    </row>
    <row r="216">
      <c r="H216" s="99"/>
    </row>
    <row r="217">
      <c r="H217" s="99"/>
    </row>
    <row r="218">
      <c r="H218" s="99"/>
    </row>
    <row r="219">
      <c r="H219" s="99"/>
    </row>
    <row r="220">
      <c r="H220" s="99"/>
    </row>
    <row r="221">
      <c r="H221" s="99"/>
    </row>
    <row r="222">
      <c r="H222" s="99"/>
    </row>
    <row r="223">
      <c r="H223" s="99"/>
    </row>
    <row r="224">
      <c r="H224" s="99"/>
    </row>
    <row r="225">
      <c r="H225" s="99"/>
    </row>
    <row r="226">
      <c r="H226" s="99"/>
    </row>
    <row r="227">
      <c r="H227" s="99"/>
    </row>
    <row r="228">
      <c r="H228" s="99"/>
    </row>
    <row r="229">
      <c r="H229" s="99"/>
    </row>
    <row r="230">
      <c r="H230" s="99"/>
    </row>
    <row r="231">
      <c r="H231" s="99"/>
    </row>
    <row r="232">
      <c r="H232" s="99"/>
    </row>
    <row r="233">
      <c r="H233" s="99"/>
    </row>
    <row r="234">
      <c r="H234" s="99"/>
    </row>
    <row r="235">
      <c r="H235" s="99"/>
    </row>
    <row r="236">
      <c r="H236" s="99"/>
    </row>
    <row r="237">
      <c r="H237" s="99"/>
    </row>
    <row r="238">
      <c r="H238" s="99"/>
    </row>
    <row r="239">
      <c r="H239" s="99"/>
    </row>
    <row r="240">
      <c r="H240" s="99"/>
    </row>
    <row r="241">
      <c r="H241" s="99"/>
    </row>
    <row r="242">
      <c r="H242" s="99"/>
    </row>
    <row r="243">
      <c r="H243" s="99"/>
    </row>
    <row r="244">
      <c r="H244" s="99"/>
    </row>
    <row r="245">
      <c r="H245" s="99"/>
    </row>
    <row r="246">
      <c r="H246" s="99"/>
    </row>
    <row r="247">
      <c r="H247" s="99"/>
    </row>
    <row r="248">
      <c r="H248" s="99"/>
    </row>
    <row r="249">
      <c r="H249" s="99"/>
    </row>
    <row r="250">
      <c r="H250" s="99"/>
    </row>
    <row r="251">
      <c r="H251" s="99"/>
    </row>
    <row r="252">
      <c r="H252" s="99"/>
    </row>
    <row r="253">
      <c r="H253" s="99"/>
    </row>
    <row r="254">
      <c r="H254" s="99"/>
    </row>
    <row r="255">
      <c r="H255" s="99"/>
    </row>
    <row r="256">
      <c r="H256" s="99"/>
    </row>
    <row r="257">
      <c r="H257" s="99"/>
    </row>
    <row r="258">
      <c r="H258" s="99"/>
    </row>
    <row r="259">
      <c r="H259" s="99"/>
    </row>
    <row r="260">
      <c r="H260" s="99"/>
    </row>
    <row r="261">
      <c r="H261" s="99"/>
    </row>
    <row r="262">
      <c r="H262" s="99"/>
    </row>
    <row r="263">
      <c r="H263" s="99"/>
    </row>
    <row r="264">
      <c r="H264" s="99"/>
    </row>
    <row r="265">
      <c r="H265" s="99"/>
    </row>
    <row r="266">
      <c r="H266" s="99"/>
    </row>
    <row r="267">
      <c r="H267" s="99"/>
    </row>
    <row r="268">
      <c r="H268" s="99"/>
    </row>
    <row r="269">
      <c r="H269" s="99"/>
    </row>
    <row r="270">
      <c r="H270" s="99"/>
    </row>
    <row r="271">
      <c r="H271" s="99"/>
    </row>
    <row r="272">
      <c r="H272" s="99"/>
    </row>
    <row r="273">
      <c r="H273" s="99"/>
    </row>
    <row r="274">
      <c r="H274" s="99"/>
    </row>
    <row r="275">
      <c r="H275" s="99"/>
    </row>
    <row r="276">
      <c r="H276" s="99"/>
    </row>
    <row r="277">
      <c r="H277" s="99"/>
    </row>
    <row r="278">
      <c r="H278" s="99"/>
    </row>
    <row r="279">
      <c r="H279" s="99"/>
    </row>
    <row r="280">
      <c r="H280" s="99"/>
    </row>
    <row r="281">
      <c r="H281" s="99"/>
    </row>
    <row r="282">
      <c r="H282" s="99"/>
    </row>
    <row r="283">
      <c r="H283" s="99"/>
    </row>
    <row r="284">
      <c r="H284" s="99"/>
    </row>
    <row r="285">
      <c r="H285" s="99"/>
    </row>
    <row r="286">
      <c r="H286" s="99"/>
    </row>
    <row r="287">
      <c r="H287" s="99"/>
    </row>
    <row r="288">
      <c r="H288" s="99"/>
    </row>
    <row r="289">
      <c r="H289" s="99"/>
    </row>
    <row r="290">
      <c r="H290" s="99"/>
    </row>
    <row r="291">
      <c r="H291" s="99"/>
    </row>
    <row r="292">
      <c r="H292" s="99"/>
    </row>
    <row r="293">
      <c r="H293" s="99"/>
    </row>
    <row r="294">
      <c r="H294" s="99"/>
    </row>
    <row r="295">
      <c r="H295" s="99"/>
    </row>
    <row r="296">
      <c r="H296" s="99"/>
    </row>
    <row r="297">
      <c r="H297" s="99"/>
    </row>
    <row r="298">
      <c r="H298" s="99"/>
    </row>
    <row r="299">
      <c r="H299" s="99"/>
    </row>
    <row r="300">
      <c r="H300" s="99"/>
    </row>
    <row r="301">
      <c r="H301" s="99"/>
    </row>
    <row r="302">
      <c r="H302" s="99"/>
    </row>
    <row r="303">
      <c r="H303" s="99"/>
    </row>
    <row r="304">
      <c r="H304" s="99"/>
    </row>
    <row r="305">
      <c r="H305" s="99"/>
    </row>
    <row r="306">
      <c r="H306" s="99"/>
    </row>
    <row r="307">
      <c r="H307" s="99"/>
    </row>
    <row r="308">
      <c r="H308" s="99"/>
    </row>
    <row r="309">
      <c r="H309" s="99"/>
    </row>
    <row r="310">
      <c r="H310" s="99"/>
    </row>
    <row r="311">
      <c r="H311" s="99"/>
    </row>
    <row r="312">
      <c r="H312" s="99"/>
    </row>
    <row r="313">
      <c r="H313" s="99"/>
    </row>
    <row r="314">
      <c r="H314" s="99"/>
    </row>
    <row r="315">
      <c r="H315" s="99"/>
    </row>
    <row r="316">
      <c r="H316" s="99"/>
    </row>
    <row r="317">
      <c r="H317" s="99"/>
    </row>
    <row r="318">
      <c r="H318" s="99"/>
    </row>
    <row r="319">
      <c r="H319" s="99"/>
    </row>
    <row r="320">
      <c r="H320" s="99"/>
    </row>
    <row r="321">
      <c r="H321" s="99"/>
    </row>
    <row r="322">
      <c r="H322" s="99"/>
    </row>
    <row r="323">
      <c r="H323" s="99"/>
    </row>
    <row r="324">
      <c r="H324" s="99"/>
    </row>
    <row r="325">
      <c r="H325" s="99"/>
    </row>
    <row r="326">
      <c r="H326" s="99"/>
    </row>
    <row r="327">
      <c r="H327" s="99"/>
    </row>
    <row r="328">
      <c r="H328" s="99"/>
    </row>
    <row r="329">
      <c r="H329" s="99"/>
    </row>
    <row r="330">
      <c r="H330" s="99"/>
    </row>
    <row r="331">
      <c r="H331" s="99"/>
    </row>
    <row r="332">
      <c r="H332" s="99"/>
    </row>
    <row r="333">
      <c r="H333" s="99"/>
    </row>
    <row r="334">
      <c r="H334" s="99"/>
    </row>
    <row r="335">
      <c r="H335" s="99"/>
    </row>
    <row r="336">
      <c r="H336" s="99"/>
    </row>
    <row r="337">
      <c r="H337" s="99"/>
    </row>
    <row r="338">
      <c r="H338" s="99"/>
    </row>
    <row r="339">
      <c r="H339" s="99"/>
    </row>
    <row r="340">
      <c r="H340" s="99"/>
    </row>
    <row r="341">
      <c r="H341" s="99"/>
    </row>
    <row r="342">
      <c r="H342" s="99"/>
    </row>
    <row r="343">
      <c r="H343" s="99"/>
    </row>
    <row r="344">
      <c r="H344" s="99"/>
    </row>
    <row r="345">
      <c r="H345" s="99"/>
    </row>
    <row r="346">
      <c r="H346" s="99"/>
    </row>
    <row r="347">
      <c r="H347" s="99"/>
    </row>
    <row r="348">
      <c r="H348" s="99"/>
    </row>
    <row r="349">
      <c r="H349" s="99"/>
    </row>
    <row r="350">
      <c r="H350" s="99"/>
    </row>
    <row r="351">
      <c r="H351" s="99"/>
    </row>
    <row r="352">
      <c r="H352" s="99"/>
    </row>
    <row r="353">
      <c r="H353" s="99"/>
    </row>
    <row r="354">
      <c r="H354" s="99"/>
    </row>
    <row r="355">
      <c r="H355" s="99"/>
    </row>
    <row r="356">
      <c r="H356" s="99"/>
    </row>
    <row r="357">
      <c r="H357" s="99"/>
    </row>
    <row r="358">
      <c r="H358" s="99"/>
    </row>
    <row r="359">
      <c r="H359" s="99"/>
    </row>
    <row r="360">
      <c r="H360" s="99"/>
    </row>
    <row r="361">
      <c r="H361" s="99"/>
    </row>
    <row r="362">
      <c r="H362" s="99"/>
    </row>
    <row r="363">
      <c r="H363" s="99"/>
    </row>
    <row r="364">
      <c r="H364" s="99"/>
    </row>
    <row r="365">
      <c r="H365" s="99"/>
    </row>
    <row r="366">
      <c r="H366" s="99"/>
    </row>
    <row r="367">
      <c r="H367" s="99"/>
    </row>
    <row r="368">
      <c r="H368" s="99"/>
    </row>
    <row r="369">
      <c r="H369" s="99"/>
    </row>
    <row r="370">
      <c r="H370" s="99"/>
    </row>
    <row r="371">
      <c r="H371" s="99"/>
    </row>
    <row r="372">
      <c r="H372" s="99"/>
    </row>
    <row r="373">
      <c r="H373" s="99"/>
    </row>
    <row r="374">
      <c r="H374" s="99"/>
    </row>
    <row r="375">
      <c r="H375" s="99"/>
    </row>
    <row r="376">
      <c r="H376" s="99"/>
    </row>
    <row r="377">
      <c r="H377" s="99"/>
    </row>
    <row r="378">
      <c r="H378" s="99"/>
    </row>
    <row r="379">
      <c r="H379" s="99"/>
    </row>
    <row r="380">
      <c r="H380" s="99"/>
    </row>
    <row r="381">
      <c r="H381" s="99"/>
    </row>
    <row r="382">
      <c r="H382" s="99"/>
    </row>
    <row r="383">
      <c r="H383" s="99"/>
    </row>
    <row r="384">
      <c r="H384" s="99"/>
    </row>
    <row r="385">
      <c r="H385" s="99"/>
    </row>
    <row r="386">
      <c r="H386" s="99"/>
    </row>
    <row r="387">
      <c r="H387" s="99"/>
    </row>
    <row r="388">
      <c r="H388" s="99"/>
    </row>
    <row r="389">
      <c r="H389" s="99"/>
    </row>
    <row r="390">
      <c r="H390" s="99"/>
    </row>
    <row r="391">
      <c r="H391" s="99"/>
    </row>
    <row r="392">
      <c r="H392" s="99"/>
    </row>
    <row r="393">
      <c r="H393" s="99"/>
    </row>
    <row r="394">
      <c r="H394" s="99"/>
    </row>
    <row r="395">
      <c r="H395" s="99"/>
    </row>
    <row r="396">
      <c r="H396" s="99"/>
    </row>
    <row r="397">
      <c r="H397" s="99"/>
    </row>
    <row r="398">
      <c r="H398" s="99"/>
    </row>
    <row r="399">
      <c r="H399" s="99"/>
    </row>
    <row r="400">
      <c r="H400" s="99"/>
    </row>
    <row r="401">
      <c r="H401" s="99"/>
    </row>
    <row r="402">
      <c r="H402" s="99"/>
    </row>
    <row r="403">
      <c r="H403" s="99"/>
    </row>
    <row r="404">
      <c r="H404" s="99"/>
    </row>
    <row r="405">
      <c r="H405" s="99"/>
    </row>
    <row r="406">
      <c r="H406" s="99"/>
    </row>
    <row r="407">
      <c r="H407" s="99"/>
    </row>
    <row r="408">
      <c r="H408" s="99"/>
    </row>
    <row r="409">
      <c r="H409" s="99"/>
    </row>
    <row r="410">
      <c r="H410" s="99"/>
    </row>
    <row r="411">
      <c r="H411" s="99"/>
    </row>
    <row r="412">
      <c r="H412" s="99"/>
    </row>
    <row r="413">
      <c r="H413" s="99"/>
    </row>
    <row r="414">
      <c r="H414" s="99"/>
    </row>
    <row r="415">
      <c r="H415" s="99"/>
    </row>
    <row r="416">
      <c r="H416" s="99"/>
    </row>
    <row r="417">
      <c r="H417" s="99"/>
    </row>
    <row r="418">
      <c r="H418" s="99"/>
    </row>
    <row r="419">
      <c r="H419" s="99"/>
    </row>
    <row r="420">
      <c r="H420" s="99"/>
    </row>
    <row r="421">
      <c r="H421" s="99"/>
    </row>
    <row r="422">
      <c r="H422" s="99"/>
    </row>
    <row r="423">
      <c r="H423" s="99"/>
    </row>
    <row r="424">
      <c r="H424" s="99"/>
    </row>
    <row r="425">
      <c r="H425" s="99"/>
    </row>
    <row r="426">
      <c r="H426" s="99"/>
    </row>
    <row r="427">
      <c r="H427" s="99"/>
    </row>
    <row r="428">
      <c r="H428" s="99"/>
    </row>
    <row r="429">
      <c r="H429" s="99"/>
    </row>
    <row r="430">
      <c r="H430" s="99"/>
    </row>
    <row r="431">
      <c r="H431" s="99"/>
    </row>
    <row r="432">
      <c r="H432" s="99"/>
    </row>
    <row r="433">
      <c r="H433" s="99"/>
    </row>
    <row r="434">
      <c r="H434" s="99"/>
    </row>
    <row r="435">
      <c r="H435" s="99"/>
    </row>
    <row r="436">
      <c r="H436" s="99"/>
    </row>
    <row r="437">
      <c r="H437" s="99"/>
    </row>
    <row r="438">
      <c r="H438" s="99"/>
    </row>
    <row r="439">
      <c r="H439" s="99"/>
    </row>
    <row r="440">
      <c r="H440" s="99"/>
    </row>
    <row r="441">
      <c r="H441" s="99"/>
    </row>
    <row r="442">
      <c r="H442" s="99"/>
    </row>
    <row r="443">
      <c r="H443" s="99"/>
    </row>
    <row r="444">
      <c r="H444" s="99"/>
    </row>
    <row r="445">
      <c r="H445" s="99"/>
    </row>
    <row r="446">
      <c r="H446" s="99"/>
    </row>
    <row r="447">
      <c r="H447" s="99"/>
    </row>
    <row r="448">
      <c r="H448" s="99"/>
    </row>
    <row r="449">
      <c r="H449" s="99"/>
    </row>
    <row r="450">
      <c r="H450" s="99"/>
    </row>
    <row r="451">
      <c r="H451" s="99"/>
    </row>
    <row r="452">
      <c r="H452" s="99"/>
    </row>
    <row r="453">
      <c r="H453" s="99"/>
    </row>
    <row r="454">
      <c r="H454" s="99"/>
    </row>
    <row r="455">
      <c r="H455" s="99"/>
    </row>
    <row r="456">
      <c r="H456" s="99"/>
    </row>
    <row r="457">
      <c r="H457" s="99"/>
    </row>
    <row r="458">
      <c r="H458" s="99"/>
    </row>
    <row r="459">
      <c r="H459" s="99"/>
    </row>
    <row r="460">
      <c r="H460" s="99"/>
    </row>
    <row r="461">
      <c r="H461" s="99"/>
    </row>
    <row r="462">
      <c r="H462" s="99"/>
    </row>
    <row r="463">
      <c r="H463" s="99"/>
    </row>
    <row r="464">
      <c r="H464" s="99"/>
    </row>
    <row r="465">
      <c r="H465" s="99"/>
    </row>
    <row r="466">
      <c r="H466" s="99"/>
    </row>
    <row r="467">
      <c r="H467" s="99"/>
    </row>
    <row r="468">
      <c r="H468" s="99"/>
    </row>
    <row r="469">
      <c r="H469" s="99"/>
    </row>
    <row r="470">
      <c r="H470" s="99"/>
    </row>
    <row r="471">
      <c r="H471" s="99"/>
    </row>
    <row r="472">
      <c r="H472" s="99"/>
    </row>
    <row r="473">
      <c r="H473" s="99"/>
    </row>
    <row r="474">
      <c r="H474" s="99"/>
    </row>
    <row r="475">
      <c r="H475" s="99"/>
    </row>
    <row r="476">
      <c r="H476" s="99"/>
    </row>
    <row r="477">
      <c r="H477" s="99"/>
    </row>
    <row r="478">
      <c r="H478" s="99"/>
    </row>
    <row r="479">
      <c r="H479" s="99"/>
    </row>
    <row r="480">
      <c r="H480" s="99"/>
    </row>
    <row r="481">
      <c r="H481" s="99"/>
    </row>
    <row r="482">
      <c r="H482" s="99"/>
    </row>
    <row r="483">
      <c r="H483" s="99"/>
    </row>
    <row r="484">
      <c r="H484" s="99"/>
    </row>
    <row r="485">
      <c r="H485" s="99"/>
    </row>
    <row r="486">
      <c r="H486" s="99"/>
    </row>
    <row r="487">
      <c r="H487" s="99"/>
    </row>
    <row r="488">
      <c r="H488" s="99"/>
    </row>
    <row r="489">
      <c r="H489" s="99"/>
    </row>
    <row r="490">
      <c r="H490" s="99"/>
    </row>
    <row r="491">
      <c r="H491" s="99"/>
    </row>
    <row r="492">
      <c r="H492" s="99"/>
    </row>
    <row r="493">
      <c r="H493" s="99"/>
    </row>
    <row r="494">
      <c r="H494" s="99"/>
    </row>
    <row r="495">
      <c r="H495" s="99"/>
    </row>
    <row r="496">
      <c r="H496" s="99"/>
    </row>
    <row r="497">
      <c r="H497" s="99"/>
    </row>
    <row r="498">
      <c r="H498" s="99"/>
    </row>
    <row r="499">
      <c r="H499" s="99"/>
    </row>
    <row r="500">
      <c r="H500" s="99"/>
    </row>
    <row r="501">
      <c r="H501" s="99"/>
    </row>
    <row r="502">
      <c r="H502" s="99"/>
    </row>
    <row r="503">
      <c r="H503" s="99"/>
    </row>
    <row r="504">
      <c r="H504" s="99"/>
    </row>
    <row r="505">
      <c r="H505" s="99"/>
    </row>
    <row r="506">
      <c r="H506" s="99"/>
    </row>
    <row r="507">
      <c r="H507" s="99"/>
    </row>
    <row r="508">
      <c r="H508" s="99"/>
    </row>
    <row r="509">
      <c r="H509" s="99"/>
    </row>
    <row r="510">
      <c r="H510" s="99"/>
    </row>
    <row r="511">
      <c r="H511" s="99"/>
    </row>
    <row r="512">
      <c r="H512" s="99"/>
    </row>
    <row r="513">
      <c r="H513" s="99"/>
    </row>
    <row r="514">
      <c r="H514" s="99"/>
    </row>
    <row r="515">
      <c r="H515" s="99"/>
    </row>
    <row r="516">
      <c r="H516" s="99"/>
    </row>
    <row r="517">
      <c r="H517" s="99"/>
    </row>
    <row r="518">
      <c r="H518" s="99"/>
    </row>
    <row r="519">
      <c r="H519" s="99"/>
    </row>
    <row r="520">
      <c r="H520" s="99"/>
    </row>
    <row r="521">
      <c r="H521" s="99"/>
    </row>
    <row r="522">
      <c r="H522" s="99"/>
    </row>
    <row r="523">
      <c r="H523" s="99"/>
    </row>
    <row r="524">
      <c r="H524" s="99"/>
    </row>
    <row r="525">
      <c r="H525" s="99"/>
    </row>
    <row r="526">
      <c r="H526" s="99"/>
    </row>
    <row r="527">
      <c r="H527" s="99"/>
    </row>
    <row r="528">
      <c r="H528" s="99"/>
    </row>
    <row r="529">
      <c r="H529" s="99"/>
    </row>
    <row r="530">
      <c r="H530" s="99"/>
    </row>
    <row r="531">
      <c r="H531" s="99"/>
    </row>
    <row r="532">
      <c r="H532" s="99"/>
    </row>
    <row r="533">
      <c r="H533" s="99"/>
    </row>
    <row r="534">
      <c r="H534" s="99"/>
    </row>
    <row r="535">
      <c r="H535" s="99"/>
    </row>
    <row r="536">
      <c r="H536" s="99"/>
    </row>
    <row r="537">
      <c r="H537" s="99"/>
    </row>
    <row r="538">
      <c r="H538" s="99"/>
    </row>
    <row r="539">
      <c r="H539" s="99"/>
    </row>
    <row r="540">
      <c r="H540" s="99"/>
    </row>
    <row r="541">
      <c r="H541" s="99"/>
    </row>
    <row r="542">
      <c r="H542" s="99"/>
    </row>
    <row r="543">
      <c r="H543" s="99"/>
    </row>
    <row r="544">
      <c r="H544" s="99"/>
    </row>
    <row r="545">
      <c r="H545" s="99"/>
    </row>
    <row r="546">
      <c r="H546" s="99"/>
    </row>
    <row r="547">
      <c r="H547" s="99"/>
    </row>
    <row r="548">
      <c r="H548" s="99"/>
    </row>
    <row r="549">
      <c r="H549" s="99"/>
    </row>
    <row r="550">
      <c r="H550" s="99"/>
    </row>
    <row r="551">
      <c r="H551" s="99"/>
    </row>
    <row r="552">
      <c r="H552" s="99"/>
    </row>
    <row r="553">
      <c r="H553" s="99"/>
    </row>
    <row r="554">
      <c r="H554" s="99"/>
    </row>
    <row r="555">
      <c r="H555" s="99"/>
    </row>
    <row r="556">
      <c r="H556" s="99"/>
    </row>
    <row r="557">
      <c r="H557" s="99"/>
    </row>
    <row r="558">
      <c r="H558" s="99"/>
    </row>
    <row r="559">
      <c r="H559" s="99"/>
    </row>
    <row r="560">
      <c r="H560" s="99"/>
    </row>
    <row r="561">
      <c r="H561" s="99"/>
    </row>
    <row r="562">
      <c r="H562" s="99"/>
    </row>
    <row r="563">
      <c r="H563" s="99"/>
    </row>
    <row r="564">
      <c r="H564" s="99"/>
    </row>
    <row r="565">
      <c r="H565" s="99"/>
    </row>
    <row r="566">
      <c r="H566" s="99"/>
    </row>
    <row r="567">
      <c r="H567" s="99"/>
    </row>
    <row r="568">
      <c r="H568" s="99"/>
    </row>
    <row r="569">
      <c r="H569" s="99"/>
    </row>
    <row r="570">
      <c r="H570" s="99"/>
    </row>
    <row r="571">
      <c r="H571" s="99"/>
    </row>
    <row r="572">
      <c r="H572" s="99"/>
    </row>
    <row r="573">
      <c r="H573" s="99"/>
    </row>
    <row r="574">
      <c r="H574" s="99"/>
    </row>
    <row r="575">
      <c r="H575" s="99"/>
    </row>
    <row r="576">
      <c r="H576" s="99"/>
    </row>
    <row r="577">
      <c r="H577" s="99"/>
    </row>
    <row r="578">
      <c r="H578" s="99"/>
    </row>
    <row r="579">
      <c r="H579" s="99"/>
    </row>
    <row r="580">
      <c r="H580" s="99"/>
    </row>
    <row r="581">
      <c r="H581" s="99"/>
    </row>
    <row r="582">
      <c r="H582" s="99"/>
    </row>
    <row r="583">
      <c r="H583" s="99"/>
    </row>
    <row r="584">
      <c r="H584" s="99"/>
    </row>
    <row r="585">
      <c r="H585" s="99"/>
    </row>
    <row r="586">
      <c r="H586" s="99"/>
    </row>
    <row r="587">
      <c r="H587" s="99"/>
    </row>
    <row r="588">
      <c r="H588" s="99"/>
    </row>
    <row r="589">
      <c r="H589" s="99"/>
    </row>
    <row r="590">
      <c r="H590" s="99"/>
    </row>
    <row r="591">
      <c r="H591" s="99"/>
    </row>
    <row r="592">
      <c r="H592" s="99"/>
    </row>
    <row r="593">
      <c r="H593" s="99"/>
    </row>
    <row r="594">
      <c r="H594" s="99"/>
    </row>
    <row r="595">
      <c r="H595" s="99"/>
    </row>
    <row r="596">
      <c r="H596" s="99"/>
    </row>
    <row r="597">
      <c r="H597" s="99"/>
    </row>
    <row r="598">
      <c r="H598" s="99"/>
    </row>
    <row r="599">
      <c r="H599" s="99"/>
    </row>
    <row r="600">
      <c r="H600" s="99"/>
    </row>
    <row r="601">
      <c r="H601" s="99"/>
    </row>
    <row r="602">
      <c r="H602" s="99"/>
    </row>
    <row r="603">
      <c r="H603" s="99"/>
    </row>
    <row r="604">
      <c r="H604" s="99"/>
    </row>
    <row r="605">
      <c r="H605" s="99"/>
    </row>
    <row r="606">
      <c r="H606" s="99"/>
    </row>
    <row r="607">
      <c r="H607" s="99"/>
    </row>
    <row r="608">
      <c r="H608" s="99"/>
    </row>
    <row r="609">
      <c r="H609" s="99"/>
    </row>
    <row r="610">
      <c r="H610" s="99"/>
    </row>
    <row r="611">
      <c r="H611" s="99"/>
    </row>
    <row r="612">
      <c r="H612" s="99"/>
    </row>
    <row r="613">
      <c r="H613" s="99"/>
    </row>
    <row r="614">
      <c r="H614" s="99"/>
    </row>
    <row r="615">
      <c r="H615" s="99"/>
    </row>
    <row r="616">
      <c r="H616" s="99"/>
    </row>
    <row r="617">
      <c r="H617" s="99"/>
    </row>
    <row r="618">
      <c r="H618" s="99"/>
    </row>
    <row r="619">
      <c r="H619" s="99"/>
    </row>
    <row r="620">
      <c r="H620" s="99"/>
    </row>
    <row r="621">
      <c r="H621" s="99"/>
    </row>
    <row r="622">
      <c r="H622" s="99"/>
    </row>
    <row r="623">
      <c r="H623" s="99"/>
    </row>
    <row r="624">
      <c r="H624" s="99"/>
    </row>
    <row r="625">
      <c r="H625" s="99"/>
    </row>
    <row r="626">
      <c r="H626" s="99"/>
    </row>
    <row r="627">
      <c r="H627" s="99"/>
    </row>
    <row r="628">
      <c r="H628" s="99"/>
    </row>
    <row r="629">
      <c r="H629" s="99"/>
    </row>
    <row r="630">
      <c r="H630" s="99"/>
    </row>
    <row r="631">
      <c r="H631" s="99"/>
    </row>
    <row r="632">
      <c r="H632" s="99"/>
    </row>
    <row r="633">
      <c r="H633" s="99"/>
    </row>
    <row r="634">
      <c r="H634" s="99"/>
    </row>
    <row r="635">
      <c r="H635" s="99"/>
    </row>
    <row r="636">
      <c r="H636" s="99"/>
    </row>
    <row r="637">
      <c r="H637" s="99"/>
    </row>
    <row r="638">
      <c r="H638" s="99"/>
    </row>
    <row r="639">
      <c r="H639" s="99"/>
    </row>
    <row r="640">
      <c r="H640" s="99"/>
    </row>
    <row r="641">
      <c r="H641" s="99"/>
    </row>
    <row r="642">
      <c r="H642" s="99"/>
    </row>
    <row r="643">
      <c r="H643" s="99"/>
    </row>
    <row r="644">
      <c r="H644" s="99"/>
    </row>
    <row r="645">
      <c r="H645" s="99"/>
    </row>
    <row r="646">
      <c r="H646" s="99"/>
    </row>
    <row r="647">
      <c r="H647" s="99"/>
    </row>
    <row r="648">
      <c r="H648" s="99"/>
    </row>
    <row r="649">
      <c r="H649" s="99"/>
    </row>
    <row r="650">
      <c r="H650" s="99"/>
    </row>
    <row r="651">
      <c r="H651" s="99"/>
    </row>
    <row r="652">
      <c r="H652" s="99"/>
    </row>
    <row r="653">
      <c r="H653" s="99"/>
    </row>
    <row r="654">
      <c r="H654" s="99"/>
    </row>
    <row r="655">
      <c r="H655" s="99"/>
    </row>
    <row r="656">
      <c r="H656" s="99"/>
    </row>
    <row r="657">
      <c r="H657" s="99"/>
    </row>
    <row r="658">
      <c r="H658" s="99"/>
    </row>
    <row r="659">
      <c r="H659" s="99"/>
    </row>
    <row r="660">
      <c r="H660" s="99"/>
    </row>
    <row r="661">
      <c r="H661" s="99"/>
    </row>
    <row r="662">
      <c r="H662" s="99"/>
    </row>
    <row r="663">
      <c r="H663" s="99"/>
    </row>
    <row r="664">
      <c r="H664" s="99"/>
    </row>
    <row r="665">
      <c r="H665" s="99"/>
    </row>
    <row r="666">
      <c r="H666" s="99"/>
    </row>
    <row r="667">
      <c r="H667" s="99"/>
    </row>
    <row r="668">
      <c r="H668" s="99"/>
    </row>
    <row r="669">
      <c r="H669" s="99"/>
    </row>
    <row r="670">
      <c r="H670" s="99"/>
    </row>
    <row r="671">
      <c r="H671" s="99"/>
    </row>
    <row r="672">
      <c r="H672" s="99"/>
    </row>
    <row r="673">
      <c r="H673" s="99"/>
    </row>
    <row r="674">
      <c r="H674" s="99"/>
    </row>
    <row r="675">
      <c r="H675" s="99"/>
    </row>
    <row r="676">
      <c r="H676" s="99"/>
    </row>
    <row r="677">
      <c r="H677" s="99"/>
    </row>
    <row r="678">
      <c r="H678" s="99"/>
    </row>
    <row r="679">
      <c r="H679" s="99"/>
    </row>
    <row r="680">
      <c r="H680" s="99"/>
    </row>
    <row r="681">
      <c r="H681" s="99"/>
    </row>
    <row r="682">
      <c r="H682" s="99"/>
    </row>
    <row r="683">
      <c r="H683" s="99"/>
    </row>
    <row r="684">
      <c r="H684" s="99"/>
    </row>
    <row r="685">
      <c r="H685" s="99"/>
    </row>
    <row r="686">
      <c r="H686" s="99"/>
    </row>
    <row r="687">
      <c r="H687" s="99"/>
    </row>
    <row r="688">
      <c r="H688" s="99"/>
    </row>
    <row r="689">
      <c r="H689" s="99"/>
    </row>
    <row r="690">
      <c r="H690" s="99"/>
    </row>
    <row r="691">
      <c r="H691" s="99"/>
    </row>
    <row r="692">
      <c r="H692" s="99"/>
    </row>
    <row r="693">
      <c r="H693" s="99"/>
    </row>
    <row r="694">
      <c r="H694" s="99"/>
    </row>
    <row r="695">
      <c r="H695" s="99"/>
    </row>
    <row r="696">
      <c r="H696" s="99"/>
    </row>
    <row r="697">
      <c r="H697" s="99"/>
    </row>
    <row r="698">
      <c r="H698" s="99"/>
    </row>
    <row r="699">
      <c r="H699" s="99"/>
    </row>
    <row r="700">
      <c r="H700" s="99"/>
    </row>
    <row r="701">
      <c r="H701" s="99"/>
    </row>
    <row r="702">
      <c r="H702" s="99"/>
    </row>
    <row r="703">
      <c r="H703" s="99"/>
    </row>
    <row r="704">
      <c r="H704" s="99"/>
    </row>
    <row r="705">
      <c r="H705" s="99"/>
    </row>
    <row r="706">
      <c r="H706" s="99"/>
    </row>
    <row r="707">
      <c r="H707" s="99"/>
    </row>
    <row r="708">
      <c r="H708" s="99"/>
    </row>
    <row r="709">
      <c r="H709" s="99"/>
    </row>
    <row r="710">
      <c r="H710" s="99"/>
    </row>
    <row r="711">
      <c r="H711" s="99"/>
    </row>
    <row r="712">
      <c r="H712" s="99"/>
    </row>
    <row r="713">
      <c r="H713" s="99"/>
    </row>
    <row r="714">
      <c r="H714" s="99"/>
    </row>
    <row r="715">
      <c r="H715" s="99"/>
    </row>
    <row r="716">
      <c r="H716" s="99"/>
    </row>
    <row r="717">
      <c r="H717" s="99"/>
    </row>
    <row r="718">
      <c r="H718" s="99"/>
    </row>
    <row r="719">
      <c r="H719" s="99"/>
    </row>
    <row r="720">
      <c r="H720" s="99"/>
    </row>
    <row r="721">
      <c r="H721" s="99"/>
    </row>
    <row r="722">
      <c r="H722" s="99"/>
    </row>
    <row r="723">
      <c r="H723" s="99"/>
    </row>
    <row r="724">
      <c r="H724" s="99"/>
    </row>
    <row r="725">
      <c r="H725" s="99"/>
    </row>
    <row r="726">
      <c r="H726" s="99"/>
    </row>
    <row r="727">
      <c r="H727" s="99"/>
    </row>
    <row r="728">
      <c r="H728" s="99"/>
    </row>
    <row r="729">
      <c r="H729" s="99"/>
    </row>
    <row r="730">
      <c r="H730" s="99"/>
    </row>
    <row r="731">
      <c r="H731" s="99"/>
    </row>
    <row r="732">
      <c r="H732" s="99"/>
    </row>
    <row r="733">
      <c r="H733" s="99"/>
    </row>
    <row r="734">
      <c r="H734" s="99"/>
    </row>
    <row r="735">
      <c r="H735" s="99"/>
    </row>
    <row r="736">
      <c r="H736" s="99"/>
    </row>
    <row r="737">
      <c r="H737" s="99"/>
    </row>
    <row r="738">
      <c r="H738" s="99"/>
    </row>
    <row r="739">
      <c r="H739" s="99"/>
    </row>
    <row r="740">
      <c r="H740" s="99"/>
    </row>
    <row r="741">
      <c r="H741" s="99"/>
    </row>
    <row r="742">
      <c r="H742" s="99"/>
    </row>
    <row r="743">
      <c r="H743" s="99"/>
    </row>
    <row r="744">
      <c r="H744" s="99"/>
    </row>
    <row r="745">
      <c r="H745" s="99"/>
    </row>
    <row r="746">
      <c r="H746" s="99"/>
    </row>
    <row r="747">
      <c r="H747" s="99"/>
    </row>
    <row r="748">
      <c r="H748" s="99"/>
    </row>
    <row r="749">
      <c r="H749" s="99"/>
    </row>
    <row r="750">
      <c r="H750" s="99"/>
    </row>
    <row r="751">
      <c r="H751" s="99"/>
    </row>
    <row r="752">
      <c r="H752" s="99"/>
    </row>
    <row r="753">
      <c r="H753" s="99"/>
    </row>
    <row r="754">
      <c r="H754" s="99"/>
    </row>
    <row r="755">
      <c r="H755" s="99"/>
    </row>
    <row r="756">
      <c r="H756" s="99"/>
    </row>
    <row r="757">
      <c r="H757" s="99"/>
    </row>
    <row r="758">
      <c r="H758" s="99"/>
    </row>
    <row r="759">
      <c r="H759" s="99"/>
    </row>
    <row r="760">
      <c r="H760" s="99"/>
    </row>
    <row r="761">
      <c r="H761" s="99"/>
    </row>
    <row r="762">
      <c r="H762" s="99"/>
    </row>
    <row r="763">
      <c r="H763" s="99"/>
    </row>
    <row r="764">
      <c r="H764" s="99"/>
    </row>
    <row r="765">
      <c r="H765" s="99"/>
    </row>
    <row r="766">
      <c r="H766" s="99"/>
    </row>
    <row r="767">
      <c r="H767" s="99"/>
    </row>
    <row r="768">
      <c r="H768" s="99"/>
    </row>
    <row r="769">
      <c r="H769" s="99"/>
    </row>
    <row r="770">
      <c r="H770" s="99"/>
    </row>
    <row r="771">
      <c r="H771" s="99"/>
    </row>
    <row r="772">
      <c r="H772" s="99"/>
    </row>
    <row r="773">
      <c r="H773" s="99"/>
    </row>
    <row r="774">
      <c r="H774" s="99"/>
    </row>
    <row r="775">
      <c r="H775" s="99"/>
    </row>
    <row r="776">
      <c r="H776" s="99"/>
    </row>
    <row r="777">
      <c r="H777" s="99"/>
    </row>
    <row r="778">
      <c r="H778" s="99"/>
    </row>
    <row r="779">
      <c r="H779" s="99"/>
    </row>
    <row r="780">
      <c r="H780" s="99"/>
    </row>
    <row r="781">
      <c r="H781" s="99"/>
    </row>
    <row r="782">
      <c r="H782" s="99"/>
    </row>
    <row r="783">
      <c r="H783" s="99"/>
    </row>
    <row r="784">
      <c r="H784" s="99"/>
    </row>
    <row r="785">
      <c r="H785" s="99"/>
    </row>
    <row r="786">
      <c r="H786" s="99"/>
    </row>
    <row r="787">
      <c r="H787" s="99"/>
    </row>
    <row r="788">
      <c r="H788" s="99"/>
    </row>
    <row r="789">
      <c r="H789" s="99"/>
    </row>
    <row r="790">
      <c r="H790" s="99"/>
    </row>
    <row r="791">
      <c r="H791" s="99"/>
    </row>
    <row r="792">
      <c r="H792" s="99"/>
    </row>
    <row r="793">
      <c r="H793" s="99"/>
    </row>
    <row r="794">
      <c r="H794" s="99"/>
    </row>
    <row r="795">
      <c r="H795" s="99"/>
    </row>
    <row r="796">
      <c r="H796" s="99"/>
    </row>
    <row r="797">
      <c r="H797" s="99"/>
    </row>
    <row r="798">
      <c r="H798" s="99"/>
    </row>
    <row r="799">
      <c r="H799" s="99"/>
    </row>
    <row r="800">
      <c r="H800" s="99"/>
    </row>
    <row r="801">
      <c r="H801" s="99"/>
    </row>
    <row r="802">
      <c r="H802" s="99"/>
    </row>
    <row r="803">
      <c r="H803" s="99"/>
    </row>
    <row r="804">
      <c r="H804" s="99"/>
    </row>
    <row r="805">
      <c r="H805" s="99"/>
    </row>
    <row r="806">
      <c r="H806" s="99"/>
    </row>
    <row r="807">
      <c r="H807" s="99"/>
    </row>
    <row r="808">
      <c r="H808" s="99"/>
    </row>
    <row r="809">
      <c r="H809" s="99"/>
    </row>
    <row r="810">
      <c r="H810" s="99"/>
    </row>
    <row r="811">
      <c r="H811" s="99"/>
    </row>
    <row r="812">
      <c r="H812" s="99"/>
    </row>
    <row r="813">
      <c r="H813" s="99"/>
    </row>
    <row r="814">
      <c r="H814" s="99"/>
    </row>
    <row r="815">
      <c r="H815" s="99"/>
    </row>
    <row r="816">
      <c r="H816" s="99"/>
    </row>
    <row r="817">
      <c r="H817" s="99"/>
    </row>
    <row r="818">
      <c r="H818" s="99"/>
    </row>
    <row r="819">
      <c r="H819" s="99"/>
    </row>
    <row r="820">
      <c r="H820" s="99"/>
    </row>
    <row r="821">
      <c r="H821" s="99"/>
    </row>
    <row r="822">
      <c r="H822" s="99"/>
    </row>
    <row r="823">
      <c r="H823" s="99"/>
    </row>
    <row r="824">
      <c r="H824" s="99"/>
    </row>
    <row r="825">
      <c r="H825" s="99"/>
    </row>
    <row r="826">
      <c r="H826" s="99"/>
    </row>
    <row r="827">
      <c r="H827" s="99"/>
    </row>
    <row r="828">
      <c r="H828" s="99"/>
    </row>
    <row r="829">
      <c r="H829" s="99"/>
    </row>
    <row r="830">
      <c r="H830" s="99"/>
    </row>
    <row r="831">
      <c r="H831" s="99"/>
    </row>
    <row r="832">
      <c r="H832" s="99"/>
    </row>
    <row r="833">
      <c r="H833" s="99"/>
    </row>
    <row r="834">
      <c r="H834" s="99"/>
    </row>
    <row r="835">
      <c r="H835" s="99"/>
    </row>
    <row r="836">
      <c r="H836" s="99"/>
    </row>
    <row r="837">
      <c r="H837" s="99"/>
    </row>
    <row r="838">
      <c r="H838" s="99"/>
    </row>
    <row r="839">
      <c r="H839" s="99"/>
    </row>
    <row r="840">
      <c r="H840" s="99"/>
    </row>
    <row r="841">
      <c r="H841" s="99"/>
    </row>
    <row r="842">
      <c r="H842" s="99"/>
    </row>
    <row r="843">
      <c r="H843" s="99"/>
    </row>
    <row r="844">
      <c r="H844" s="99"/>
    </row>
    <row r="845">
      <c r="H845" s="99"/>
    </row>
    <row r="846">
      <c r="H846" s="99"/>
    </row>
    <row r="847">
      <c r="H847" s="99"/>
    </row>
    <row r="848">
      <c r="H848" s="99"/>
    </row>
    <row r="849">
      <c r="H849" s="99"/>
    </row>
    <row r="850">
      <c r="H850" s="99"/>
    </row>
    <row r="851">
      <c r="H851" s="99"/>
    </row>
    <row r="852">
      <c r="H852" s="99"/>
    </row>
    <row r="853">
      <c r="H853" s="99"/>
    </row>
    <row r="854">
      <c r="H854" s="99"/>
    </row>
    <row r="855">
      <c r="H855" s="99"/>
    </row>
    <row r="856">
      <c r="H856" s="99"/>
    </row>
    <row r="857">
      <c r="H857" s="99"/>
    </row>
    <row r="858">
      <c r="H858" s="99"/>
    </row>
    <row r="859">
      <c r="H859" s="99"/>
    </row>
    <row r="860">
      <c r="H860" s="99"/>
    </row>
    <row r="861">
      <c r="H861" s="99"/>
    </row>
    <row r="862">
      <c r="H862" s="99"/>
    </row>
    <row r="863">
      <c r="H863" s="99"/>
    </row>
    <row r="864">
      <c r="H864" s="99"/>
    </row>
    <row r="865">
      <c r="H865" s="99"/>
    </row>
    <row r="866">
      <c r="H866" s="99"/>
    </row>
    <row r="867">
      <c r="H867" s="99"/>
    </row>
    <row r="868">
      <c r="H868" s="99"/>
    </row>
    <row r="869">
      <c r="H869" s="99"/>
    </row>
    <row r="870">
      <c r="H870" s="99"/>
    </row>
    <row r="871">
      <c r="H871" s="99"/>
    </row>
    <row r="872">
      <c r="H872" s="99"/>
    </row>
    <row r="873">
      <c r="H873" s="99"/>
    </row>
    <row r="874">
      <c r="H874" s="99"/>
    </row>
    <row r="875">
      <c r="H875" s="99"/>
    </row>
    <row r="876">
      <c r="H876" s="99"/>
    </row>
    <row r="877">
      <c r="H877" s="99"/>
    </row>
    <row r="878">
      <c r="H878" s="99"/>
    </row>
    <row r="879">
      <c r="H879" s="99"/>
    </row>
    <row r="880">
      <c r="H880" s="99"/>
    </row>
    <row r="881">
      <c r="H881" s="99"/>
    </row>
    <row r="882">
      <c r="H882" s="99"/>
    </row>
    <row r="883">
      <c r="H883" s="99"/>
    </row>
    <row r="884">
      <c r="H884" s="99"/>
    </row>
    <row r="885">
      <c r="H885" s="99"/>
    </row>
    <row r="886">
      <c r="H886" s="99"/>
    </row>
    <row r="887">
      <c r="H887" s="99"/>
    </row>
    <row r="888">
      <c r="H888" s="99"/>
    </row>
    <row r="889">
      <c r="H889" s="99"/>
    </row>
    <row r="890">
      <c r="H890" s="99"/>
    </row>
    <row r="891">
      <c r="H891" s="99"/>
    </row>
    <row r="892">
      <c r="H892" s="99"/>
    </row>
    <row r="893">
      <c r="H893" s="99"/>
    </row>
    <row r="894">
      <c r="H894" s="99"/>
    </row>
    <row r="895">
      <c r="H895" s="99"/>
    </row>
    <row r="896">
      <c r="H896" s="99"/>
    </row>
    <row r="897">
      <c r="H897" s="99"/>
    </row>
    <row r="898">
      <c r="H898" s="99"/>
    </row>
    <row r="899">
      <c r="H899" s="99"/>
    </row>
    <row r="900">
      <c r="H900" s="99"/>
    </row>
    <row r="901">
      <c r="H901" s="99"/>
    </row>
    <row r="902">
      <c r="H902" s="99"/>
    </row>
    <row r="903">
      <c r="H903" s="99"/>
    </row>
    <row r="904">
      <c r="H904" s="99"/>
    </row>
    <row r="905">
      <c r="H905" s="99"/>
    </row>
    <row r="906">
      <c r="H906" s="99"/>
    </row>
    <row r="907">
      <c r="H907" s="99"/>
    </row>
    <row r="908">
      <c r="H908" s="99"/>
    </row>
    <row r="909">
      <c r="H909" s="99"/>
    </row>
    <row r="910">
      <c r="H910" s="99"/>
    </row>
    <row r="911">
      <c r="H911" s="99"/>
    </row>
    <row r="912">
      <c r="H912" s="99"/>
    </row>
    <row r="913">
      <c r="H913" s="99"/>
    </row>
    <row r="914">
      <c r="H914" s="99"/>
    </row>
    <row r="915">
      <c r="H915" s="99"/>
    </row>
    <row r="916">
      <c r="H916" s="99"/>
    </row>
    <row r="917">
      <c r="H917" s="99"/>
    </row>
    <row r="918">
      <c r="H918" s="99"/>
    </row>
    <row r="919">
      <c r="H919" s="99"/>
    </row>
    <row r="920">
      <c r="H920" s="99"/>
    </row>
    <row r="921">
      <c r="H921" s="99"/>
    </row>
    <row r="922">
      <c r="H922" s="99"/>
    </row>
    <row r="923">
      <c r="H923" s="99"/>
    </row>
    <row r="924">
      <c r="H924" s="99"/>
    </row>
    <row r="925">
      <c r="H925" s="99"/>
    </row>
    <row r="926">
      <c r="H926" s="99"/>
    </row>
    <row r="927">
      <c r="H927" s="99"/>
    </row>
  </sheetData>
  <printOptions gridLines="1" horizontalCentered="1"/>
  <pageMargins bottom="0.75" footer="0.0" header="0.0" left="0.7" right="0.7" top="0.75"/>
  <pageSetup fitToHeight="0" cellComments="atEnd" orientation="portrait" pageOrder="overThenDown" paperHeight="20in" paperWidth="11i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16.0"/>
    <col customWidth="1" min="2" max="2" width="13.57"/>
    <col customWidth="1" min="3" max="3" width="47.71"/>
    <col customWidth="1" min="4" max="4" width="3.57"/>
    <col customWidth="1" min="5" max="5" width="6.57"/>
    <col customWidth="1" min="6" max="6" width="10.14"/>
    <col customWidth="1" min="7" max="7" width="8.43"/>
    <col customWidth="1" min="8" max="8" width="7.43"/>
    <col customWidth="1" min="9" max="9" width="9.86"/>
    <col customWidth="1" min="10" max="10" width="8.86"/>
    <col customWidth="1" min="13" max="13" width="16.0"/>
  </cols>
  <sheetData>
    <row r="1">
      <c r="A1" s="110"/>
      <c r="B1" s="111"/>
      <c r="C1" s="112"/>
      <c r="D1" s="113"/>
      <c r="E1" s="114"/>
      <c r="F1" s="115" t="s">
        <v>222</v>
      </c>
      <c r="G1" s="116">
        <v>400.0</v>
      </c>
      <c r="H1" s="116">
        <v>450.0</v>
      </c>
      <c r="I1" s="116">
        <v>450.0</v>
      </c>
      <c r="J1" s="117">
        <f>AVERAGE(G1:I1)</f>
        <v>433.3333333</v>
      </c>
      <c r="K1" s="118" t="s">
        <v>223</v>
      </c>
      <c r="L1" s="119">
        <f>countif(J4:J848, "&gt;0.000001")</f>
        <v>242</v>
      </c>
      <c r="M1" s="118" t="s">
        <v>224</v>
      </c>
      <c r="N1" s="120">
        <v>1.7906336088154269</v>
      </c>
      <c r="O1" s="121" t="s">
        <v>225</v>
      </c>
      <c r="P1" s="122"/>
      <c r="Q1" s="122"/>
      <c r="R1" s="122"/>
      <c r="S1" s="122"/>
      <c r="T1" s="122"/>
      <c r="U1" s="122"/>
    </row>
    <row r="2">
      <c r="A2" s="123"/>
      <c r="B2" s="124" t="s">
        <v>226</v>
      </c>
      <c r="C2" s="125" t="s">
        <v>227</v>
      </c>
      <c r="D2" s="126"/>
      <c r="E2" s="114"/>
      <c r="F2" s="127" t="s">
        <v>228</v>
      </c>
      <c r="G2" s="116">
        <f t="shared" ref="G2:K2" si="1">sum(G4:G361)</f>
        <v>15055</v>
      </c>
      <c r="H2" s="116">
        <f t="shared" si="1"/>
        <v>16620</v>
      </c>
      <c r="I2" s="116">
        <f t="shared" si="1"/>
        <v>17400</v>
      </c>
      <c r="J2" s="128">
        <f t="shared" si="1"/>
        <v>1</v>
      </c>
      <c r="K2" s="129">
        <f t="shared" si="1"/>
        <v>269.1187605</v>
      </c>
      <c r="L2" s="130" t="s">
        <v>222</v>
      </c>
      <c r="M2" s="131"/>
      <c r="N2" s="131" t="s">
        <v>229</v>
      </c>
      <c r="O2" s="122"/>
      <c r="P2" s="122"/>
      <c r="Q2" s="122"/>
      <c r="R2" s="122"/>
      <c r="S2" s="122"/>
      <c r="T2" s="122"/>
      <c r="U2" s="122"/>
    </row>
    <row r="3">
      <c r="A3" s="132" t="s">
        <v>230</v>
      </c>
      <c r="B3" s="132" t="s">
        <v>231</v>
      </c>
      <c r="C3" s="133" t="s">
        <v>232</v>
      </c>
      <c r="D3" s="134"/>
      <c r="E3" s="135" t="s">
        <v>233</v>
      </c>
      <c r="F3" s="136" t="s">
        <v>234</v>
      </c>
      <c r="G3" s="137" t="s">
        <v>235</v>
      </c>
      <c r="H3" s="137" t="s">
        <v>236</v>
      </c>
      <c r="I3" s="137" t="s">
        <v>237</v>
      </c>
      <c r="J3" s="138" t="s">
        <v>238</v>
      </c>
      <c r="K3" s="139" t="s">
        <v>239</v>
      </c>
      <c r="L3" s="140" t="s">
        <v>240</v>
      </c>
      <c r="M3" s="139"/>
      <c r="N3" s="141">
        <f>IFERROR(__xludf.DUMMYFUNCTION("query(iferror(sort({row(A3:A361)-row(A3)+2-match(sort(A3:A361),sort(A3:A361),0),SORT(ROW(A3:A361)+2-row(A3)+2,A3:A361,1)},2,1),),""Select Col1"")"),1.0)</f>
        <v>1</v>
      </c>
      <c r="O3" s="142"/>
      <c r="P3" s="142"/>
      <c r="Q3" s="142"/>
      <c r="R3" s="142"/>
      <c r="S3" s="142"/>
      <c r="T3" s="142"/>
      <c r="U3" s="142"/>
      <c r="V3" s="142"/>
      <c r="W3" s="142"/>
      <c r="X3" s="142"/>
      <c r="Y3" s="142"/>
      <c r="Z3" s="142"/>
    </row>
    <row r="4">
      <c r="A4" s="143" t="s">
        <v>3</v>
      </c>
      <c r="B4" s="143" t="s">
        <v>3</v>
      </c>
      <c r="C4" s="144" t="s">
        <v>241</v>
      </c>
      <c r="D4" s="145" t="s">
        <v>242</v>
      </c>
      <c r="E4" s="146">
        <v>44186.0</v>
      </c>
      <c r="F4" s="147" t="s">
        <v>243</v>
      </c>
      <c r="G4" s="148">
        <v>500.0</v>
      </c>
      <c r="H4" s="148">
        <v>550.0</v>
      </c>
      <c r="I4" s="148">
        <v>400.0</v>
      </c>
      <c r="J4" s="149">
        <f t="shared" ref="J4:J165" si="2">(G4/$G$2+H4/$H$2+I4/$I$2)/3</f>
        <v>0.02976424094</v>
      </c>
      <c r="K4" s="150">
        <f t="shared" ref="K4:K19" si="3">J4*$J$1</f>
        <v>12.89783774</v>
      </c>
      <c r="L4" s="151">
        <f t="shared" ref="L4:L361" si="4">dsum($A$3:$K361,"IH per Praise",{$A$3;A4})</f>
        <v>36.30541675</v>
      </c>
      <c r="M4" s="152" t="str">
        <f t="shared" ref="M4:M361" si="5">A4</f>
        <v>sembrestels</v>
      </c>
      <c r="N4" s="153">
        <f>IFERROR(__xludf.DUMMYFUNCTION("""COMPUTED_VALUE"""),1.0)</f>
        <v>1</v>
      </c>
      <c r="O4" s="154"/>
      <c r="P4" s="154"/>
      <c r="Q4" s="154"/>
      <c r="R4" s="154"/>
      <c r="S4" s="154"/>
      <c r="T4" s="154"/>
      <c r="U4" s="154"/>
      <c r="V4" s="154"/>
      <c r="W4" s="154"/>
      <c r="X4" s="154"/>
      <c r="Y4" s="154"/>
      <c r="Z4" s="154"/>
    </row>
    <row r="5">
      <c r="A5" s="143" t="s">
        <v>3</v>
      </c>
      <c r="B5" s="143" t="s">
        <v>3</v>
      </c>
      <c r="C5" s="144" t="s">
        <v>244</v>
      </c>
      <c r="D5" s="145" t="s">
        <v>242</v>
      </c>
      <c r="E5" s="146">
        <v>44185.0</v>
      </c>
      <c r="F5" s="147" t="s">
        <v>243</v>
      </c>
      <c r="G5" s="148">
        <v>200.0</v>
      </c>
      <c r="H5" s="148">
        <v>500.0</v>
      </c>
      <c r="I5" s="148">
        <v>300.0</v>
      </c>
      <c r="J5" s="149">
        <f t="shared" si="2"/>
        <v>0.02020341274</v>
      </c>
      <c r="K5" s="150">
        <f t="shared" si="3"/>
        <v>8.754812187</v>
      </c>
      <c r="L5" s="151">
        <f t="shared" si="4"/>
        <v>36.30541675</v>
      </c>
      <c r="M5" s="152" t="str">
        <f t="shared" si="5"/>
        <v>sembrestels</v>
      </c>
      <c r="N5" s="153">
        <f>IFERROR(__xludf.DUMMYFUNCTION("""COMPUTED_VALUE"""),2.0)</f>
        <v>2</v>
      </c>
      <c r="O5" s="154"/>
      <c r="P5" s="154"/>
      <c r="Q5" s="154"/>
      <c r="R5" s="154"/>
      <c r="S5" s="154"/>
      <c r="T5" s="154"/>
      <c r="U5" s="154"/>
      <c r="V5" s="154"/>
      <c r="W5" s="154"/>
      <c r="X5" s="154"/>
      <c r="Y5" s="154"/>
      <c r="Z5" s="154"/>
    </row>
    <row r="6">
      <c r="A6" s="143" t="s">
        <v>3</v>
      </c>
      <c r="B6" s="143" t="s">
        <v>3</v>
      </c>
      <c r="C6" s="144" t="s">
        <v>245</v>
      </c>
      <c r="D6" s="145" t="s">
        <v>242</v>
      </c>
      <c r="E6" s="146">
        <v>44188.0</v>
      </c>
      <c r="F6" s="147" t="s">
        <v>243</v>
      </c>
      <c r="G6" s="148">
        <v>200.0</v>
      </c>
      <c r="H6" s="148">
        <v>500.0</v>
      </c>
      <c r="I6" s="148">
        <v>350.0</v>
      </c>
      <c r="J6" s="149">
        <f t="shared" si="2"/>
        <v>0.02116126715</v>
      </c>
      <c r="K6" s="150">
        <f t="shared" si="3"/>
        <v>9.16988243</v>
      </c>
      <c r="L6" s="151">
        <f t="shared" si="4"/>
        <v>36.30541675</v>
      </c>
      <c r="M6" s="152" t="str">
        <f t="shared" si="5"/>
        <v>sembrestels</v>
      </c>
      <c r="N6" s="153">
        <f>IFERROR(__xludf.DUMMYFUNCTION("""COMPUTED_VALUE"""),3.0)</f>
        <v>3</v>
      </c>
      <c r="O6" s="154"/>
      <c r="P6" s="154"/>
      <c r="Q6" s="154"/>
      <c r="R6" s="154"/>
      <c r="S6" s="154"/>
      <c r="T6" s="154"/>
      <c r="U6" s="154"/>
      <c r="V6" s="154"/>
      <c r="W6" s="154"/>
      <c r="X6" s="154"/>
      <c r="Y6" s="154"/>
      <c r="Z6" s="154"/>
    </row>
    <row r="7">
      <c r="A7" s="143" t="s">
        <v>3</v>
      </c>
      <c r="B7" s="143" t="s">
        <v>3</v>
      </c>
      <c r="C7" s="144" t="s">
        <v>246</v>
      </c>
      <c r="D7" s="145" t="s">
        <v>242</v>
      </c>
      <c r="E7" s="146">
        <v>44193.0</v>
      </c>
      <c r="F7" s="147" t="s">
        <v>243</v>
      </c>
      <c r="G7" s="148">
        <v>150.0</v>
      </c>
      <c r="H7" s="148">
        <v>400.0</v>
      </c>
      <c r="I7" s="148">
        <v>250.0</v>
      </c>
      <c r="J7" s="149">
        <f t="shared" si="2"/>
        <v>0.01613289069</v>
      </c>
      <c r="K7" s="150">
        <f t="shared" si="3"/>
        <v>6.990919299</v>
      </c>
      <c r="L7" s="151">
        <f t="shared" si="4"/>
        <v>36.30541675</v>
      </c>
      <c r="M7" s="152" t="str">
        <f t="shared" si="5"/>
        <v>sembrestels</v>
      </c>
      <c r="N7" s="153">
        <f>IFERROR(__xludf.DUMMYFUNCTION("""COMPUTED_VALUE"""),4.0)</f>
        <v>4</v>
      </c>
      <c r="O7" s="154"/>
      <c r="P7" s="154"/>
      <c r="Q7" s="154"/>
      <c r="R7" s="154"/>
      <c r="S7" s="154"/>
      <c r="T7" s="154"/>
      <c r="U7" s="154"/>
      <c r="V7" s="154"/>
      <c r="W7" s="154"/>
      <c r="X7" s="154"/>
      <c r="Y7" s="154"/>
      <c r="Z7" s="154"/>
    </row>
    <row r="8">
      <c r="A8" s="143" t="s">
        <v>3</v>
      </c>
      <c r="B8" s="143" t="s">
        <v>247</v>
      </c>
      <c r="C8" s="144" t="s">
        <v>248</v>
      </c>
      <c r="D8" s="145" t="s">
        <v>242</v>
      </c>
      <c r="E8" s="146">
        <v>44184.0</v>
      </c>
      <c r="F8" s="147" t="s">
        <v>249</v>
      </c>
      <c r="G8" s="148">
        <v>30.0</v>
      </c>
      <c r="H8" s="148">
        <v>100.0</v>
      </c>
      <c r="I8" s="148">
        <v>150.0</v>
      </c>
      <c r="J8" s="149">
        <f t="shared" si="2"/>
        <v>0.005543410095</v>
      </c>
      <c r="K8" s="150">
        <f t="shared" si="3"/>
        <v>2.402144374</v>
      </c>
      <c r="L8" s="151">
        <f t="shared" si="4"/>
        <v>36.30541675</v>
      </c>
      <c r="M8" s="152" t="str">
        <f t="shared" si="5"/>
        <v>sembrestels</v>
      </c>
      <c r="N8" s="153">
        <f>IFERROR(__xludf.DUMMYFUNCTION("""COMPUTED_VALUE"""),5.0)</f>
        <v>5</v>
      </c>
      <c r="O8" s="154"/>
      <c r="P8" s="154"/>
      <c r="Q8" s="154"/>
      <c r="R8" s="154"/>
      <c r="S8" s="154"/>
      <c r="T8" s="154"/>
      <c r="U8" s="154"/>
      <c r="V8" s="154"/>
      <c r="W8" s="154"/>
      <c r="X8" s="154"/>
      <c r="Y8" s="154"/>
      <c r="Z8" s="154"/>
    </row>
    <row r="9">
      <c r="A9" s="143" t="s">
        <v>3</v>
      </c>
      <c r="B9" s="143" t="s">
        <v>76</v>
      </c>
      <c r="C9" s="144" t="s">
        <v>250</v>
      </c>
      <c r="D9" s="145" t="s">
        <v>242</v>
      </c>
      <c r="E9" s="146">
        <v>44192.0</v>
      </c>
      <c r="F9" s="147" t="s">
        <v>249</v>
      </c>
      <c r="G9" s="148">
        <v>45.0</v>
      </c>
      <c r="H9" s="148">
        <v>25.0</v>
      </c>
      <c r="I9" s="148">
        <v>150.0</v>
      </c>
      <c r="J9" s="149">
        <f t="shared" si="2"/>
        <v>0.004371313878</v>
      </c>
      <c r="K9" s="150">
        <f t="shared" si="3"/>
        <v>1.894236014</v>
      </c>
      <c r="L9" s="151">
        <f t="shared" si="4"/>
        <v>36.30541675</v>
      </c>
      <c r="M9" s="152" t="str">
        <f t="shared" si="5"/>
        <v>sembrestels</v>
      </c>
      <c r="N9" s="153">
        <f>IFERROR(__xludf.DUMMYFUNCTION("""COMPUTED_VALUE"""),6.0)</f>
        <v>6</v>
      </c>
      <c r="O9" s="154"/>
      <c r="P9" s="154"/>
      <c r="Q9" s="154"/>
      <c r="R9" s="154"/>
      <c r="S9" s="154"/>
      <c r="T9" s="154"/>
      <c r="U9" s="154"/>
      <c r="V9" s="154"/>
      <c r="W9" s="154"/>
      <c r="X9" s="154"/>
      <c r="Y9" s="154"/>
      <c r="Z9" s="154"/>
    </row>
    <row r="10">
      <c r="A10" s="143" t="s">
        <v>3</v>
      </c>
      <c r="B10" s="143" t="s">
        <v>3</v>
      </c>
      <c r="C10" s="144" t="s">
        <v>251</v>
      </c>
      <c r="D10" s="145" t="s">
        <v>242</v>
      </c>
      <c r="E10" s="146">
        <v>44186.0</v>
      </c>
      <c r="F10" s="147" t="s">
        <v>249</v>
      </c>
      <c r="G10" s="148">
        <v>20.0</v>
      </c>
      <c r="H10" s="148">
        <v>25.0</v>
      </c>
      <c r="I10" s="148">
        <v>50.0</v>
      </c>
      <c r="J10" s="149">
        <f t="shared" si="2"/>
        <v>0.001902079105</v>
      </c>
      <c r="K10" s="150">
        <f t="shared" si="3"/>
        <v>0.824234279</v>
      </c>
      <c r="L10" s="151">
        <f t="shared" si="4"/>
        <v>36.30541675</v>
      </c>
      <c r="M10" s="152" t="str">
        <f t="shared" si="5"/>
        <v>sembrestels</v>
      </c>
      <c r="N10" s="153">
        <f>IFERROR(__xludf.DUMMYFUNCTION("""COMPUTED_VALUE"""),7.0)</f>
        <v>7</v>
      </c>
      <c r="O10" s="154"/>
      <c r="P10" s="154"/>
      <c r="Q10" s="154"/>
      <c r="R10" s="154"/>
      <c r="S10" s="154"/>
      <c r="T10" s="154"/>
      <c r="U10" s="154"/>
      <c r="V10" s="154"/>
      <c r="W10" s="154"/>
      <c r="X10" s="154"/>
      <c r="Y10" s="154"/>
      <c r="Z10" s="154"/>
    </row>
    <row r="11">
      <c r="A11" s="143" t="s">
        <v>3</v>
      </c>
      <c r="B11" s="143" t="s">
        <v>76</v>
      </c>
      <c r="C11" s="144" t="s">
        <v>252</v>
      </c>
      <c r="D11" s="145" t="s">
        <v>242</v>
      </c>
      <c r="E11" s="146">
        <v>44192.0</v>
      </c>
      <c r="F11" s="147" t="s">
        <v>249</v>
      </c>
      <c r="G11" s="148">
        <v>30.0</v>
      </c>
      <c r="H11" s="148">
        <v>25.0</v>
      </c>
      <c r="I11" s="148">
        <v>100.0</v>
      </c>
      <c r="J11" s="149">
        <f t="shared" si="2"/>
        <v>0.003081343896</v>
      </c>
      <c r="K11" s="150">
        <f t="shared" si="3"/>
        <v>1.335249021</v>
      </c>
      <c r="L11" s="151">
        <f t="shared" si="4"/>
        <v>36.30541675</v>
      </c>
      <c r="M11" s="152" t="str">
        <f t="shared" si="5"/>
        <v>sembrestels</v>
      </c>
      <c r="N11" s="153">
        <f>IFERROR(__xludf.DUMMYFUNCTION("""COMPUTED_VALUE"""),8.0)</f>
        <v>8</v>
      </c>
      <c r="O11" s="154"/>
      <c r="P11" s="154"/>
      <c r="Q11" s="154"/>
      <c r="R11" s="154"/>
      <c r="S11" s="154"/>
      <c r="T11" s="154"/>
      <c r="U11" s="154"/>
      <c r="V11" s="154"/>
      <c r="W11" s="154"/>
      <c r="X11" s="154"/>
      <c r="Y11" s="154"/>
      <c r="Z11" s="154"/>
    </row>
    <row r="12">
      <c r="A12" s="143" t="s">
        <v>3</v>
      </c>
      <c r="B12" s="143" t="s">
        <v>76</v>
      </c>
      <c r="C12" s="144" t="s">
        <v>253</v>
      </c>
      <c r="D12" s="145" t="s">
        <v>242</v>
      </c>
      <c r="E12" s="146">
        <v>44192.0</v>
      </c>
      <c r="F12" s="147" t="s">
        <v>249</v>
      </c>
      <c r="G12" s="148">
        <v>45.0</v>
      </c>
      <c r="H12" s="148">
        <v>25.0</v>
      </c>
      <c r="I12" s="148">
        <v>50.0</v>
      </c>
      <c r="J12" s="149">
        <f t="shared" si="2"/>
        <v>0.002455605066</v>
      </c>
      <c r="K12" s="150">
        <f t="shared" si="3"/>
        <v>1.064095529</v>
      </c>
      <c r="L12" s="151">
        <f t="shared" si="4"/>
        <v>36.30541675</v>
      </c>
      <c r="M12" s="152" t="str">
        <f t="shared" si="5"/>
        <v>sembrestels</v>
      </c>
      <c r="N12" s="153">
        <f>IFERROR(__xludf.DUMMYFUNCTION("""COMPUTED_VALUE"""),9.0)</f>
        <v>9</v>
      </c>
      <c r="O12" s="154"/>
      <c r="P12" s="154"/>
      <c r="Q12" s="154"/>
      <c r="R12" s="154"/>
      <c r="S12" s="154"/>
      <c r="T12" s="154"/>
      <c r="U12" s="154"/>
      <c r="V12" s="154"/>
      <c r="W12" s="154"/>
      <c r="X12" s="154"/>
      <c r="Y12" s="154"/>
      <c r="Z12" s="154"/>
    </row>
    <row r="13">
      <c r="A13" s="143" t="s">
        <v>3</v>
      </c>
      <c r="B13" s="143" t="s">
        <v>76</v>
      </c>
      <c r="C13" s="144" t="s">
        <v>254</v>
      </c>
      <c r="D13" s="145" t="s">
        <v>242</v>
      </c>
      <c r="E13" s="146">
        <v>44192.0</v>
      </c>
      <c r="F13" s="147" t="s">
        <v>249</v>
      </c>
      <c r="G13" s="148">
        <v>30.0</v>
      </c>
      <c r="H13" s="148">
        <v>25.0</v>
      </c>
      <c r="I13" s="148">
        <v>50.0</v>
      </c>
      <c r="J13" s="149">
        <f t="shared" si="2"/>
        <v>0.00212348949</v>
      </c>
      <c r="K13" s="150">
        <f t="shared" si="3"/>
        <v>0.9201787788</v>
      </c>
      <c r="L13" s="151">
        <f t="shared" si="4"/>
        <v>36.30541675</v>
      </c>
      <c r="M13" s="152" t="str">
        <f t="shared" si="5"/>
        <v>sembrestels</v>
      </c>
      <c r="N13" s="153">
        <f>IFERROR(__xludf.DUMMYFUNCTION("""COMPUTED_VALUE"""),10.0)</f>
        <v>10</v>
      </c>
      <c r="O13" s="154"/>
      <c r="P13" s="154"/>
      <c r="Q13" s="154"/>
      <c r="R13" s="154"/>
      <c r="S13" s="154"/>
      <c r="T13" s="154"/>
      <c r="U13" s="154"/>
      <c r="V13" s="154"/>
      <c r="W13" s="154"/>
      <c r="X13" s="154"/>
      <c r="Y13" s="154"/>
      <c r="Z13" s="154"/>
    </row>
    <row r="14">
      <c r="A14" s="143" t="s">
        <v>3</v>
      </c>
      <c r="B14" s="143" t="s">
        <v>255</v>
      </c>
      <c r="C14" s="144" t="s">
        <v>256</v>
      </c>
      <c r="D14" s="145" t="s">
        <v>242</v>
      </c>
      <c r="E14" s="146">
        <v>44188.0</v>
      </c>
      <c r="F14" s="147" t="s">
        <v>257</v>
      </c>
      <c r="G14" s="148">
        <v>20.0</v>
      </c>
      <c r="H14" s="148">
        <v>25.0</v>
      </c>
      <c r="I14" s="148">
        <v>50.0</v>
      </c>
      <c r="J14" s="149">
        <f t="shared" si="2"/>
        <v>0.001902079105</v>
      </c>
      <c r="K14" s="150">
        <f t="shared" si="3"/>
        <v>0.824234279</v>
      </c>
      <c r="L14" s="151">
        <f t="shared" si="4"/>
        <v>36.30541675</v>
      </c>
      <c r="M14" s="152" t="str">
        <f t="shared" si="5"/>
        <v>sembrestels</v>
      </c>
      <c r="N14" s="153">
        <f>IFERROR(__xludf.DUMMYFUNCTION("""COMPUTED_VALUE"""),11.0)</f>
        <v>11</v>
      </c>
      <c r="O14" s="154"/>
      <c r="P14" s="154"/>
      <c r="Q14" s="154"/>
      <c r="R14" s="154"/>
      <c r="S14" s="154"/>
      <c r="T14" s="154"/>
      <c r="U14" s="154"/>
      <c r="V14" s="154"/>
      <c r="W14" s="154"/>
      <c r="X14" s="154"/>
      <c r="Y14" s="154"/>
      <c r="Z14" s="154"/>
    </row>
    <row r="15">
      <c r="A15" s="143" t="s">
        <v>3</v>
      </c>
      <c r="B15" s="143" t="s">
        <v>76</v>
      </c>
      <c r="C15" s="144" t="s">
        <v>258</v>
      </c>
      <c r="D15" s="145" t="s">
        <v>242</v>
      </c>
      <c r="E15" s="146">
        <v>44192.0</v>
      </c>
      <c r="F15" s="147" t="s">
        <v>249</v>
      </c>
      <c r="G15" s="148">
        <v>30.0</v>
      </c>
      <c r="H15" s="148">
        <v>25.0</v>
      </c>
      <c r="I15" s="148">
        <v>25.0</v>
      </c>
      <c r="J15" s="149">
        <f t="shared" si="2"/>
        <v>0.001644562287</v>
      </c>
      <c r="K15" s="150">
        <f t="shared" si="3"/>
        <v>0.7126436575</v>
      </c>
      <c r="L15" s="151">
        <f t="shared" si="4"/>
        <v>36.30541675</v>
      </c>
      <c r="M15" s="152" t="str">
        <f t="shared" si="5"/>
        <v>sembrestels</v>
      </c>
      <c r="N15" s="153">
        <f>IFERROR(__xludf.DUMMYFUNCTION("""COMPUTED_VALUE"""),12.0)</f>
        <v>12</v>
      </c>
      <c r="O15" s="154"/>
      <c r="P15" s="154"/>
      <c r="Q15" s="154"/>
      <c r="R15" s="154"/>
      <c r="S15" s="154"/>
      <c r="T15" s="154"/>
      <c r="U15" s="154"/>
      <c r="V15" s="154"/>
      <c r="W15" s="154"/>
      <c r="X15" s="154"/>
      <c r="Y15" s="154"/>
      <c r="Z15" s="154"/>
    </row>
    <row r="16">
      <c r="A16" s="143" t="s">
        <v>3</v>
      </c>
      <c r="B16" s="143" t="s">
        <v>255</v>
      </c>
      <c r="C16" s="144" t="s">
        <v>259</v>
      </c>
      <c r="D16" s="145" t="s">
        <v>242</v>
      </c>
      <c r="E16" s="146">
        <v>44188.0</v>
      </c>
      <c r="F16" s="147" t="s">
        <v>260</v>
      </c>
      <c r="G16" s="148">
        <v>20.0</v>
      </c>
      <c r="H16" s="148">
        <v>25.0</v>
      </c>
      <c r="I16" s="148">
        <v>25.0</v>
      </c>
      <c r="J16" s="149">
        <f t="shared" si="2"/>
        <v>0.001423151902</v>
      </c>
      <c r="K16" s="150">
        <f t="shared" si="3"/>
        <v>0.6166991577</v>
      </c>
      <c r="L16" s="151">
        <f t="shared" si="4"/>
        <v>36.30541675</v>
      </c>
      <c r="M16" s="152" t="str">
        <f t="shared" si="5"/>
        <v>sembrestels</v>
      </c>
      <c r="N16" s="153">
        <f>IFERROR(__xludf.DUMMYFUNCTION("""COMPUTED_VALUE"""),13.0)</f>
        <v>13</v>
      </c>
      <c r="O16" s="154"/>
      <c r="P16" s="154"/>
      <c r="Q16" s="154"/>
      <c r="R16" s="154"/>
      <c r="S16" s="154"/>
      <c r="T16" s="154"/>
      <c r="U16" s="154"/>
      <c r="V16" s="154"/>
      <c r="W16" s="154"/>
      <c r="X16" s="154"/>
      <c r="Y16" s="154"/>
      <c r="Z16" s="154"/>
    </row>
    <row r="17">
      <c r="A17" s="143" t="s">
        <v>3</v>
      </c>
      <c r="B17" s="143" t="s">
        <v>247</v>
      </c>
      <c r="C17" s="144" t="s">
        <v>248</v>
      </c>
      <c r="D17" s="145" t="s">
        <v>242</v>
      </c>
      <c r="E17" s="146">
        <v>44184.0</v>
      </c>
      <c r="F17" s="155" t="s">
        <v>261</v>
      </c>
      <c r="G17" s="156">
        <v>0.0</v>
      </c>
      <c r="H17" s="156">
        <v>0.0</v>
      </c>
      <c r="I17" s="156">
        <v>0.0</v>
      </c>
      <c r="J17" s="149">
        <f t="shared" si="2"/>
        <v>0</v>
      </c>
      <c r="K17" s="150">
        <f t="shared" si="3"/>
        <v>0</v>
      </c>
      <c r="L17" s="151">
        <f t="shared" si="4"/>
        <v>36.30541675</v>
      </c>
      <c r="M17" s="152" t="str">
        <f t="shared" si="5"/>
        <v>sembrestels</v>
      </c>
      <c r="N17" s="153">
        <f>IFERROR(__xludf.DUMMYFUNCTION("""COMPUTED_VALUE"""),14.0)</f>
        <v>14</v>
      </c>
      <c r="O17" s="154"/>
      <c r="P17" s="154"/>
      <c r="Q17" s="154"/>
      <c r="R17" s="154"/>
      <c r="S17" s="154"/>
      <c r="T17" s="154"/>
      <c r="U17" s="154"/>
      <c r="V17" s="154"/>
      <c r="W17" s="154"/>
      <c r="X17" s="154"/>
      <c r="Y17" s="154"/>
      <c r="Z17" s="154"/>
    </row>
    <row r="18">
      <c r="A18" s="143" t="s">
        <v>3</v>
      </c>
      <c r="B18" s="143" t="s">
        <v>247</v>
      </c>
      <c r="C18" s="144" t="s">
        <v>248</v>
      </c>
      <c r="D18" s="145" t="s">
        <v>242</v>
      </c>
      <c r="E18" s="146">
        <v>44184.0</v>
      </c>
      <c r="F18" s="157" t="s">
        <v>261</v>
      </c>
      <c r="G18" s="156">
        <v>0.0</v>
      </c>
      <c r="H18" s="156">
        <v>0.0</v>
      </c>
      <c r="I18" s="156">
        <v>0.0</v>
      </c>
      <c r="J18" s="149">
        <f t="shared" si="2"/>
        <v>0</v>
      </c>
      <c r="K18" s="150">
        <f t="shared" si="3"/>
        <v>0</v>
      </c>
      <c r="L18" s="151">
        <f t="shared" si="4"/>
        <v>36.30541675</v>
      </c>
      <c r="M18" s="152" t="str">
        <f t="shared" si="5"/>
        <v>sembrestels</v>
      </c>
      <c r="N18" s="153">
        <f>IFERROR(__xludf.DUMMYFUNCTION("""COMPUTED_VALUE"""),15.0)</f>
        <v>15</v>
      </c>
      <c r="O18" s="154"/>
      <c r="P18" s="154"/>
      <c r="Q18" s="154"/>
      <c r="R18" s="154"/>
      <c r="S18" s="154"/>
      <c r="T18" s="154"/>
      <c r="U18" s="154"/>
      <c r="V18" s="154"/>
      <c r="W18" s="154"/>
      <c r="X18" s="154"/>
      <c r="Y18" s="154"/>
      <c r="Z18" s="154"/>
    </row>
    <row r="19">
      <c r="A19" s="143" t="s">
        <v>3</v>
      </c>
      <c r="B19" s="143" t="s">
        <v>247</v>
      </c>
      <c r="C19" s="144" t="s">
        <v>248</v>
      </c>
      <c r="D19" s="145" t="s">
        <v>242</v>
      </c>
      <c r="E19" s="146">
        <v>44184.0</v>
      </c>
      <c r="F19" s="158" t="s">
        <v>261</v>
      </c>
      <c r="G19" s="159">
        <v>0.0</v>
      </c>
      <c r="H19" s="159">
        <v>0.0</v>
      </c>
      <c r="I19" s="159">
        <v>0.0</v>
      </c>
      <c r="J19" s="149">
        <f t="shared" si="2"/>
        <v>0</v>
      </c>
      <c r="K19" s="150">
        <f t="shared" si="3"/>
        <v>0</v>
      </c>
      <c r="L19" s="151">
        <f t="shared" si="4"/>
        <v>36.30541675</v>
      </c>
      <c r="M19" s="152" t="str">
        <f t="shared" si="5"/>
        <v>sembrestels</v>
      </c>
      <c r="N19" s="153">
        <f>IFERROR(__xludf.DUMMYFUNCTION("""COMPUTED_VALUE"""),16.0)</f>
        <v>16</v>
      </c>
      <c r="O19" s="154"/>
      <c r="P19" s="154"/>
      <c r="Q19" s="154"/>
      <c r="R19" s="154"/>
      <c r="S19" s="154"/>
      <c r="T19" s="154"/>
      <c r="U19" s="154"/>
      <c r="V19" s="154"/>
      <c r="W19" s="154"/>
      <c r="X19" s="154"/>
      <c r="Y19" s="154"/>
      <c r="Z19" s="154"/>
    </row>
    <row r="20">
      <c r="A20" s="160" t="s">
        <v>3</v>
      </c>
      <c r="B20" s="161" t="s">
        <v>262</v>
      </c>
      <c r="C20" s="162" t="s">
        <v>263</v>
      </c>
      <c r="D20" s="163"/>
      <c r="E20" s="164"/>
      <c r="F20" s="157"/>
      <c r="G20" s="159"/>
      <c r="H20" s="159"/>
      <c r="I20" s="159"/>
      <c r="J20" s="149">
        <f t="shared" si="2"/>
        <v>0</v>
      </c>
      <c r="K20" s="165">
        <f>48.407*-0.25</f>
        <v>-12.10175</v>
      </c>
      <c r="L20" s="151">
        <f t="shared" si="4"/>
        <v>36.30541675</v>
      </c>
      <c r="M20" s="152" t="str">
        <f t="shared" si="5"/>
        <v>sembrestels</v>
      </c>
      <c r="N20" s="131">
        <f>IFERROR(__xludf.DUMMYFUNCTION("""COMPUTED_VALUE"""),17.0)</f>
        <v>17</v>
      </c>
      <c r="O20" s="153"/>
      <c r="P20" s="153"/>
      <c r="Q20" s="153"/>
      <c r="R20" s="153">
        <v>57.049855624848725</v>
      </c>
      <c r="S20" s="153"/>
      <c r="T20" s="153"/>
      <c r="U20" s="153"/>
      <c r="V20" s="153"/>
      <c r="W20" s="153"/>
      <c r="X20" s="153"/>
      <c r="Y20" s="154"/>
      <c r="Z20" s="154"/>
    </row>
    <row r="21">
      <c r="A21" s="143" t="s">
        <v>4</v>
      </c>
      <c r="B21" s="143" t="s">
        <v>247</v>
      </c>
      <c r="C21" s="144" t="s">
        <v>264</v>
      </c>
      <c r="D21" s="145" t="s">
        <v>242</v>
      </c>
      <c r="E21" s="146">
        <v>44184.0</v>
      </c>
      <c r="F21" s="147" t="s">
        <v>249</v>
      </c>
      <c r="G21" s="148">
        <v>150.0</v>
      </c>
      <c r="H21" s="148">
        <v>200.0</v>
      </c>
      <c r="I21" s="148">
        <v>200.0</v>
      </c>
      <c r="J21" s="149">
        <f t="shared" si="2"/>
        <v>0.01116380483</v>
      </c>
      <c r="K21" s="150">
        <f t="shared" ref="K21:K78" si="6">J21*$J$1</f>
        <v>4.837648762</v>
      </c>
      <c r="L21" s="151">
        <f t="shared" si="4"/>
        <v>21.60361373</v>
      </c>
      <c r="M21" s="152" t="str">
        <f t="shared" si="5"/>
        <v>santigs67</v>
      </c>
      <c r="N21" s="153">
        <f>IFERROR(__xludf.DUMMYFUNCTION("""COMPUTED_VALUE"""),1.0)</f>
        <v>1</v>
      </c>
      <c r="O21" s="154"/>
      <c r="P21" s="154"/>
      <c r="Q21" s="154"/>
      <c r="R21" s="154"/>
      <c r="S21" s="154"/>
      <c r="T21" s="154"/>
      <c r="U21" s="154"/>
      <c r="V21" s="154"/>
      <c r="W21" s="154"/>
      <c r="X21" s="154"/>
      <c r="Y21" s="154"/>
      <c r="Z21" s="154"/>
    </row>
    <row r="22">
      <c r="A22" s="143" t="s">
        <v>4</v>
      </c>
      <c r="B22" s="143" t="s">
        <v>265</v>
      </c>
      <c r="C22" s="144" t="s">
        <v>266</v>
      </c>
      <c r="D22" s="145" t="s">
        <v>242</v>
      </c>
      <c r="E22" s="146">
        <v>44188.0</v>
      </c>
      <c r="F22" s="147" t="s">
        <v>249</v>
      </c>
      <c r="G22" s="148">
        <v>200.0</v>
      </c>
      <c r="H22" s="148">
        <v>100.0</v>
      </c>
      <c r="I22" s="148">
        <v>150.0</v>
      </c>
      <c r="J22" s="149">
        <f t="shared" si="2"/>
        <v>0.009307386625</v>
      </c>
      <c r="K22" s="150">
        <f t="shared" si="6"/>
        <v>4.033200871</v>
      </c>
      <c r="L22" s="151">
        <f t="shared" si="4"/>
        <v>21.60361373</v>
      </c>
      <c r="M22" s="152" t="str">
        <f t="shared" si="5"/>
        <v>santigs67</v>
      </c>
      <c r="N22" s="153">
        <f>IFERROR(__xludf.DUMMYFUNCTION("""COMPUTED_VALUE"""),2.0)</f>
        <v>2</v>
      </c>
      <c r="O22" s="154"/>
      <c r="P22" s="154"/>
      <c r="Q22" s="154"/>
      <c r="R22" s="154"/>
      <c r="S22" s="154"/>
      <c r="T22" s="154"/>
      <c r="U22" s="154"/>
      <c r="V22" s="154"/>
      <c r="W22" s="154"/>
      <c r="X22" s="154"/>
      <c r="Y22" s="154"/>
      <c r="Z22" s="154"/>
    </row>
    <row r="23">
      <c r="A23" s="143" t="s">
        <v>4</v>
      </c>
      <c r="B23" s="143" t="s">
        <v>265</v>
      </c>
      <c r="C23" s="144" t="s">
        <v>267</v>
      </c>
      <c r="D23" s="145" t="s">
        <v>242</v>
      </c>
      <c r="E23" s="146">
        <v>44195.0</v>
      </c>
      <c r="F23" s="147" t="s">
        <v>249</v>
      </c>
      <c r="G23" s="148">
        <v>100.0</v>
      </c>
      <c r="H23" s="148">
        <v>150.0</v>
      </c>
      <c r="I23" s="148">
        <v>100.0</v>
      </c>
      <c r="J23" s="149">
        <f t="shared" si="2"/>
        <v>0.00713823624</v>
      </c>
      <c r="K23" s="150">
        <f t="shared" si="6"/>
        <v>3.093235704</v>
      </c>
      <c r="L23" s="151">
        <f t="shared" si="4"/>
        <v>21.60361373</v>
      </c>
      <c r="M23" s="152" t="str">
        <f t="shared" si="5"/>
        <v>santigs67</v>
      </c>
      <c r="N23" s="153">
        <f>IFERROR(__xludf.DUMMYFUNCTION("""COMPUTED_VALUE"""),3.0)</f>
        <v>3</v>
      </c>
      <c r="O23" s="154"/>
      <c r="P23" s="154"/>
      <c r="Q23" s="154"/>
      <c r="R23" s="154"/>
      <c r="S23" s="154"/>
      <c r="T23" s="154"/>
      <c r="U23" s="154"/>
      <c r="V23" s="154"/>
      <c r="W23" s="154"/>
      <c r="X23" s="154"/>
      <c r="Y23" s="154"/>
      <c r="Z23" s="154"/>
    </row>
    <row r="24">
      <c r="A24" s="143" t="s">
        <v>4</v>
      </c>
      <c r="B24" s="143" t="s">
        <v>76</v>
      </c>
      <c r="C24" s="144" t="s">
        <v>250</v>
      </c>
      <c r="D24" s="145" t="s">
        <v>242</v>
      </c>
      <c r="E24" s="146">
        <v>44192.0</v>
      </c>
      <c r="F24" s="147" t="s">
        <v>249</v>
      </c>
      <c r="G24" s="148">
        <v>45.0</v>
      </c>
      <c r="H24" s="148">
        <v>25.0</v>
      </c>
      <c r="I24" s="148">
        <v>150.0</v>
      </c>
      <c r="J24" s="149">
        <f t="shared" si="2"/>
        <v>0.004371313878</v>
      </c>
      <c r="K24" s="150">
        <f t="shared" si="6"/>
        <v>1.894236014</v>
      </c>
      <c r="L24" s="151">
        <f t="shared" si="4"/>
        <v>21.60361373</v>
      </c>
      <c r="M24" s="152" t="str">
        <f t="shared" si="5"/>
        <v>santigs67</v>
      </c>
      <c r="N24" s="153">
        <f>IFERROR(__xludf.DUMMYFUNCTION("""COMPUTED_VALUE"""),4.0)</f>
        <v>4</v>
      </c>
      <c r="O24" s="154"/>
      <c r="P24" s="154"/>
      <c r="Q24" s="154"/>
      <c r="R24" s="154"/>
      <c r="S24" s="154"/>
      <c r="T24" s="154"/>
      <c r="U24" s="154"/>
      <c r="V24" s="154"/>
      <c r="W24" s="154"/>
      <c r="X24" s="154"/>
      <c r="Y24" s="154"/>
      <c r="Z24" s="154"/>
    </row>
    <row r="25">
      <c r="A25" s="143" t="s">
        <v>4</v>
      </c>
      <c r="B25" s="143" t="s">
        <v>76</v>
      </c>
      <c r="C25" s="144" t="s">
        <v>268</v>
      </c>
      <c r="D25" s="145" t="s">
        <v>242</v>
      </c>
      <c r="E25" s="146">
        <v>44192.0</v>
      </c>
      <c r="F25" s="147" t="s">
        <v>249</v>
      </c>
      <c r="G25" s="148">
        <v>50.0</v>
      </c>
      <c r="H25" s="148">
        <v>25.0</v>
      </c>
      <c r="I25" s="148">
        <v>100.0</v>
      </c>
      <c r="J25" s="149">
        <f t="shared" si="2"/>
        <v>0.003524164664</v>
      </c>
      <c r="K25" s="150">
        <f t="shared" si="6"/>
        <v>1.527138021</v>
      </c>
      <c r="L25" s="151">
        <f t="shared" si="4"/>
        <v>21.60361373</v>
      </c>
      <c r="M25" s="152" t="str">
        <f t="shared" si="5"/>
        <v>santigs67</v>
      </c>
      <c r="N25" s="153">
        <f>IFERROR(__xludf.DUMMYFUNCTION("""COMPUTED_VALUE"""),5.0)</f>
        <v>5</v>
      </c>
      <c r="O25" s="154"/>
      <c r="P25" s="154"/>
      <c r="Q25" s="154"/>
      <c r="R25" s="154"/>
      <c r="S25" s="154"/>
      <c r="T25" s="154"/>
      <c r="U25" s="154"/>
      <c r="V25" s="154"/>
      <c r="W25" s="154"/>
      <c r="X25" s="154"/>
      <c r="Y25" s="154"/>
      <c r="Z25" s="154"/>
    </row>
    <row r="26">
      <c r="A26" s="143" t="s">
        <v>4</v>
      </c>
      <c r="B26" s="143" t="s">
        <v>6</v>
      </c>
      <c r="C26" s="144" t="s">
        <v>269</v>
      </c>
      <c r="D26" s="145" t="s">
        <v>242</v>
      </c>
      <c r="E26" s="146">
        <v>44191.0</v>
      </c>
      <c r="F26" s="147" t="s">
        <v>249</v>
      </c>
      <c r="G26" s="148">
        <v>20.0</v>
      </c>
      <c r="H26" s="148">
        <v>50.0</v>
      </c>
      <c r="I26" s="148">
        <v>50.0</v>
      </c>
      <c r="J26" s="149">
        <f t="shared" si="2"/>
        <v>0.002403483036</v>
      </c>
      <c r="K26" s="150">
        <f t="shared" si="6"/>
        <v>1.041509316</v>
      </c>
      <c r="L26" s="151">
        <f t="shared" si="4"/>
        <v>21.60361373</v>
      </c>
      <c r="M26" s="152" t="str">
        <f t="shared" si="5"/>
        <v>santigs67</v>
      </c>
      <c r="N26" s="153">
        <f>IFERROR(__xludf.DUMMYFUNCTION("""COMPUTED_VALUE"""),6.0)</f>
        <v>6</v>
      </c>
      <c r="O26" s="154"/>
      <c r="P26" s="154"/>
      <c r="Q26" s="154"/>
      <c r="R26" s="154"/>
      <c r="S26" s="154"/>
      <c r="T26" s="154"/>
      <c r="U26" s="154"/>
      <c r="V26" s="154"/>
      <c r="W26" s="154"/>
      <c r="X26" s="154"/>
      <c r="Y26" s="154"/>
      <c r="Z26" s="154"/>
    </row>
    <row r="27">
      <c r="A27" s="143" t="s">
        <v>4</v>
      </c>
      <c r="B27" s="143" t="s">
        <v>76</v>
      </c>
      <c r="C27" s="144" t="s">
        <v>254</v>
      </c>
      <c r="D27" s="145" t="s">
        <v>242</v>
      </c>
      <c r="E27" s="146">
        <v>44192.0</v>
      </c>
      <c r="F27" s="147" t="s">
        <v>249</v>
      </c>
      <c r="G27" s="148">
        <v>30.0</v>
      </c>
      <c r="H27" s="148">
        <v>25.0</v>
      </c>
      <c r="I27" s="148">
        <v>50.0</v>
      </c>
      <c r="J27" s="149">
        <f t="shared" si="2"/>
        <v>0.00212348949</v>
      </c>
      <c r="K27" s="150">
        <f t="shared" si="6"/>
        <v>0.9201787788</v>
      </c>
      <c r="L27" s="151">
        <f t="shared" si="4"/>
        <v>21.60361373</v>
      </c>
      <c r="M27" s="152" t="str">
        <f t="shared" si="5"/>
        <v>santigs67</v>
      </c>
      <c r="N27" s="153">
        <f>IFERROR(__xludf.DUMMYFUNCTION("""COMPUTED_VALUE"""),7.0)</f>
        <v>7</v>
      </c>
      <c r="O27" s="154"/>
      <c r="P27" s="154"/>
      <c r="Q27" s="154"/>
      <c r="R27" s="154"/>
      <c r="S27" s="154"/>
      <c r="T27" s="154"/>
      <c r="U27" s="154"/>
      <c r="V27" s="154"/>
      <c r="W27" s="154"/>
      <c r="X27" s="154"/>
      <c r="Y27" s="154"/>
      <c r="Z27" s="154"/>
    </row>
    <row r="28">
      <c r="A28" s="143" t="s">
        <v>4</v>
      </c>
      <c r="B28" s="143" t="s">
        <v>21</v>
      </c>
      <c r="C28" s="144" t="s">
        <v>270</v>
      </c>
      <c r="D28" s="145" t="s">
        <v>242</v>
      </c>
      <c r="E28" s="146">
        <v>44193.0</v>
      </c>
      <c r="F28" s="147" t="s">
        <v>249</v>
      </c>
      <c r="G28" s="148">
        <v>50.0</v>
      </c>
      <c r="H28" s="148">
        <v>25.0</v>
      </c>
      <c r="I28" s="148">
        <v>25.0</v>
      </c>
      <c r="J28" s="149">
        <f t="shared" si="2"/>
        <v>0.002087383055</v>
      </c>
      <c r="K28" s="150">
        <f t="shared" si="6"/>
        <v>0.9045326571</v>
      </c>
      <c r="L28" s="151">
        <f t="shared" si="4"/>
        <v>21.60361373</v>
      </c>
      <c r="M28" s="152" t="str">
        <f t="shared" si="5"/>
        <v>santigs67</v>
      </c>
      <c r="N28" s="153">
        <f>IFERROR(__xludf.DUMMYFUNCTION("""COMPUTED_VALUE"""),8.0)</f>
        <v>8</v>
      </c>
      <c r="O28" s="154"/>
      <c r="P28" s="154"/>
      <c r="Q28" s="154"/>
      <c r="R28" s="154"/>
      <c r="S28" s="154"/>
      <c r="T28" s="154"/>
      <c r="U28" s="154"/>
      <c r="V28" s="154"/>
      <c r="W28" s="154"/>
      <c r="X28" s="154"/>
      <c r="Y28" s="154"/>
      <c r="Z28" s="154"/>
    </row>
    <row r="29">
      <c r="A29" s="143" t="s">
        <v>4</v>
      </c>
      <c r="B29" s="143" t="s">
        <v>76</v>
      </c>
      <c r="C29" s="144" t="s">
        <v>271</v>
      </c>
      <c r="D29" s="145" t="s">
        <v>242</v>
      </c>
      <c r="E29" s="146">
        <v>44192.0</v>
      </c>
      <c r="F29" s="147" t="s">
        <v>249</v>
      </c>
      <c r="G29" s="148">
        <v>45.0</v>
      </c>
      <c r="H29" s="148">
        <v>25.0</v>
      </c>
      <c r="I29" s="148">
        <v>30.0</v>
      </c>
      <c r="J29" s="149">
        <f t="shared" si="2"/>
        <v>0.002072463303</v>
      </c>
      <c r="K29" s="150">
        <f t="shared" si="6"/>
        <v>0.8980674315</v>
      </c>
      <c r="L29" s="151">
        <f t="shared" si="4"/>
        <v>21.60361373</v>
      </c>
      <c r="M29" s="152" t="str">
        <f t="shared" si="5"/>
        <v>santigs67</v>
      </c>
      <c r="N29" s="153">
        <f>IFERROR(__xludf.DUMMYFUNCTION("""COMPUTED_VALUE"""),9.0)</f>
        <v>9</v>
      </c>
      <c r="O29" s="154"/>
      <c r="P29" s="154"/>
      <c r="Q29" s="154"/>
      <c r="R29" s="154"/>
      <c r="S29" s="154"/>
      <c r="T29" s="154"/>
      <c r="U29" s="154"/>
      <c r="V29" s="154"/>
      <c r="W29" s="154"/>
      <c r="X29" s="154"/>
      <c r="Y29" s="154"/>
      <c r="Z29" s="154"/>
    </row>
    <row r="30">
      <c r="A30" s="143" t="s">
        <v>4</v>
      </c>
      <c r="B30" s="143" t="s">
        <v>20</v>
      </c>
      <c r="C30" s="144" t="s">
        <v>272</v>
      </c>
      <c r="D30" s="145" t="s">
        <v>242</v>
      </c>
      <c r="E30" s="146">
        <v>44188.0</v>
      </c>
      <c r="F30" s="147" t="s">
        <v>249</v>
      </c>
      <c r="G30" s="148">
        <v>20.0</v>
      </c>
      <c r="H30" s="148">
        <v>25.0</v>
      </c>
      <c r="I30" s="148">
        <v>30.0</v>
      </c>
      <c r="J30" s="149">
        <f t="shared" si="2"/>
        <v>0.001518937343</v>
      </c>
      <c r="K30" s="150">
        <f t="shared" si="6"/>
        <v>0.658206182</v>
      </c>
      <c r="L30" s="151">
        <f t="shared" si="4"/>
        <v>21.60361373</v>
      </c>
      <c r="M30" s="152" t="str">
        <f t="shared" si="5"/>
        <v>santigs67</v>
      </c>
      <c r="N30" s="153">
        <f>IFERROR(__xludf.DUMMYFUNCTION("""COMPUTED_VALUE"""),10.0)</f>
        <v>10</v>
      </c>
      <c r="O30" s="154"/>
      <c r="P30" s="154"/>
      <c r="Q30" s="154"/>
      <c r="R30" s="154"/>
      <c r="S30" s="154"/>
      <c r="T30" s="154"/>
      <c r="U30" s="154"/>
      <c r="V30" s="154"/>
      <c r="W30" s="154"/>
      <c r="X30" s="154"/>
      <c r="Y30" s="154"/>
      <c r="Z30" s="154"/>
    </row>
    <row r="31">
      <c r="A31" s="143" t="s">
        <v>4</v>
      </c>
      <c r="B31" s="143" t="s">
        <v>255</v>
      </c>
      <c r="C31" s="144" t="s">
        <v>259</v>
      </c>
      <c r="D31" s="145" t="s">
        <v>242</v>
      </c>
      <c r="E31" s="146">
        <v>44188.0</v>
      </c>
      <c r="F31" s="147" t="s">
        <v>260</v>
      </c>
      <c r="G31" s="148">
        <v>20.0</v>
      </c>
      <c r="H31" s="148">
        <v>25.0</v>
      </c>
      <c r="I31" s="148">
        <v>25.0</v>
      </c>
      <c r="J31" s="149">
        <f t="shared" si="2"/>
        <v>0.001423151902</v>
      </c>
      <c r="K31" s="150">
        <f t="shared" si="6"/>
        <v>0.6166991577</v>
      </c>
      <c r="L31" s="151">
        <f t="shared" si="4"/>
        <v>21.60361373</v>
      </c>
      <c r="M31" s="152" t="str">
        <f t="shared" si="5"/>
        <v>santigs67</v>
      </c>
      <c r="N31" s="153">
        <f>IFERROR(__xludf.DUMMYFUNCTION("""COMPUTED_VALUE"""),11.0)</f>
        <v>11</v>
      </c>
      <c r="O31" s="154"/>
      <c r="P31" s="154"/>
      <c r="Q31" s="154"/>
      <c r="R31" s="154"/>
      <c r="S31" s="154"/>
      <c r="T31" s="154"/>
      <c r="U31" s="154"/>
      <c r="V31" s="154"/>
      <c r="W31" s="154"/>
      <c r="X31" s="154"/>
      <c r="Y31" s="154"/>
      <c r="Z31" s="154"/>
    </row>
    <row r="32">
      <c r="A32" s="143" t="s">
        <v>4</v>
      </c>
      <c r="B32" s="143" t="s">
        <v>21</v>
      </c>
      <c r="C32" s="144" t="s">
        <v>273</v>
      </c>
      <c r="D32" s="145" t="s">
        <v>242</v>
      </c>
      <c r="E32" s="146">
        <v>44193.0</v>
      </c>
      <c r="F32" s="147" t="s">
        <v>249</v>
      </c>
      <c r="G32" s="148">
        <v>20.0</v>
      </c>
      <c r="H32" s="148">
        <v>25.0</v>
      </c>
      <c r="I32" s="148">
        <v>25.0</v>
      </c>
      <c r="J32" s="149">
        <f t="shared" si="2"/>
        <v>0.001423151902</v>
      </c>
      <c r="K32" s="150">
        <f t="shared" si="6"/>
        <v>0.6166991577</v>
      </c>
      <c r="L32" s="151">
        <f t="shared" si="4"/>
        <v>21.60361373</v>
      </c>
      <c r="M32" s="152" t="str">
        <f t="shared" si="5"/>
        <v>santigs67</v>
      </c>
      <c r="N32" s="153">
        <f>IFERROR(__xludf.DUMMYFUNCTION("""COMPUTED_VALUE"""),12.0)</f>
        <v>12</v>
      </c>
      <c r="O32" s="154"/>
      <c r="P32" s="154"/>
      <c r="Q32" s="154"/>
      <c r="R32" s="154"/>
      <c r="S32" s="154"/>
      <c r="T32" s="154"/>
      <c r="U32" s="154"/>
      <c r="V32" s="154"/>
      <c r="W32" s="154"/>
      <c r="X32" s="154"/>
      <c r="Y32" s="154"/>
      <c r="Z32" s="154"/>
    </row>
    <row r="33">
      <c r="A33" s="143" t="s">
        <v>4</v>
      </c>
      <c r="B33" s="143" t="s">
        <v>265</v>
      </c>
      <c r="C33" s="144" t="s">
        <v>274</v>
      </c>
      <c r="D33" s="145" t="s">
        <v>242</v>
      </c>
      <c r="E33" s="146">
        <v>44187.0</v>
      </c>
      <c r="F33" s="147" t="s">
        <v>249</v>
      </c>
      <c r="G33" s="148">
        <v>10.0</v>
      </c>
      <c r="H33" s="148">
        <v>25.0</v>
      </c>
      <c r="I33" s="148">
        <v>30.0</v>
      </c>
      <c r="J33" s="149">
        <f t="shared" si="2"/>
        <v>0.001297526959</v>
      </c>
      <c r="K33" s="150">
        <f t="shared" si="6"/>
        <v>0.5622616822</v>
      </c>
      <c r="L33" s="151">
        <f t="shared" si="4"/>
        <v>21.60361373</v>
      </c>
      <c r="M33" s="152" t="str">
        <f t="shared" si="5"/>
        <v>santigs67</v>
      </c>
      <c r="N33" s="153">
        <f>IFERROR(__xludf.DUMMYFUNCTION("""COMPUTED_VALUE"""),13.0)</f>
        <v>13</v>
      </c>
      <c r="O33" s="154"/>
      <c r="P33" s="154"/>
      <c r="Q33" s="154"/>
      <c r="R33" s="154"/>
      <c r="S33" s="154"/>
      <c r="T33" s="154"/>
      <c r="U33" s="154"/>
      <c r="V33" s="154"/>
      <c r="W33" s="154"/>
      <c r="X33" s="154"/>
      <c r="Y33" s="154"/>
      <c r="Z33" s="154"/>
    </row>
    <row r="34">
      <c r="A34" s="143" t="s">
        <v>4</v>
      </c>
      <c r="B34" s="143" t="s">
        <v>247</v>
      </c>
      <c r="C34" s="144" t="s">
        <v>264</v>
      </c>
      <c r="D34" s="145" t="s">
        <v>242</v>
      </c>
      <c r="E34" s="146">
        <v>44184.0</v>
      </c>
      <c r="F34" s="155" t="s">
        <v>261</v>
      </c>
      <c r="G34" s="156">
        <v>0.0</v>
      </c>
      <c r="H34" s="156">
        <v>0.0</v>
      </c>
      <c r="I34" s="156">
        <v>0.0</v>
      </c>
      <c r="J34" s="149">
        <f t="shared" si="2"/>
        <v>0</v>
      </c>
      <c r="K34" s="150">
        <f t="shared" si="6"/>
        <v>0</v>
      </c>
      <c r="L34" s="151">
        <f t="shared" si="4"/>
        <v>21.60361373</v>
      </c>
      <c r="M34" s="152" t="str">
        <f t="shared" si="5"/>
        <v>santigs67</v>
      </c>
      <c r="N34" s="153">
        <f>IFERROR(__xludf.DUMMYFUNCTION("""COMPUTED_VALUE"""),14.0)</f>
        <v>14</v>
      </c>
      <c r="O34" s="154"/>
      <c r="P34" s="154"/>
      <c r="Q34" s="154"/>
      <c r="R34" s="154"/>
      <c r="S34" s="154"/>
      <c r="T34" s="154"/>
      <c r="U34" s="154"/>
      <c r="V34" s="154"/>
      <c r="W34" s="154"/>
      <c r="X34" s="154"/>
      <c r="Y34" s="154"/>
      <c r="Z34" s="154"/>
    </row>
    <row r="35">
      <c r="A35" s="143" t="s">
        <v>4</v>
      </c>
      <c r="B35" s="143" t="s">
        <v>247</v>
      </c>
      <c r="C35" s="144" t="s">
        <v>264</v>
      </c>
      <c r="D35" s="145" t="s">
        <v>242</v>
      </c>
      <c r="E35" s="146">
        <v>44184.0</v>
      </c>
      <c r="F35" s="155" t="s">
        <v>261</v>
      </c>
      <c r="G35" s="156">
        <v>0.0</v>
      </c>
      <c r="H35" s="156">
        <v>0.0</v>
      </c>
      <c r="I35" s="156">
        <v>0.0</v>
      </c>
      <c r="J35" s="149">
        <f t="shared" si="2"/>
        <v>0</v>
      </c>
      <c r="K35" s="150">
        <f t="shared" si="6"/>
        <v>0</v>
      </c>
      <c r="L35" s="151">
        <f t="shared" si="4"/>
        <v>21.60361373</v>
      </c>
      <c r="M35" s="152" t="str">
        <f t="shared" si="5"/>
        <v>santigs67</v>
      </c>
      <c r="N35" s="153">
        <f>IFERROR(__xludf.DUMMYFUNCTION("""COMPUTED_VALUE"""),15.0)</f>
        <v>15</v>
      </c>
      <c r="O35" s="154"/>
      <c r="P35" s="154"/>
      <c r="Q35" s="154"/>
      <c r="R35" s="154"/>
      <c r="S35" s="154"/>
      <c r="T35" s="154"/>
      <c r="U35" s="154"/>
      <c r="V35" s="154"/>
      <c r="W35" s="154"/>
      <c r="X35" s="154"/>
      <c r="Y35" s="154"/>
      <c r="Z35" s="154"/>
    </row>
    <row r="36">
      <c r="A36" s="143" t="s">
        <v>4</v>
      </c>
      <c r="B36" s="143" t="s">
        <v>247</v>
      </c>
      <c r="C36" s="144" t="s">
        <v>264</v>
      </c>
      <c r="D36" s="145" t="s">
        <v>242</v>
      </c>
      <c r="E36" s="146">
        <v>44184.0</v>
      </c>
      <c r="F36" s="158" t="s">
        <v>261</v>
      </c>
      <c r="G36" s="159">
        <v>0.0</v>
      </c>
      <c r="H36" s="159">
        <v>0.0</v>
      </c>
      <c r="I36" s="159">
        <v>0.0</v>
      </c>
      <c r="J36" s="149">
        <f t="shared" si="2"/>
        <v>0</v>
      </c>
      <c r="K36" s="150">
        <f t="shared" si="6"/>
        <v>0</v>
      </c>
      <c r="L36" s="151">
        <f t="shared" si="4"/>
        <v>21.60361373</v>
      </c>
      <c r="M36" s="152" t="str">
        <f t="shared" si="5"/>
        <v>santigs67</v>
      </c>
      <c r="N36" s="153">
        <f>IFERROR(__xludf.DUMMYFUNCTION("""COMPUTED_VALUE"""),16.0)</f>
        <v>16</v>
      </c>
      <c r="O36" s="154"/>
      <c r="P36" s="154"/>
      <c r="Q36" s="154"/>
      <c r="R36" s="154"/>
      <c r="S36" s="154"/>
      <c r="T36" s="154"/>
      <c r="U36" s="154"/>
      <c r="V36" s="154"/>
      <c r="W36" s="154"/>
      <c r="X36" s="154"/>
      <c r="Y36" s="154"/>
      <c r="Z36" s="154"/>
    </row>
    <row r="37">
      <c r="A37" s="143" t="s">
        <v>4</v>
      </c>
      <c r="B37" s="143" t="s">
        <v>247</v>
      </c>
      <c r="C37" s="144" t="s">
        <v>264</v>
      </c>
      <c r="D37" s="145" t="s">
        <v>242</v>
      </c>
      <c r="E37" s="146">
        <v>44184.0</v>
      </c>
      <c r="F37" s="158" t="s">
        <v>261</v>
      </c>
      <c r="G37" s="159">
        <v>0.0</v>
      </c>
      <c r="H37" s="159">
        <v>0.0</v>
      </c>
      <c r="I37" s="159">
        <v>0.0</v>
      </c>
      <c r="J37" s="149">
        <f t="shared" si="2"/>
        <v>0</v>
      </c>
      <c r="K37" s="150">
        <f t="shared" si="6"/>
        <v>0</v>
      </c>
      <c r="L37" s="151">
        <f t="shared" si="4"/>
        <v>21.60361373</v>
      </c>
      <c r="M37" s="152" t="str">
        <f t="shared" si="5"/>
        <v>santigs67</v>
      </c>
      <c r="N37" s="153">
        <f>IFERROR(__xludf.DUMMYFUNCTION("""COMPUTED_VALUE"""),17.0)</f>
        <v>17</v>
      </c>
      <c r="O37" s="154"/>
      <c r="P37" s="154"/>
      <c r="Q37" s="154"/>
      <c r="R37" s="154"/>
      <c r="S37" s="154"/>
      <c r="T37" s="154"/>
      <c r="U37" s="154"/>
      <c r="V37" s="154"/>
      <c r="W37" s="154"/>
      <c r="X37" s="154"/>
      <c r="Y37" s="154"/>
      <c r="Z37" s="154"/>
    </row>
    <row r="38">
      <c r="A38" s="143" t="s">
        <v>4</v>
      </c>
      <c r="B38" s="143" t="s">
        <v>247</v>
      </c>
      <c r="C38" s="144" t="s">
        <v>264</v>
      </c>
      <c r="D38" s="145" t="s">
        <v>242</v>
      </c>
      <c r="E38" s="146">
        <v>44184.0</v>
      </c>
      <c r="F38" s="158" t="s">
        <v>261</v>
      </c>
      <c r="G38" s="159">
        <v>0.0</v>
      </c>
      <c r="H38" s="159">
        <v>0.0</v>
      </c>
      <c r="I38" s="159">
        <v>0.0</v>
      </c>
      <c r="J38" s="149">
        <f t="shared" si="2"/>
        <v>0</v>
      </c>
      <c r="K38" s="150">
        <f t="shared" si="6"/>
        <v>0</v>
      </c>
      <c r="L38" s="151">
        <f t="shared" si="4"/>
        <v>21.60361373</v>
      </c>
      <c r="M38" s="152" t="str">
        <f t="shared" si="5"/>
        <v>santigs67</v>
      </c>
      <c r="N38" s="153">
        <f>IFERROR(__xludf.DUMMYFUNCTION("""COMPUTED_VALUE"""),18.0)</f>
        <v>18</v>
      </c>
      <c r="O38" s="154"/>
      <c r="P38" s="154"/>
      <c r="Q38" s="154"/>
      <c r="R38" s="154"/>
      <c r="S38" s="154"/>
      <c r="T38" s="154"/>
      <c r="U38" s="154"/>
      <c r="V38" s="154"/>
      <c r="W38" s="154"/>
      <c r="X38" s="154"/>
      <c r="Y38" s="154"/>
      <c r="Z38" s="154"/>
    </row>
    <row r="39">
      <c r="A39" s="143" t="s">
        <v>6</v>
      </c>
      <c r="B39" s="143" t="s">
        <v>255</v>
      </c>
      <c r="C39" s="144" t="s">
        <v>275</v>
      </c>
      <c r="D39" s="145" t="s">
        <v>242</v>
      </c>
      <c r="E39" s="166">
        <v>44197.0</v>
      </c>
      <c r="F39" s="147" t="s">
        <v>249</v>
      </c>
      <c r="G39" s="148">
        <v>120.0</v>
      </c>
      <c r="H39" s="148">
        <v>150.0</v>
      </c>
      <c r="I39" s="148">
        <v>150.0</v>
      </c>
      <c r="J39" s="149">
        <f t="shared" si="2"/>
        <v>0.008538911414</v>
      </c>
      <c r="K39" s="150">
        <f t="shared" si="6"/>
        <v>3.700194946</v>
      </c>
      <c r="L39" s="151">
        <f t="shared" si="4"/>
        <v>20.92601188</v>
      </c>
      <c r="M39" s="152" t="str">
        <f t="shared" si="5"/>
        <v>cranders71</v>
      </c>
      <c r="N39" s="153">
        <f>IFERROR(__xludf.DUMMYFUNCTION("""COMPUTED_VALUE"""),1.0)</f>
        <v>1</v>
      </c>
      <c r="O39" s="154"/>
      <c r="P39" s="154"/>
      <c r="Q39" s="154"/>
      <c r="R39" s="154"/>
      <c r="S39" s="154"/>
      <c r="T39" s="154"/>
      <c r="U39" s="154"/>
      <c r="V39" s="154"/>
      <c r="W39" s="154"/>
      <c r="X39" s="154"/>
      <c r="Y39" s="154"/>
      <c r="Z39" s="154"/>
    </row>
    <row r="40">
      <c r="A40" s="143" t="s">
        <v>6</v>
      </c>
      <c r="B40" s="143" t="s">
        <v>76</v>
      </c>
      <c r="C40" s="144" t="s">
        <v>276</v>
      </c>
      <c r="D40" s="145" t="s">
        <v>242</v>
      </c>
      <c r="E40" s="146">
        <v>44192.0</v>
      </c>
      <c r="F40" s="147" t="s">
        <v>249</v>
      </c>
      <c r="G40" s="148">
        <v>150.0</v>
      </c>
      <c r="H40" s="148">
        <v>100.0</v>
      </c>
      <c r="I40" s="148">
        <v>150.0</v>
      </c>
      <c r="J40" s="149">
        <f t="shared" si="2"/>
        <v>0.008200334705</v>
      </c>
      <c r="K40" s="150">
        <f t="shared" si="6"/>
        <v>3.553478372</v>
      </c>
      <c r="L40" s="151">
        <f t="shared" si="4"/>
        <v>20.92601188</v>
      </c>
      <c r="M40" s="152" t="str">
        <f t="shared" si="5"/>
        <v>cranders71</v>
      </c>
      <c r="N40" s="153">
        <f>IFERROR(__xludf.DUMMYFUNCTION("""COMPUTED_VALUE"""),2.0)</f>
        <v>2</v>
      </c>
      <c r="O40" s="154"/>
      <c r="P40" s="154"/>
      <c r="Q40" s="154"/>
      <c r="R40" s="154"/>
      <c r="S40" s="154"/>
      <c r="T40" s="154"/>
      <c r="U40" s="154"/>
      <c r="V40" s="154"/>
      <c r="W40" s="154"/>
      <c r="X40" s="154"/>
      <c r="Y40" s="154"/>
      <c r="Z40" s="154"/>
    </row>
    <row r="41">
      <c r="A41" s="143" t="s">
        <v>6</v>
      </c>
      <c r="B41" s="143" t="s">
        <v>21</v>
      </c>
      <c r="C41" s="144" t="s">
        <v>277</v>
      </c>
      <c r="D41" s="145" t="s">
        <v>242</v>
      </c>
      <c r="E41" s="146">
        <v>44186.0</v>
      </c>
      <c r="F41" s="147" t="s">
        <v>249</v>
      </c>
      <c r="G41" s="148">
        <v>120.0</v>
      </c>
      <c r="H41" s="148">
        <v>150.0</v>
      </c>
      <c r="I41" s="148">
        <v>100.0</v>
      </c>
      <c r="J41" s="149">
        <f t="shared" si="2"/>
        <v>0.007581057008</v>
      </c>
      <c r="K41" s="150">
        <f t="shared" si="6"/>
        <v>3.285124703</v>
      </c>
      <c r="L41" s="151">
        <f t="shared" si="4"/>
        <v>20.92601188</v>
      </c>
      <c r="M41" s="152" t="str">
        <f t="shared" si="5"/>
        <v>cranders71</v>
      </c>
      <c r="N41" s="153">
        <f>IFERROR(__xludf.DUMMYFUNCTION("""COMPUTED_VALUE"""),3.0)</f>
        <v>3</v>
      </c>
      <c r="O41" s="154"/>
      <c r="P41" s="154"/>
      <c r="Q41" s="154"/>
      <c r="R41" s="154"/>
      <c r="S41" s="154"/>
      <c r="T41" s="154"/>
      <c r="U41" s="154"/>
      <c r="V41" s="154"/>
      <c r="W41" s="154"/>
      <c r="X41" s="154"/>
      <c r="Y41" s="154"/>
      <c r="Z41" s="154"/>
    </row>
    <row r="42">
      <c r="A42" s="143" t="s">
        <v>6</v>
      </c>
      <c r="B42" s="143" t="s">
        <v>265</v>
      </c>
      <c r="C42" s="144" t="s">
        <v>278</v>
      </c>
      <c r="D42" s="145" t="s">
        <v>242</v>
      </c>
      <c r="E42" s="146">
        <v>44188.0</v>
      </c>
      <c r="F42" s="147" t="s">
        <v>249</v>
      </c>
      <c r="G42" s="148">
        <v>130.0</v>
      </c>
      <c r="H42" s="148">
        <v>100.0</v>
      </c>
      <c r="I42" s="148">
        <v>120.0</v>
      </c>
      <c r="J42" s="149">
        <f t="shared" si="2"/>
        <v>0.007182801293</v>
      </c>
      <c r="K42" s="150">
        <f t="shared" si="6"/>
        <v>3.112547227</v>
      </c>
      <c r="L42" s="151">
        <f t="shared" si="4"/>
        <v>20.92601188</v>
      </c>
      <c r="M42" s="152" t="str">
        <f t="shared" si="5"/>
        <v>cranders71</v>
      </c>
      <c r="N42" s="153">
        <f>IFERROR(__xludf.DUMMYFUNCTION("""COMPUTED_VALUE"""),4.0)</f>
        <v>4</v>
      </c>
      <c r="O42" s="154"/>
      <c r="P42" s="154"/>
      <c r="Q42" s="154"/>
      <c r="R42" s="154"/>
      <c r="S42" s="154"/>
      <c r="T42" s="154"/>
      <c r="U42" s="154"/>
      <c r="V42" s="154"/>
      <c r="W42" s="154"/>
      <c r="X42" s="154"/>
      <c r="Y42" s="154"/>
      <c r="Z42" s="154"/>
    </row>
    <row r="43">
      <c r="A43" s="143" t="s">
        <v>6</v>
      </c>
      <c r="B43" s="143" t="s">
        <v>76</v>
      </c>
      <c r="C43" s="144" t="s">
        <v>250</v>
      </c>
      <c r="D43" s="145" t="s">
        <v>242</v>
      </c>
      <c r="E43" s="146">
        <v>44192.0</v>
      </c>
      <c r="F43" s="147" t="s">
        <v>249</v>
      </c>
      <c r="G43" s="148">
        <v>45.0</v>
      </c>
      <c r="H43" s="148">
        <v>25.0</v>
      </c>
      <c r="I43" s="148">
        <v>150.0</v>
      </c>
      <c r="J43" s="149">
        <f t="shared" si="2"/>
        <v>0.004371313878</v>
      </c>
      <c r="K43" s="150">
        <f t="shared" si="6"/>
        <v>1.894236014</v>
      </c>
      <c r="L43" s="151">
        <f t="shared" si="4"/>
        <v>20.92601188</v>
      </c>
      <c r="M43" s="152" t="str">
        <f t="shared" si="5"/>
        <v>cranders71</v>
      </c>
      <c r="N43" s="153">
        <f>IFERROR(__xludf.DUMMYFUNCTION("""COMPUTED_VALUE"""),5.0)</f>
        <v>5</v>
      </c>
      <c r="O43" s="154"/>
      <c r="P43" s="154"/>
      <c r="Q43" s="154"/>
      <c r="R43" s="154"/>
      <c r="S43" s="154"/>
      <c r="T43" s="154"/>
      <c r="U43" s="154"/>
      <c r="V43" s="154"/>
      <c r="W43" s="154"/>
      <c r="X43" s="154"/>
      <c r="Y43" s="154"/>
      <c r="Z43" s="154"/>
    </row>
    <row r="44">
      <c r="A44" s="143" t="s">
        <v>6</v>
      </c>
      <c r="B44" s="143" t="s">
        <v>76</v>
      </c>
      <c r="C44" s="144" t="s">
        <v>279</v>
      </c>
      <c r="D44" s="145" t="s">
        <v>242</v>
      </c>
      <c r="E44" s="146">
        <v>44192.0</v>
      </c>
      <c r="F44" s="147" t="s">
        <v>249</v>
      </c>
      <c r="G44" s="148">
        <v>60.0</v>
      </c>
      <c r="H44" s="148">
        <v>25.0</v>
      </c>
      <c r="I44" s="148">
        <v>100.0</v>
      </c>
      <c r="J44" s="149">
        <f t="shared" si="2"/>
        <v>0.003745575048</v>
      </c>
      <c r="K44" s="150">
        <f t="shared" si="6"/>
        <v>1.623082521</v>
      </c>
      <c r="L44" s="151">
        <f t="shared" si="4"/>
        <v>20.92601188</v>
      </c>
      <c r="M44" s="152" t="str">
        <f t="shared" si="5"/>
        <v>cranders71</v>
      </c>
      <c r="N44" s="153">
        <f>IFERROR(__xludf.DUMMYFUNCTION("""COMPUTED_VALUE"""),6.0)</f>
        <v>6</v>
      </c>
      <c r="O44" s="154"/>
      <c r="P44" s="154"/>
      <c r="Q44" s="154"/>
      <c r="R44" s="154"/>
      <c r="S44" s="154"/>
      <c r="T44" s="154"/>
      <c r="U44" s="154"/>
      <c r="V44" s="154"/>
      <c r="W44" s="154"/>
      <c r="X44" s="154"/>
      <c r="Y44" s="154"/>
      <c r="Z44" s="154"/>
    </row>
    <row r="45">
      <c r="A45" s="143" t="s">
        <v>6</v>
      </c>
      <c r="B45" s="143" t="s">
        <v>6</v>
      </c>
      <c r="C45" s="144" t="s">
        <v>269</v>
      </c>
      <c r="D45" s="145" t="s">
        <v>242</v>
      </c>
      <c r="E45" s="146">
        <v>44191.0</v>
      </c>
      <c r="F45" s="147" t="s">
        <v>249</v>
      </c>
      <c r="G45" s="148">
        <v>20.0</v>
      </c>
      <c r="H45" s="148">
        <v>50.0</v>
      </c>
      <c r="I45" s="148">
        <v>50.0</v>
      </c>
      <c r="J45" s="149">
        <f t="shared" si="2"/>
        <v>0.002403483036</v>
      </c>
      <c r="K45" s="150">
        <f t="shared" si="6"/>
        <v>1.041509316</v>
      </c>
      <c r="L45" s="151">
        <f t="shared" si="4"/>
        <v>20.92601188</v>
      </c>
      <c r="M45" s="152" t="str">
        <f t="shared" si="5"/>
        <v>cranders71</v>
      </c>
      <c r="N45" s="153">
        <f>IFERROR(__xludf.DUMMYFUNCTION("""COMPUTED_VALUE"""),7.0)</f>
        <v>7</v>
      </c>
      <c r="O45" s="154"/>
      <c r="P45" s="154"/>
      <c r="Q45" s="154"/>
      <c r="R45" s="154"/>
      <c r="S45" s="154"/>
      <c r="T45" s="154"/>
      <c r="U45" s="154"/>
      <c r="V45" s="154"/>
      <c r="W45" s="154"/>
      <c r="X45" s="154"/>
      <c r="Y45" s="154"/>
      <c r="Z45" s="154"/>
    </row>
    <row r="46">
      <c r="A46" s="143" t="s">
        <v>6</v>
      </c>
      <c r="B46" s="143" t="s">
        <v>76</v>
      </c>
      <c r="C46" s="144" t="s">
        <v>254</v>
      </c>
      <c r="D46" s="145" t="s">
        <v>242</v>
      </c>
      <c r="E46" s="146">
        <v>44192.0</v>
      </c>
      <c r="F46" s="147" t="s">
        <v>249</v>
      </c>
      <c r="G46" s="148">
        <v>30.0</v>
      </c>
      <c r="H46" s="148">
        <v>25.0</v>
      </c>
      <c r="I46" s="148">
        <v>50.0</v>
      </c>
      <c r="J46" s="149">
        <f t="shared" si="2"/>
        <v>0.00212348949</v>
      </c>
      <c r="K46" s="150">
        <f t="shared" si="6"/>
        <v>0.9201787788</v>
      </c>
      <c r="L46" s="151">
        <f t="shared" si="4"/>
        <v>20.92601188</v>
      </c>
      <c r="M46" s="152" t="str">
        <f t="shared" si="5"/>
        <v>cranders71</v>
      </c>
      <c r="N46" s="153">
        <f>IFERROR(__xludf.DUMMYFUNCTION("""COMPUTED_VALUE"""),8.0)</f>
        <v>8</v>
      </c>
      <c r="O46" s="154"/>
      <c r="P46" s="154"/>
      <c r="Q46" s="154"/>
      <c r="R46" s="154"/>
      <c r="S46" s="154"/>
      <c r="T46" s="154"/>
      <c r="U46" s="154"/>
      <c r="V46" s="154"/>
      <c r="W46" s="154"/>
      <c r="X46" s="154"/>
      <c r="Y46" s="154"/>
      <c r="Z46" s="154"/>
    </row>
    <row r="47">
      <c r="A47" s="143" t="s">
        <v>6</v>
      </c>
      <c r="B47" s="143" t="s">
        <v>20</v>
      </c>
      <c r="C47" s="144" t="s">
        <v>272</v>
      </c>
      <c r="D47" s="145" t="s">
        <v>242</v>
      </c>
      <c r="E47" s="146">
        <v>44188.0</v>
      </c>
      <c r="F47" s="147" t="s">
        <v>249</v>
      </c>
      <c r="G47" s="148">
        <v>20.0</v>
      </c>
      <c r="H47" s="148">
        <v>25.0</v>
      </c>
      <c r="I47" s="148">
        <v>30.0</v>
      </c>
      <c r="J47" s="149">
        <f t="shared" si="2"/>
        <v>0.001518937343</v>
      </c>
      <c r="K47" s="150">
        <f t="shared" si="6"/>
        <v>0.658206182</v>
      </c>
      <c r="L47" s="151">
        <f t="shared" si="4"/>
        <v>20.92601188</v>
      </c>
      <c r="M47" s="152" t="str">
        <f t="shared" si="5"/>
        <v>cranders71</v>
      </c>
      <c r="N47" s="153">
        <f>IFERROR(__xludf.DUMMYFUNCTION("""COMPUTED_VALUE"""),9.0)</f>
        <v>9</v>
      </c>
      <c r="O47" s="154"/>
      <c r="P47" s="154"/>
      <c r="Q47" s="154"/>
      <c r="R47" s="154"/>
      <c r="S47" s="154"/>
      <c r="T47" s="154"/>
      <c r="U47" s="154"/>
      <c r="V47" s="154"/>
      <c r="W47" s="154"/>
      <c r="X47" s="154"/>
      <c r="Y47" s="154"/>
      <c r="Z47" s="154"/>
    </row>
    <row r="48">
      <c r="A48" s="143" t="s">
        <v>6</v>
      </c>
      <c r="B48" s="143" t="s">
        <v>255</v>
      </c>
      <c r="C48" s="144" t="s">
        <v>259</v>
      </c>
      <c r="D48" s="145" t="s">
        <v>242</v>
      </c>
      <c r="E48" s="146">
        <v>44188.0</v>
      </c>
      <c r="F48" s="147" t="s">
        <v>260</v>
      </c>
      <c r="G48" s="148">
        <v>20.0</v>
      </c>
      <c r="H48" s="148">
        <v>25.0</v>
      </c>
      <c r="I48" s="148">
        <v>25.0</v>
      </c>
      <c r="J48" s="149">
        <f t="shared" si="2"/>
        <v>0.001423151902</v>
      </c>
      <c r="K48" s="150">
        <f t="shared" si="6"/>
        <v>0.6166991577</v>
      </c>
      <c r="L48" s="151">
        <f t="shared" si="4"/>
        <v>20.92601188</v>
      </c>
      <c r="M48" s="152" t="str">
        <f t="shared" si="5"/>
        <v>cranders71</v>
      </c>
      <c r="N48" s="153">
        <f>IFERROR(__xludf.DUMMYFUNCTION("""COMPUTED_VALUE"""),10.0)</f>
        <v>10</v>
      </c>
      <c r="O48" s="154"/>
      <c r="P48" s="154"/>
      <c r="Q48" s="154"/>
      <c r="R48" s="154"/>
      <c r="S48" s="154"/>
      <c r="T48" s="154"/>
      <c r="U48" s="154"/>
      <c r="V48" s="154"/>
      <c r="W48" s="154"/>
      <c r="X48" s="154"/>
      <c r="Y48" s="154"/>
      <c r="Z48" s="154"/>
    </row>
    <row r="49">
      <c r="A49" s="143" t="s">
        <v>6</v>
      </c>
      <c r="B49" s="143" t="s">
        <v>265</v>
      </c>
      <c r="C49" s="144" t="s">
        <v>274</v>
      </c>
      <c r="D49" s="145" t="s">
        <v>242</v>
      </c>
      <c r="E49" s="146">
        <v>44187.0</v>
      </c>
      <c r="F49" s="147" t="s">
        <v>249</v>
      </c>
      <c r="G49" s="148">
        <v>10.0</v>
      </c>
      <c r="H49" s="148">
        <v>25.0</v>
      </c>
      <c r="I49" s="148">
        <v>25.0</v>
      </c>
      <c r="J49" s="149">
        <f t="shared" si="2"/>
        <v>0.001201741518</v>
      </c>
      <c r="K49" s="150">
        <f t="shared" si="6"/>
        <v>0.5207546579</v>
      </c>
      <c r="L49" s="151">
        <f t="shared" si="4"/>
        <v>20.92601188</v>
      </c>
      <c r="M49" s="152" t="str">
        <f t="shared" si="5"/>
        <v>cranders71</v>
      </c>
      <c r="N49" s="153">
        <f>IFERROR(__xludf.DUMMYFUNCTION("""COMPUTED_VALUE"""),11.0)</f>
        <v>11</v>
      </c>
      <c r="O49" s="154"/>
      <c r="P49" s="154"/>
      <c r="Q49" s="154"/>
      <c r="R49" s="154"/>
      <c r="S49" s="154"/>
      <c r="T49" s="154"/>
      <c r="U49" s="154"/>
      <c r="V49" s="154"/>
      <c r="W49" s="154"/>
      <c r="X49" s="154"/>
      <c r="Y49" s="154"/>
      <c r="Z49" s="154"/>
    </row>
    <row r="50">
      <c r="A50" s="143" t="s">
        <v>6</v>
      </c>
      <c r="B50" s="143" t="s">
        <v>265</v>
      </c>
      <c r="C50" s="144" t="s">
        <v>280</v>
      </c>
      <c r="D50" s="145" t="s">
        <v>242</v>
      </c>
      <c r="E50" s="146">
        <v>44188.0</v>
      </c>
      <c r="F50" s="158" t="s">
        <v>261</v>
      </c>
      <c r="G50" s="159">
        <v>0.0</v>
      </c>
      <c r="H50" s="159">
        <v>0.0</v>
      </c>
      <c r="I50" s="159">
        <v>0.0</v>
      </c>
      <c r="J50" s="149">
        <f t="shared" si="2"/>
        <v>0</v>
      </c>
      <c r="K50" s="150">
        <f t="shared" si="6"/>
        <v>0</v>
      </c>
      <c r="L50" s="151">
        <f t="shared" si="4"/>
        <v>20.92601188</v>
      </c>
      <c r="M50" s="152" t="str">
        <f t="shared" si="5"/>
        <v>cranders71</v>
      </c>
      <c r="N50" s="153">
        <f>IFERROR(__xludf.DUMMYFUNCTION("""COMPUTED_VALUE"""),12.0)</f>
        <v>12</v>
      </c>
      <c r="O50" s="154"/>
      <c r="P50" s="154"/>
      <c r="Q50" s="154"/>
      <c r="R50" s="154"/>
      <c r="S50" s="154"/>
      <c r="T50" s="154"/>
      <c r="U50" s="154"/>
      <c r="V50" s="154"/>
      <c r="W50" s="154"/>
      <c r="X50" s="154"/>
      <c r="Y50" s="154"/>
      <c r="Z50" s="154"/>
    </row>
    <row r="51">
      <c r="A51" s="143" t="s">
        <v>31</v>
      </c>
      <c r="B51" s="143" t="s">
        <v>76</v>
      </c>
      <c r="C51" s="144" t="s">
        <v>253</v>
      </c>
      <c r="D51" s="145" t="s">
        <v>242</v>
      </c>
      <c r="E51" s="146">
        <v>44192.0</v>
      </c>
      <c r="F51" s="147" t="s">
        <v>249</v>
      </c>
      <c r="G51" s="148">
        <v>500.0</v>
      </c>
      <c r="H51" s="148">
        <v>750.0</v>
      </c>
      <c r="I51" s="148">
        <v>400.0</v>
      </c>
      <c r="J51" s="149">
        <f t="shared" si="2"/>
        <v>0.03377547239</v>
      </c>
      <c r="K51" s="150">
        <f t="shared" si="6"/>
        <v>14.63603803</v>
      </c>
      <c r="L51" s="151">
        <f t="shared" si="4"/>
        <v>16.22782831</v>
      </c>
      <c r="M51" s="152" t="str">
        <f t="shared" si="5"/>
        <v>sponnet2</v>
      </c>
      <c r="N51" s="153">
        <f>IFERROR(__xludf.DUMMYFUNCTION("""COMPUTED_VALUE"""),1.0)</f>
        <v>1</v>
      </c>
      <c r="O51" s="154"/>
      <c r="P51" s="154"/>
      <c r="Q51" s="154"/>
      <c r="R51" s="154"/>
      <c r="S51" s="154"/>
      <c r="T51" s="154"/>
      <c r="U51" s="154"/>
      <c r="V51" s="154"/>
      <c r="W51" s="154"/>
      <c r="X51" s="154"/>
      <c r="Y51" s="154"/>
      <c r="Z51" s="154"/>
    </row>
    <row r="52">
      <c r="A52" s="143" t="s">
        <v>31</v>
      </c>
      <c r="B52" s="143" t="s">
        <v>255</v>
      </c>
      <c r="C52" s="144" t="s">
        <v>281</v>
      </c>
      <c r="D52" s="145" t="s">
        <v>242</v>
      </c>
      <c r="E52" s="146">
        <v>44184.0</v>
      </c>
      <c r="F52" s="147" t="s">
        <v>282</v>
      </c>
      <c r="G52" s="148">
        <v>100.0</v>
      </c>
      <c r="H52" s="148">
        <v>25.0</v>
      </c>
      <c r="I52" s="148">
        <v>50.0</v>
      </c>
      <c r="J52" s="149">
        <f t="shared" si="2"/>
        <v>0.003673362179</v>
      </c>
      <c r="K52" s="150">
        <f t="shared" si="6"/>
        <v>1.591790277</v>
      </c>
      <c r="L52" s="151">
        <f t="shared" si="4"/>
        <v>16.22782831</v>
      </c>
      <c r="M52" s="152" t="str">
        <f t="shared" si="5"/>
        <v>sponnet2</v>
      </c>
      <c r="N52" s="153">
        <f>IFERROR(__xludf.DUMMYFUNCTION("""COMPUTED_VALUE"""),2.0)</f>
        <v>2</v>
      </c>
      <c r="O52" s="154"/>
      <c r="P52" s="154"/>
      <c r="Q52" s="154"/>
      <c r="R52" s="154"/>
      <c r="S52" s="154"/>
      <c r="T52" s="154"/>
      <c r="U52" s="154"/>
      <c r="V52" s="154"/>
      <c r="W52" s="154"/>
      <c r="X52" s="154"/>
      <c r="Y52" s="154"/>
      <c r="Z52" s="154"/>
    </row>
    <row r="53">
      <c r="A53" s="143" t="s">
        <v>11</v>
      </c>
      <c r="B53" s="143" t="s">
        <v>283</v>
      </c>
      <c r="C53" s="144" t="s">
        <v>284</v>
      </c>
      <c r="D53" s="145" t="s">
        <v>242</v>
      </c>
      <c r="E53" s="146">
        <v>44188.0</v>
      </c>
      <c r="F53" s="147" t="s">
        <v>249</v>
      </c>
      <c r="G53" s="148">
        <v>100.0</v>
      </c>
      <c r="H53" s="148">
        <v>50.0</v>
      </c>
      <c r="I53" s="148">
        <v>100.0</v>
      </c>
      <c r="J53" s="149">
        <f t="shared" si="2"/>
        <v>0.005132620516</v>
      </c>
      <c r="K53" s="150">
        <f t="shared" si="6"/>
        <v>2.224135557</v>
      </c>
      <c r="L53" s="151">
        <f t="shared" si="4"/>
        <v>14.34013824</v>
      </c>
      <c r="M53" s="152" t="str">
        <f t="shared" si="5"/>
        <v>tonga2020</v>
      </c>
      <c r="N53" s="153">
        <f>IFERROR(__xludf.DUMMYFUNCTION("""COMPUTED_VALUE"""),1.0)</f>
        <v>1</v>
      </c>
      <c r="O53" s="154"/>
      <c r="P53" s="154"/>
      <c r="Q53" s="154"/>
      <c r="R53" s="154"/>
      <c r="S53" s="154"/>
      <c r="T53" s="154"/>
      <c r="U53" s="154"/>
      <c r="V53" s="154"/>
      <c r="W53" s="154"/>
      <c r="X53" s="154"/>
      <c r="Y53" s="154"/>
      <c r="Z53" s="154"/>
    </row>
    <row r="54">
      <c r="A54" s="143" t="s">
        <v>11</v>
      </c>
      <c r="B54" s="143" t="s">
        <v>76</v>
      </c>
      <c r="C54" s="144" t="s">
        <v>285</v>
      </c>
      <c r="D54" s="145" t="s">
        <v>242</v>
      </c>
      <c r="E54" s="146">
        <v>44192.0</v>
      </c>
      <c r="F54" s="147" t="s">
        <v>249</v>
      </c>
      <c r="G54" s="148">
        <v>100.0</v>
      </c>
      <c r="H54" s="148">
        <v>50.0</v>
      </c>
      <c r="I54" s="148">
        <v>100.0</v>
      </c>
      <c r="J54" s="149">
        <f t="shared" si="2"/>
        <v>0.005132620516</v>
      </c>
      <c r="K54" s="150">
        <f t="shared" si="6"/>
        <v>2.224135557</v>
      </c>
      <c r="L54" s="151">
        <f t="shared" si="4"/>
        <v>14.34013824</v>
      </c>
      <c r="M54" s="152" t="str">
        <f t="shared" si="5"/>
        <v>tonga2020</v>
      </c>
      <c r="N54" s="153">
        <f>IFERROR(__xludf.DUMMYFUNCTION("""COMPUTED_VALUE"""),2.0)</f>
        <v>2</v>
      </c>
      <c r="O54" s="154"/>
      <c r="P54" s="154"/>
      <c r="Q54" s="154"/>
      <c r="R54" s="154"/>
      <c r="S54" s="154"/>
      <c r="T54" s="154"/>
      <c r="U54" s="154"/>
      <c r="V54" s="154"/>
      <c r="W54" s="154"/>
      <c r="X54" s="154"/>
      <c r="Y54" s="154"/>
      <c r="Z54" s="154"/>
    </row>
    <row r="55">
      <c r="A55" s="143" t="s">
        <v>11</v>
      </c>
      <c r="B55" s="143" t="s">
        <v>44</v>
      </c>
      <c r="C55" s="144" t="s">
        <v>286</v>
      </c>
      <c r="D55" s="145" t="s">
        <v>242</v>
      </c>
      <c r="E55" s="146">
        <v>44186.0</v>
      </c>
      <c r="F55" s="147" t="s">
        <v>287</v>
      </c>
      <c r="G55" s="148">
        <v>50.0</v>
      </c>
      <c r="H55" s="148">
        <v>100.0</v>
      </c>
      <c r="I55" s="148">
        <v>50.0</v>
      </c>
      <c r="J55" s="149">
        <f t="shared" si="2"/>
        <v>0.004070522051</v>
      </c>
      <c r="K55" s="150">
        <f t="shared" si="6"/>
        <v>1.763892889</v>
      </c>
      <c r="L55" s="151">
        <f t="shared" si="4"/>
        <v>14.34013824</v>
      </c>
      <c r="M55" s="152" t="str">
        <f t="shared" si="5"/>
        <v>tonga2020</v>
      </c>
      <c r="N55" s="153">
        <f>IFERROR(__xludf.DUMMYFUNCTION("""COMPUTED_VALUE"""),3.0)</f>
        <v>3</v>
      </c>
      <c r="O55" s="154"/>
      <c r="P55" s="154"/>
      <c r="Q55" s="154"/>
      <c r="R55" s="154"/>
      <c r="S55" s="154"/>
      <c r="T55" s="154"/>
      <c r="U55" s="154"/>
      <c r="V55" s="154"/>
      <c r="W55" s="154"/>
      <c r="X55" s="154"/>
      <c r="Y55" s="154"/>
      <c r="Z55" s="154"/>
    </row>
    <row r="56">
      <c r="A56" s="143" t="s">
        <v>11</v>
      </c>
      <c r="B56" s="143" t="s">
        <v>288</v>
      </c>
      <c r="C56" s="144" t="s">
        <v>289</v>
      </c>
      <c r="D56" s="145" t="s">
        <v>242</v>
      </c>
      <c r="E56" s="146">
        <v>44189.0</v>
      </c>
      <c r="F56" s="147" t="s">
        <v>249</v>
      </c>
      <c r="G56" s="148">
        <v>60.0</v>
      </c>
      <c r="H56" s="148">
        <v>45.0</v>
      </c>
      <c r="I56" s="148">
        <v>50.0</v>
      </c>
      <c r="J56" s="149">
        <f t="shared" si="2"/>
        <v>0.003188843787</v>
      </c>
      <c r="K56" s="150">
        <f t="shared" si="6"/>
        <v>1.381832308</v>
      </c>
      <c r="L56" s="151">
        <f t="shared" si="4"/>
        <v>14.34013824</v>
      </c>
      <c r="M56" s="152" t="str">
        <f t="shared" si="5"/>
        <v>tonga2020</v>
      </c>
      <c r="N56" s="153">
        <f>IFERROR(__xludf.DUMMYFUNCTION("""COMPUTED_VALUE"""),4.0)</f>
        <v>4</v>
      </c>
      <c r="O56" s="154"/>
      <c r="P56" s="154"/>
      <c r="Q56" s="154"/>
      <c r="R56" s="154"/>
      <c r="S56" s="154"/>
      <c r="T56" s="154"/>
      <c r="U56" s="154"/>
      <c r="V56" s="154"/>
      <c r="W56" s="154"/>
      <c r="X56" s="154"/>
      <c r="Y56" s="154"/>
      <c r="Z56" s="154"/>
    </row>
    <row r="57">
      <c r="A57" s="143" t="s">
        <v>11</v>
      </c>
      <c r="B57" s="143" t="s">
        <v>255</v>
      </c>
      <c r="C57" s="144" t="s">
        <v>290</v>
      </c>
      <c r="D57" s="145" t="s">
        <v>242</v>
      </c>
      <c r="E57" s="146">
        <v>44189.0</v>
      </c>
      <c r="F57" s="147" t="s">
        <v>287</v>
      </c>
      <c r="G57" s="148">
        <v>30.0</v>
      </c>
      <c r="H57" s="148">
        <v>45.0</v>
      </c>
      <c r="I57" s="148">
        <v>50.0</v>
      </c>
      <c r="J57" s="149">
        <f t="shared" si="2"/>
        <v>0.002524612634</v>
      </c>
      <c r="K57" s="150">
        <f t="shared" si="6"/>
        <v>1.093998808</v>
      </c>
      <c r="L57" s="151">
        <f t="shared" si="4"/>
        <v>14.34013824</v>
      </c>
      <c r="M57" s="152" t="str">
        <f t="shared" si="5"/>
        <v>tonga2020</v>
      </c>
      <c r="N57" s="153">
        <f>IFERROR(__xludf.DUMMYFUNCTION("""COMPUTED_VALUE"""),5.0)</f>
        <v>5</v>
      </c>
      <c r="O57" s="154"/>
      <c r="P57" s="154"/>
      <c r="Q57" s="154"/>
      <c r="R57" s="154"/>
      <c r="S57" s="154"/>
      <c r="T57" s="154"/>
      <c r="U57" s="154"/>
      <c r="V57" s="154"/>
      <c r="W57" s="154"/>
      <c r="X57" s="154"/>
      <c r="Y57" s="154"/>
      <c r="Z57" s="154"/>
    </row>
    <row r="58">
      <c r="A58" s="143" t="s">
        <v>11</v>
      </c>
      <c r="B58" s="143" t="s">
        <v>76</v>
      </c>
      <c r="C58" s="144" t="s">
        <v>291</v>
      </c>
      <c r="D58" s="145" t="s">
        <v>242</v>
      </c>
      <c r="E58" s="146">
        <v>44192.0</v>
      </c>
      <c r="F58" s="147" t="s">
        <v>249</v>
      </c>
      <c r="G58" s="148">
        <v>20.0</v>
      </c>
      <c r="H58" s="148">
        <v>25.0</v>
      </c>
      <c r="I58" s="148">
        <v>50.0</v>
      </c>
      <c r="J58" s="149">
        <f t="shared" si="2"/>
        <v>0.001902079105</v>
      </c>
      <c r="K58" s="150">
        <f t="shared" si="6"/>
        <v>0.824234279</v>
      </c>
      <c r="L58" s="151">
        <f t="shared" si="4"/>
        <v>14.34013824</v>
      </c>
      <c r="M58" s="152" t="str">
        <f t="shared" si="5"/>
        <v>tonga2020</v>
      </c>
      <c r="N58" s="153">
        <f>IFERROR(__xludf.DUMMYFUNCTION("""COMPUTED_VALUE"""),6.0)</f>
        <v>6</v>
      </c>
      <c r="O58" s="154"/>
      <c r="P58" s="154"/>
      <c r="Q58" s="154"/>
      <c r="R58" s="154"/>
      <c r="S58" s="154"/>
      <c r="T58" s="154"/>
      <c r="U58" s="154"/>
      <c r="V58" s="154"/>
      <c r="W58" s="154"/>
      <c r="X58" s="154"/>
      <c r="Y58" s="154"/>
      <c r="Z58" s="154"/>
    </row>
    <row r="59">
      <c r="A59" s="143" t="s">
        <v>11</v>
      </c>
      <c r="B59" s="143" t="s">
        <v>76</v>
      </c>
      <c r="C59" s="144" t="s">
        <v>254</v>
      </c>
      <c r="D59" s="145" t="s">
        <v>242</v>
      </c>
      <c r="E59" s="146">
        <v>44192.0</v>
      </c>
      <c r="F59" s="147" t="s">
        <v>249</v>
      </c>
      <c r="G59" s="148">
        <v>30.0</v>
      </c>
      <c r="H59" s="148">
        <v>25.0</v>
      </c>
      <c r="I59" s="148">
        <v>50.0</v>
      </c>
      <c r="J59" s="149">
        <f t="shared" si="2"/>
        <v>0.00212348949</v>
      </c>
      <c r="K59" s="150">
        <f t="shared" si="6"/>
        <v>0.9201787788</v>
      </c>
      <c r="L59" s="151">
        <f t="shared" si="4"/>
        <v>14.34013824</v>
      </c>
      <c r="M59" s="152" t="str">
        <f t="shared" si="5"/>
        <v>tonga2020</v>
      </c>
      <c r="N59" s="153">
        <f>IFERROR(__xludf.DUMMYFUNCTION("""COMPUTED_VALUE"""),7.0)</f>
        <v>7</v>
      </c>
      <c r="O59" s="154"/>
      <c r="P59" s="154"/>
      <c r="Q59" s="154"/>
      <c r="R59" s="154"/>
      <c r="S59" s="154"/>
      <c r="T59" s="154"/>
      <c r="U59" s="154"/>
      <c r="V59" s="154"/>
      <c r="W59" s="154"/>
      <c r="X59" s="154"/>
      <c r="Y59" s="154"/>
      <c r="Z59" s="154"/>
    </row>
    <row r="60">
      <c r="A60" s="143" t="s">
        <v>11</v>
      </c>
      <c r="B60" s="143" t="s">
        <v>21</v>
      </c>
      <c r="C60" s="144" t="s">
        <v>270</v>
      </c>
      <c r="D60" s="145" t="s">
        <v>242</v>
      </c>
      <c r="E60" s="146">
        <v>44193.0</v>
      </c>
      <c r="F60" s="147" t="s">
        <v>249</v>
      </c>
      <c r="G60" s="148">
        <v>50.0</v>
      </c>
      <c r="H60" s="148">
        <v>25.0</v>
      </c>
      <c r="I60" s="148">
        <v>25.0</v>
      </c>
      <c r="J60" s="149">
        <f t="shared" si="2"/>
        <v>0.002087383055</v>
      </c>
      <c r="K60" s="150">
        <f t="shared" si="6"/>
        <v>0.9045326571</v>
      </c>
      <c r="L60" s="151">
        <f t="shared" si="4"/>
        <v>14.34013824</v>
      </c>
      <c r="M60" s="152" t="str">
        <f t="shared" si="5"/>
        <v>tonga2020</v>
      </c>
      <c r="N60" s="153">
        <f>IFERROR(__xludf.DUMMYFUNCTION("""COMPUTED_VALUE"""),8.0)</f>
        <v>8</v>
      </c>
      <c r="O60" s="154"/>
      <c r="P60" s="154"/>
      <c r="Q60" s="154"/>
      <c r="R60" s="154"/>
      <c r="S60" s="154"/>
      <c r="T60" s="154"/>
      <c r="U60" s="154"/>
      <c r="V60" s="154"/>
      <c r="W60" s="154"/>
      <c r="X60" s="154"/>
      <c r="Y60" s="154"/>
      <c r="Z60" s="154"/>
    </row>
    <row r="61">
      <c r="A61" s="143" t="s">
        <v>11</v>
      </c>
      <c r="B61" s="143" t="s">
        <v>6</v>
      </c>
      <c r="C61" s="144" t="s">
        <v>269</v>
      </c>
      <c r="D61" s="145" t="s">
        <v>242</v>
      </c>
      <c r="E61" s="146">
        <v>44191.0</v>
      </c>
      <c r="F61" s="147" t="s">
        <v>249</v>
      </c>
      <c r="G61" s="148">
        <v>20.0</v>
      </c>
      <c r="H61" s="148">
        <v>50.0</v>
      </c>
      <c r="I61" s="148">
        <v>30.0</v>
      </c>
      <c r="J61" s="149">
        <f t="shared" si="2"/>
        <v>0.002020341274</v>
      </c>
      <c r="K61" s="150">
        <f t="shared" si="6"/>
        <v>0.8754812187</v>
      </c>
      <c r="L61" s="151">
        <f t="shared" si="4"/>
        <v>14.34013824</v>
      </c>
      <c r="M61" s="152" t="str">
        <f t="shared" si="5"/>
        <v>tonga2020</v>
      </c>
      <c r="N61" s="153">
        <f>IFERROR(__xludf.DUMMYFUNCTION("""COMPUTED_VALUE"""),9.0)</f>
        <v>9</v>
      </c>
      <c r="O61" s="154"/>
      <c r="P61" s="154"/>
      <c r="Q61" s="154"/>
      <c r="R61" s="154"/>
      <c r="S61" s="154"/>
      <c r="T61" s="154"/>
      <c r="U61" s="154"/>
      <c r="V61" s="154"/>
      <c r="W61" s="154"/>
      <c r="X61" s="154"/>
      <c r="Y61" s="154"/>
      <c r="Z61" s="154"/>
    </row>
    <row r="62">
      <c r="A62" s="143" t="s">
        <v>11</v>
      </c>
      <c r="B62" s="143" t="s">
        <v>20</v>
      </c>
      <c r="C62" s="144" t="s">
        <v>272</v>
      </c>
      <c r="D62" s="145" t="s">
        <v>242</v>
      </c>
      <c r="E62" s="146">
        <v>44188.0</v>
      </c>
      <c r="F62" s="147" t="s">
        <v>249</v>
      </c>
      <c r="G62" s="148">
        <v>20.0</v>
      </c>
      <c r="H62" s="148">
        <v>25.0</v>
      </c>
      <c r="I62" s="148">
        <v>40.0</v>
      </c>
      <c r="J62" s="149">
        <f t="shared" si="2"/>
        <v>0.001710508224</v>
      </c>
      <c r="K62" s="150">
        <f t="shared" si="6"/>
        <v>0.7412202305</v>
      </c>
      <c r="L62" s="151">
        <f t="shared" si="4"/>
        <v>14.34013824</v>
      </c>
      <c r="M62" s="152" t="str">
        <f t="shared" si="5"/>
        <v>tonga2020</v>
      </c>
      <c r="N62" s="153">
        <f>IFERROR(__xludf.DUMMYFUNCTION("""COMPUTED_VALUE"""),10.0)</f>
        <v>10</v>
      </c>
      <c r="O62" s="154"/>
      <c r="P62" s="154"/>
      <c r="Q62" s="154"/>
      <c r="R62" s="154"/>
      <c r="S62" s="154"/>
      <c r="T62" s="154"/>
      <c r="U62" s="154"/>
      <c r="V62" s="154"/>
      <c r="W62" s="154"/>
      <c r="X62" s="154"/>
      <c r="Y62" s="154"/>
      <c r="Z62" s="154"/>
    </row>
    <row r="63">
      <c r="A63" s="143" t="s">
        <v>11</v>
      </c>
      <c r="B63" s="143" t="s">
        <v>21</v>
      </c>
      <c r="C63" s="144" t="s">
        <v>273</v>
      </c>
      <c r="D63" s="145" t="s">
        <v>242</v>
      </c>
      <c r="E63" s="146">
        <v>44193.0</v>
      </c>
      <c r="F63" s="147" t="s">
        <v>249</v>
      </c>
      <c r="G63" s="148">
        <v>20.0</v>
      </c>
      <c r="H63" s="148">
        <v>25.0</v>
      </c>
      <c r="I63" s="148">
        <v>40.0</v>
      </c>
      <c r="J63" s="149">
        <f t="shared" si="2"/>
        <v>0.001710508224</v>
      </c>
      <c r="K63" s="150">
        <f t="shared" si="6"/>
        <v>0.7412202305</v>
      </c>
      <c r="L63" s="151">
        <f t="shared" si="4"/>
        <v>14.34013824</v>
      </c>
      <c r="M63" s="152" t="str">
        <f t="shared" si="5"/>
        <v>tonga2020</v>
      </c>
      <c r="N63" s="153">
        <f>IFERROR(__xludf.DUMMYFUNCTION("""COMPUTED_VALUE"""),11.0)</f>
        <v>11</v>
      </c>
      <c r="O63" s="154"/>
      <c r="P63" s="154"/>
      <c r="Q63" s="154"/>
      <c r="R63" s="154"/>
      <c r="S63" s="154"/>
      <c r="T63" s="154"/>
      <c r="U63" s="154"/>
      <c r="V63" s="154"/>
      <c r="W63" s="154"/>
      <c r="X63" s="154"/>
      <c r="Y63" s="154"/>
      <c r="Z63" s="154"/>
    </row>
    <row r="64">
      <c r="A64" s="143" t="s">
        <v>11</v>
      </c>
      <c r="B64" s="143" t="s">
        <v>265</v>
      </c>
      <c r="C64" s="144" t="s">
        <v>274</v>
      </c>
      <c r="D64" s="145" t="s">
        <v>242</v>
      </c>
      <c r="E64" s="146">
        <v>44187.0</v>
      </c>
      <c r="F64" s="147" t="s">
        <v>249</v>
      </c>
      <c r="G64" s="148">
        <v>10.0</v>
      </c>
      <c r="H64" s="148">
        <v>25.0</v>
      </c>
      <c r="I64" s="148">
        <v>40.0</v>
      </c>
      <c r="J64" s="149">
        <f t="shared" si="2"/>
        <v>0.00148909784</v>
      </c>
      <c r="K64" s="150">
        <f t="shared" si="6"/>
        <v>0.6452757307</v>
      </c>
      <c r="L64" s="151">
        <f t="shared" si="4"/>
        <v>14.34013824</v>
      </c>
      <c r="M64" s="152" t="str">
        <f t="shared" si="5"/>
        <v>tonga2020</v>
      </c>
      <c r="N64" s="153">
        <f>IFERROR(__xludf.DUMMYFUNCTION("""COMPUTED_VALUE"""),12.0)</f>
        <v>12</v>
      </c>
      <c r="O64" s="154"/>
      <c r="P64" s="154"/>
      <c r="Q64" s="154"/>
      <c r="R64" s="154"/>
      <c r="S64" s="154"/>
      <c r="T64" s="154"/>
      <c r="U64" s="154"/>
      <c r="V64" s="154"/>
      <c r="W64" s="154"/>
      <c r="X64" s="154"/>
      <c r="Y64" s="154"/>
      <c r="Z64" s="154"/>
    </row>
    <row r="65">
      <c r="A65" s="143" t="s">
        <v>5</v>
      </c>
      <c r="B65" s="143" t="s">
        <v>247</v>
      </c>
      <c r="C65" s="144" t="s">
        <v>292</v>
      </c>
      <c r="D65" s="145" t="s">
        <v>242</v>
      </c>
      <c r="E65" s="146">
        <v>44184.0</v>
      </c>
      <c r="F65" s="147" t="s">
        <v>249</v>
      </c>
      <c r="G65" s="148">
        <v>300.0</v>
      </c>
      <c r="H65" s="148">
        <v>25.0</v>
      </c>
      <c r="I65" s="148">
        <v>150.0</v>
      </c>
      <c r="J65" s="149">
        <f t="shared" si="2"/>
        <v>0.01001727867</v>
      </c>
      <c r="K65" s="150">
        <f t="shared" si="6"/>
        <v>4.340820759</v>
      </c>
      <c r="L65" s="151">
        <f t="shared" si="4"/>
        <v>11.37618516</v>
      </c>
      <c r="M65" s="152" t="str">
        <f t="shared" si="5"/>
        <v>zeptimusq</v>
      </c>
      <c r="N65" s="153">
        <f>IFERROR(__xludf.DUMMYFUNCTION("""COMPUTED_VALUE"""),1.0)</f>
        <v>1</v>
      </c>
      <c r="O65" s="154"/>
      <c r="P65" s="154"/>
      <c r="Q65" s="154"/>
      <c r="R65" s="154"/>
      <c r="S65" s="154"/>
      <c r="T65" s="154"/>
      <c r="U65" s="154"/>
      <c r="V65" s="154"/>
      <c r="W65" s="154"/>
      <c r="X65" s="154"/>
      <c r="Y65" s="154"/>
      <c r="Z65" s="154"/>
    </row>
    <row r="66">
      <c r="A66" s="143" t="s">
        <v>5</v>
      </c>
      <c r="B66" s="143" t="s">
        <v>76</v>
      </c>
      <c r="C66" s="144" t="s">
        <v>250</v>
      </c>
      <c r="D66" s="145" t="s">
        <v>242</v>
      </c>
      <c r="E66" s="146">
        <v>44192.0</v>
      </c>
      <c r="F66" s="147" t="s">
        <v>249</v>
      </c>
      <c r="G66" s="148">
        <v>45.0</v>
      </c>
      <c r="H66" s="148">
        <v>25.0</v>
      </c>
      <c r="I66" s="148">
        <v>150.0</v>
      </c>
      <c r="J66" s="149">
        <f t="shared" si="2"/>
        <v>0.004371313878</v>
      </c>
      <c r="K66" s="150">
        <f t="shared" si="6"/>
        <v>1.894236014</v>
      </c>
      <c r="L66" s="151">
        <f t="shared" si="4"/>
        <v>11.37618516</v>
      </c>
      <c r="M66" s="152" t="str">
        <f t="shared" si="5"/>
        <v>zeptimusq</v>
      </c>
      <c r="N66" s="153">
        <f>IFERROR(__xludf.DUMMYFUNCTION("""COMPUTED_VALUE"""),2.0)</f>
        <v>2</v>
      </c>
      <c r="O66" s="154"/>
      <c r="P66" s="154"/>
      <c r="Q66" s="154"/>
      <c r="R66" s="154"/>
      <c r="S66" s="154"/>
      <c r="T66" s="154"/>
      <c r="U66" s="154"/>
      <c r="V66" s="154"/>
      <c r="W66" s="154"/>
      <c r="X66" s="154"/>
      <c r="Y66" s="154"/>
      <c r="Z66" s="154"/>
    </row>
    <row r="67">
      <c r="A67" s="143" t="s">
        <v>5</v>
      </c>
      <c r="B67" s="143" t="s">
        <v>6</v>
      </c>
      <c r="C67" s="144" t="s">
        <v>269</v>
      </c>
      <c r="D67" s="145" t="s">
        <v>242</v>
      </c>
      <c r="E67" s="146">
        <v>44191.0</v>
      </c>
      <c r="F67" s="147" t="s">
        <v>249</v>
      </c>
      <c r="G67" s="148">
        <v>20.0</v>
      </c>
      <c r="H67" s="148">
        <v>50.0</v>
      </c>
      <c r="I67" s="148">
        <v>50.0</v>
      </c>
      <c r="J67" s="149">
        <f t="shared" si="2"/>
        <v>0.002403483036</v>
      </c>
      <c r="K67" s="150">
        <f t="shared" si="6"/>
        <v>1.041509316</v>
      </c>
      <c r="L67" s="151">
        <f t="shared" si="4"/>
        <v>11.37618516</v>
      </c>
      <c r="M67" s="152" t="str">
        <f t="shared" si="5"/>
        <v>zeptimusq</v>
      </c>
      <c r="N67" s="153">
        <f>IFERROR(__xludf.DUMMYFUNCTION("""COMPUTED_VALUE"""),3.0)</f>
        <v>3</v>
      </c>
      <c r="O67" s="154"/>
      <c r="P67" s="154"/>
      <c r="Q67" s="154"/>
      <c r="R67" s="154"/>
      <c r="S67" s="154"/>
      <c r="T67" s="154"/>
      <c r="U67" s="154"/>
      <c r="V67" s="154"/>
      <c r="W67" s="154"/>
      <c r="X67" s="154"/>
      <c r="Y67" s="154"/>
      <c r="Z67" s="154"/>
    </row>
    <row r="68">
      <c r="A68" s="143" t="s">
        <v>5</v>
      </c>
      <c r="B68" s="143" t="s">
        <v>21</v>
      </c>
      <c r="C68" s="144" t="s">
        <v>270</v>
      </c>
      <c r="D68" s="145" t="s">
        <v>242</v>
      </c>
      <c r="E68" s="146">
        <v>44193.0</v>
      </c>
      <c r="F68" s="147" t="s">
        <v>249</v>
      </c>
      <c r="G68" s="148">
        <v>50.0</v>
      </c>
      <c r="H68" s="148">
        <v>25.0</v>
      </c>
      <c r="I68" s="148">
        <v>25.0</v>
      </c>
      <c r="J68" s="149">
        <f t="shared" si="2"/>
        <v>0.002087383055</v>
      </c>
      <c r="K68" s="150">
        <f t="shared" si="6"/>
        <v>0.9045326571</v>
      </c>
      <c r="L68" s="151">
        <f t="shared" si="4"/>
        <v>11.37618516</v>
      </c>
      <c r="M68" s="152" t="str">
        <f t="shared" si="5"/>
        <v>zeptimusq</v>
      </c>
      <c r="N68" s="153">
        <f>IFERROR(__xludf.DUMMYFUNCTION("""COMPUTED_VALUE"""),4.0)</f>
        <v>4</v>
      </c>
      <c r="O68" s="154"/>
      <c r="P68" s="154"/>
      <c r="Q68" s="154"/>
      <c r="R68" s="154"/>
      <c r="S68" s="154"/>
      <c r="T68" s="154"/>
      <c r="U68" s="154"/>
      <c r="V68" s="154"/>
      <c r="W68" s="154"/>
      <c r="X68" s="154"/>
      <c r="Y68" s="154"/>
      <c r="Z68" s="154"/>
    </row>
    <row r="69">
      <c r="A69" s="143" t="s">
        <v>5</v>
      </c>
      <c r="B69" s="143" t="s">
        <v>20</v>
      </c>
      <c r="C69" s="144" t="s">
        <v>272</v>
      </c>
      <c r="D69" s="145" t="s">
        <v>242</v>
      </c>
      <c r="E69" s="146">
        <v>44188.0</v>
      </c>
      <c r="F69" s="147" t="s">
        <v>249</v>
      </c>
      <c r="G69" s="148">
        <v>20.0</v>
      </c>
      <c r="H69" s="148">
        <v>25.0</v>
      </c>
      <c r="I69" s="148">
        <v>40.0</v>
      </c>
      <c r="J69" s="149">
        <f t="shared" si="2"/>
        <v>0.001710508224</v>
      </c>
      <c r="K69" s="150">
        <f t="shared" si="6"/>
        <v>0.7412202305</v>
      </c>
      <c r="L69" s="151">
        <f t="shared" si="4"/>
        <v>11.37618516</v>
      </c>
      <c r="M69" s="152" t="str">
        <f t="shared" si="5"/>
        <v>zeptimusq</v>
      </c>
      <c r="N69" s="153">
        <f>IFERROR(__xludf.DUMMYFUNCTION("""COMPUTED_VALUE"""),5.0)</f>
        <v>5</v>
      </c>
      <c r="O69" s="154"/>
      <c r="P69" s="154"/>
      <c r="Q69" s="154"/>
      <c r="R69" s="154"/>
      <c r="S69" s="154"/>
      <c r="T69" s="154"/>
      <c r="U69" s="154"/>
      <c r="V69" s="154"/>
      <c r="W69" s="154"/>
      <c r="X69" s="154"/>
      <c r="Y69" s="154"/>
      <c r="Z69" s="154"/>
    </row>
    <row r="70">
      <c r="A70" s="143" t="s">
        <v>5</v>
      </c>
      <c r="B70" s="143" t="s">
        <v>265</v>
      </c>
      <c r="C70" s="144" t="s">
        <v>274</v>
      </c>
      <c r="D70" s="145" t="s">
        <v>242</v>
      </c>
      <c r="E70" s="146">
        <v>44187.0</v>
      </c>
      <c r="F70" s="147" t="s">
        <v>249</v>
      </c>
      <c r="G70" s="148">
        <v>10.0</v>
      </c>
      <c r="H70" s="148">
        <v>25.0</v>
      </c>
      <c r="I70" s="148">
        <v>40.0</v>
      </c>
      <c r="J70" s="149">
        <f t="shared" si="2"/>
        <v>0.00148909784</v>
      </c>
      <c r="K70" s="150">
        <f t="shared" si="6"/>
        <v>0.6452757307</v>
      </c>
      <c r="L70" s="151">
        <f t="shared" si="4"/>
        <v>11.37618516</v>
      </c>
      <c r="M70" s="152" t="str">
        <f t="shared" si="5"/>
        <v>zeptimusq</v>
      </c>
      <c r="N70" s="153">
        <f>IFERROR(__xludf.DUMMYFUNCTION("""COMPUTED_VALUE"""),6.0)</f>
        <v>6</v>
      </c>
      <c r="O70" s="154"/>
      <c r="P70" s="154"/>
      <c r="Q70" s="154"/>
      <c r="R70" s="154"/>
      <c r="S70" s="154"/>
      <c r="T70" s="154"/>
      <c r="U70" s="154"/>
      <c r="V70" s="154"/>
      <c r="W70" s="154"/>
      <c r="X70" s="154"/>
      <c r="Y70" s="154"/>
      <c r="Z70" s="154"/>
    </row>
    <row r="71">
      <c r="A71" s="143" t="s">
        <v>5</v>
      </c>
      <c r="B71" s="143" t="s">
        <v>255</v>
      </c>
      <c r="C71" s="144" t="s">
        <v>259</v>
      </c>
      <c r="D71" s="145" t="s">
        <v>242</v>
      </c>
      <c r="E71" s="146">
        <v>44188.0</v>
      </c>
      <c r="F71" s="147" t="s">
        <v>260</v>
      </c>
      <c r="G71" s="148">
        <v>20.0</v>
      </c>
      <c r="H71" s="148">
        <v>25.0</v>
      </c>
      <c r="I71" s="148">
        <v>25.0</v>
      </c>
      <c r="J71" s="149">
        <f t="shared" si="2"/>
        <v>0.001423151902</v>
      </c>
      <c r="K71" s="150">
        <f t="shared" si="6"/>
        <v>0.6166991577</v>
      </c>
      <c r="L71" s="151">
        <f t="shared" si="4"/>
        <v>11.37618516</v>
      </c>
      <c r="M71" s="152" t="str">
        <f t="shared" si="5"/>
        <v>zeptimusq</v>
      </c>
      <c r="N71" s="153">
        <f>IFERROR(__xludf.DUMMYFUNCTION("""COMPUTED_VALUE"""),7.0)</f>
        <v>7</v>
      </c>
      <c r="O71" s="154"/>
      <c r="P71" s="154"/>
      <c r="Q71" s="154"/>
      <c r="R71" s="154"/>
      <c r="S71" s="154"/>
      <c r="T71" s="154"/>
      <c r="U71" s="154"/>
      <c r="V71" s="154"/>
      <c r="W71" s="154"/>
      <c r="X71" s="154"/>
      <c r="Y71" s="154"/>
      <c r="Z71" s="154"/>
    </row>
    <row r="72">
      <c r="A72" s="143" t="s">
        <v>5</v>
      </c>
      <c r="B72" s="143" t="s">
        <v>21</v>
      </c>
      <c r="C72" s="144" t="s">
        <v>273</v>
      </c>
      <c r="D72" s="145" t="s">
        <v>242</v>
      </c>
      <c r="E72" s="146">
        <v>44193.0</v>
      </c>
      <c r="F72" s="147" t="s">
        <v>249</v>
      </c>
      <c r="G72" s="148">
        <v>20.0</v>
      </c>
      <c r="H72" s="148">
        <v>25.0</v>
      </c>
      <c r="I72" s="148">
        <v>25.0</v>
      </c>
      <c r="J72" s="149">
        <f t="shared" si="2"/>
        <v>0.001423151902</v>
      </c>
      <c r="K72" s="150">
        <f t="shared" si="6"/>
        <v>0.6166991577</v>
      </c>
      <c r="L72" s="151">
        <f t="shared" si="4"/>
        <v>11.37618516</v>
      </c>
      <c r="M72" s="152" t="str">
        <f t="shared" si="5"/>
        <v>zeptimusq</v>
      </c>
      <c r="N72" s="153">
        <f>IFERROR(__xludf.DUMMYFUNCTION("""COMPUTED_VALUE"""),8.0)</f>
        <v>8</v>
      </c>
      <c r="O72" s="154"/>
      <c r="P72" s="154"/>
      <c r="Q72" s="154"/>
      <c r="R72" s="154"/>
      <c r="S72" s="154"/>
      <c r="T72" s="154"/>
      <c r="U72" s="154"/>
      <c r="V72" s="154"/>
      <c r="W72" s="154"/>
      <c r="X72" s="154"/>
      <c r="Y72" s="154"/>
      <c r="Z72" s="154"/>
    </row>
    <row r="73">
      <c r="A73" s="143" t="s">
        <v>5</v>
      </c>
      <c r="B73" s="143" t="s">
        <v>3</v>
      </c>
      <c r="C73" s="144" t="s">
        <v>251</v>
      </c>
      <c r="D73" s="145" t="s">
        <v>242</v>
      </c>
      <c r="E73" s="146">
        <v>44186.0</v>
      </c>
      <c r="F73" s="147" t="s">
        <v>249</v>
      </c>
      <c r="G73" s="148">
        <v>20.0</v>
      </c>
      <c r="H73" s="148">
        <v>25.0</v>
      </c>
      <c r="I73" s="148">
        <v>20.0</v>
      </c>
      <c r="J73" s="149">
        <f t="shared" si="2"/>
        <v>0.001327366462</v>
      </c>
      <c r="K73" s="150">
        <f t="shared" si="6"/>
        <v>0.5751921334</v>
      </c>
      <c r="L73" s="151">
        <f t="shared" si="4"/>
        <v>11.37618516</v>
      </c>
      <c r="M73" s="152" t="str">
        <f t="shared" si="5"/>
        <v>zeptimusq</v>
      </c>
      <c r="N73" s="153">
        <f>IFERROR(__xludf.DUMMYFUNCTION("""COMPUTED_VALUE"""),9.0)</f>
        <v>9</v>
      </c>
      <c r="O73" s="154"/>
      <c r="P73" s="154"/>
      <c r="Q73" s="154"/>
      <c r="R73" s="154"/>
      <c r="S73" s="154"/>
      <c r="T73" s="154"/>
      <c r="U73" s="154"/>
      <c r="V73" s="154"/>
      <c r="W73" s="154"/>
      <c r="X73" s="154"/>
      <c r="Y73" s="154"/>
      <c r="Z73" s="154"/>
    </row>
    <row r="74">
      <c r="A74" s="167" t="s">
        <v>5</v>
      </c>
      <c r="B74" s="167" t="s">
        <v>247</v>
      </c>
      <c r="C74" s="155" t="s">
        <v>292</v>
      </c>
      <c r="D74" s="163" t="s">
        <v>242</v>
      </c>
      <c r="E74" s="164">
        <v>44184.0</v>
      </c>
      <c r="F74" s="158" t="s">
        <v>261</v>
      </c>
      <c r="G74" s="159">
        <v>0.0</v>
      </c>
      <c r="H74" s="159">
        <v>0.0</v>
      </c>
      <c r="I74" s="159">
        <v>0.0</v>
      </c>
      <c r="J74" s="168">
        <f t="shared" si="2"/>
        <v>0</v>
      </c>
      <c r="K74" s="165">
        <f t="shared" si="6"/>
        <v>0</v>
      </c>
      <c r="L74" s="169">
        <f t="shared" si="4"/>
        <v>11.37618516</v>
      </c>
      <c r="M74" s="152" t="str">
        <f t="shared" si="5"/>
        <v>zeptimusq</v>
      </c>
      <c r="N74" s="153">
        <f>IFERROR(__xludf.DUMMYFUNCTION("""COMPUTED_VALUE"""),10.0)</f>
        <v>10</v>
      </c>
      <c r="O74" s="153"/>
      <c r="P74" s="153"/>
      <c r="Q74" s="153"/>
      <c r="R74" s="153"/>
      <c r="S74" s="153"/>
      <c r="T74" s="153"/>
      <c r="U74" s="153"/>
      <c r="V74" s="153"/>
      <c r="W74" s="153"/>
      <c r="X74" s="153"/>
      <c r="Y74" s="153"/>
      <c r="Z74" s="153"/>
    </row>
    <row r="75">
      <c r="A75" s="143" t="s">
        <v>5</v>
      </c>
      <c r="B75" s="143" t="s">
        <v>247</v>
      </c>
      <c r="C75" s="144" t="s">
        <v>292</v>
      </c>
      <c r="D75" s="145" t="s">
        <v>242</v>
      </c>
      <c r="E75" s="146">
        <v>44184.0</v>
      </c>
      <c r="F75" s="158" t="s">
        <v>261</v>
      </c>
      <c r="G75" s="159">
        <v>0.0</v>
      </c>
      <c r="H75" s="159">
        <v>0.0</v>
      </c>
      <c r="I75" s="159">
        <v>0.0</v>
      </c>
      <c r="J75" s="149">
        <f t="shared" si="2"/>
        <v>0</v>
      </c>
      <c r="K75" s="150">
        <f t="shared" si="6"/>
        <v>0</v>
      </c>
      <c r="L75" s="151">
        <f t="shared" si="4"/>
        <v>11.37618516</v>
      </c>
      <c r="M75" s="152" t="str">
        <f t="shared" si="5"/>
        <v>zeptimusq</v>
      </c>
      <c r="N75" s="153">
        <f>IFERROR(__xludf.DUMMYFUNCTION("""COMPUTED_VALUE"""),11.0)</f>
        <v>11</v>
      </c>
      <c r="O75" s="154"/>
      <c r="P75" s="154"/>
      <c r="Q75" s="154"/>
      <c r="R75" s="154"/>
      <c r="S75" s="154"/>
      <c r="T75" s="154"/>
      <c r="U75" s="154"/>
      <c r="V75" s="154"/>
      <c r="W75" s="154"/>
      <c r="X75" s="154"/>
      <c r="Y75" s="154"/>
      <c r="Z75" s="154"/>
    </row>
    <row r="76">
      <c r="A76" s="143" t="s">
        <v>5</v>
      </c>
      <c r="B76" s="143" t="s">
        <v>247</v>
      </c>
      <c r="C76" s="144" t="s">
        <v>292</v>
      </c>
      <c r="D76" s="145" t="s">
        <v>242</v>
      </c>
      <c r="E76" s="146">
        <v>44184.0</v>
      </c>
      <c r="F76" s="158" t="s">
        <v>261</v>
      </c>
      <c r="G76" s="159">
        <v>0.0</v>
      </c>
      <c r="H76" s="159">
        <v>0.0</v>
      </c>
      <c r="I76" s="159">
        <v>0.0</v>
      </c>
      <c r="J76" s="149">
        <f t="shared" si="2"/>
        <v>0</v>
      </c>
      <c r="K76" s="150">
        <f t="shared" si="6"/>
        <v>0</v>
      </c>
      <c r="L76" s="151">
        <f t="shared" si="4"/>
        <v>11.37618516</v>
      </c>
      <c r="M76" s="152" t="str">
        <f t="shared" si="5"/>
        <v>zeptimusq</v>
      </c>
      <c r="N76" s="153">
        <f>IFERROR(__xludf.DUMMYFUNCTION("""COMPUTED_VALUE"""),12.0)</f>
        <v>12</v>
      </c>
      <c r="O76" s="154"/>
      <c r="P76" s="154"/>
      <c r="Q76" s="154"/>
      <c r="R76" s="154"/>
      <c r="S76" s="154"/>
      <c r="T76" s="154"/>
      <c r="U76" s="154"/>
      <c r="V76" s="154"/>
      <c r="W76" s="154"/>
      <c r="X76" s="154"/>
      <c r="Y76" s="154"/>
      <c r="Z76" s="154"/>
    </row>
    <row r="77">
      <c r="A77" s="143" t="s">
        <v>42</v>
      </c>
      <c r="B77" s="143" t="s">
        <v>76</v>
      </c>
      <c r="C77" s="144" t="s">
        <v>253</v>
      </c>
      <c r="D77" s="145" t="s">
        <v>242</v>
      </c>
      <c r="E77" s="146">
        <v>44192.0</v>
      </c>
      <c r="F77" s="147" t="s">
        <v>249</v>
      </c>
      <c r="G77" s="148">
        <v>200.0</v>
      </c>
      <c r="H77" s="148">
        <v>750.0</v>
      </c>
      <c r="I77" s="148">
        <v>400.0</v>
      </c>
      <c r="J77" s="149">
        <f t="shared" si="2"/>
        <v>0.02713316086</v>
      </c>
      <c r="K77" s="150">
        <f t="shared" si="6"/>
        <v>11.75770304</v>
      </c>
      <c r="L77" s="151">
        <f t="shared" si="4"/>
        <v>8.972174448</v>
      </c>
      <c r="M77" s="152" t="str">
        <f t="shared" si="5"/>
        <v>aminlatifi</v>
      </c>
      <c r="N77" s="153">
        <f>IFERROR(__xludf.DUMMYFUNCTION("""COMPUTED_VALUE"""),1.0)</f>
        <v>1</v>
      </c>
      <c r="O77" s="154"/>
      <c r="P77" s="154"/>
      <c r="Q77" s="154"/>
      <c r="R77" s="154"/>
      <c r="S77" s="154"/>
      <c r="T77" s="154"/>
      <c r="U77" s="154"/>
      <c r="V77" s="154"/>
      <c r="W77" s="154"/>
      <c r="X77" s="154"/>
      <c r="Y77" s="154"/>
      <c r="Z77" s="154"/>
    </row>
    <row r="78">
      <c r="A78" s="143" t="s">
        <v>42</v>
      </c>
      <c r="B78" s="143" t="s">
        <v>20</v>
      </c>
      <c r="C78" s="144" t="s">
        <v>293</v>
      </c>
      <c r="D78" s="145" t="s">
        <v>242</v>
      </c>
      <c r="E78" s="146">
        <v>44187.0</v>
      </c>
      <c r="F78" s="147" t="s">
        <v>294</v>
      </c>
      <c r="G78" s="148">
        <v>200.0</v>
      </c>
      <c r="H78" s="148">
        <v>300.0</v>
      </c>
      <c r="I78" s="148">
        <v>200.0</v>
      </c>
      <c r="J78" s="149">
        <f t="shared" si="2"/>
        <v>0.01427647248</v>
      </c>
      <c r="K78" s="150">
        <f t="shared" si="6"/>
        <v>6.186471408</v>
      </c>
      <c r="L78" s="151">
        <f t="shared" si="4"/>
        <v>8.972174448</v>
      </c>
      <c r="M78" s="152" t="str">
        <f t="shared" si="5"/>
        <v>aminlatifi</v>
      </c>
      <c r="N78" s="153">
        <f>IFERROR(__xludf.DUMMYFUNCTION("""COMPUTED_VALUE"""),2.0)</f>
        <v>2</v>
      </c>
      <c r="O78" s="154"/>
      <c r="P78" s="154"/>
      <c r="Q78" s="154"/>
      <c r="R78" s="154"/>
      <c r="S78" s="154"/>
      <c r="T78" s="154"/>
      <c r="U78" s="154"/>
      <c r="V78" s="154"/>
      <c r="W78" s="154"/>
      <c r="X78" s="154"/>
      <c r="Y78" s="154"/>
      <c r="Z78" s="154"/>
    </row>
    <row r="79">
      <c r="A79" s="161" t="s">
        <v>42</v>
      </c>
      <c r="B79" s="161" t="s">
        <v>262</v>
      </c>
      <c r="C79" s="158" t="s">
        <v>295</v>
      </c>
      <c r="D79" s="163"/>
      <c r="E79" s="164"/>
      <c r="F79" s="157"/>
      <c r="G79" s="159"/>
      <c r="H79" s="159"/>
      <c r="I79" s="159"/>
      <c r="J79" s="149">
        <f t="shared" si="2"/>
        <v>0</v>
      </c>
      <c r="K79" s="170">
        <f>17.944*-0.5</f>
        <v>-8.972</v>
      </c>
      <c r="L79" s="151">
        <f t="shared" si="4"/>
        <v>8.972174448</v>
      </c>
      <c r="M79" s="152" t="str">
        <f t="shared" si="5"/>
        <v>aminlatifi</v>
      </c>
      <c r="N79" s="153">
        <f>IFERROR(__xludf.DUMMYFUNCTION("""COMPUTED_VALUE"""),3.0)</f>
        <v>3</v>
      </c>
      <c r="O79" s="153"/>
      <c r="P79" s="153"/>
      <c r="Q79" s="153"/>
      <c r="R79" s="153">
        <v>18.802169413641863</v>
      </c>
      <c r="S79" s="153"/>
      <c r="T79" s="153"/>
      <c r="U79" s="153"/>
      <c r="V79" s="153"/>
      <c r="W79" s="153"/>
      <c r="X79" s="153"/>
      <c r="Y79" s="154"/>
      <c r="Z79" s="154"/>
    </row>
    <row r="80">
      <c r="A80" s="143" t="s">
        <v>8</v>
      </c>
      <c r="B80" s="143" t="s">
        <v>288</v>
      </c>
      <c r="C80" s="144" t="s">
        <v>296</v>
      </c>
      <c r="D80" s="145" t="s">
        <v>242</v>
      </c>
      <c r="E80" s="146">
        <v>44184.0</v>
      </c>
      <c r="F80" s="147" t="s">
        <v>249</v>
      </c>
      <c r="G80" s="148">
        <v>200.0</v>
      </c>
      <c r="H80" s="148">
        <v>300.0</v>
      </c>
      <c r="I80" s="148">
        <v>200.0</v>
      </c>
      <c r="J80" s="149">
        <f t="shared" si="2"/>
        <v>0.01427647248</v>
      </c>
      <c r="K80" s="150">
        <f t="shared" ref="K80:K116" si="7">J80*$J$1</f>
        <v>6.186471408</v>
      </c>
      <c r="L80" s="151">
        <f t="shared" si="4"/>
        <v>7.461376747</v>
      </c>
      <c r="M80" s="152" t="str">
        <f t="shared" si="5"/>
        <v>ygganderson</v>
      </c>
      <c r="N80" s="153">
        <f>IFERROR(__xludf.DUMMYFUNCTION("""COMPUTED_VALUE"""),1.0)</f>
        <v>1</v>
      </c>
      <c r="O80" s="154"/>
      <c r="P80" s="154"/>
      <c r="Q80" s="154"/>
      <c r="R80" s="154"/>
      <c r="S80" s="154"/>
      <c r="T80" s="154"/>
      <c r="U80" s="154"/>
      <c r="V80" s="154"/>
      <c r="W80" s="154"/>
      <c r="X80" s="154"/>
      <c r="Y80" s="154"/>
      <c r="Z80" s="154"/>
    </row>
    <row r="81">
      <c r="A81" s="143" t="s">
        <v>8</v>
      </c>
      <c r="B81" s="143" t="s">
        <v>3</v>
      </c>
      <c r="C81" s="144" t="s">
        <v>251</v>
      </c>
      <c r="D81" s="145" t="s">
        <v>242</v>
      </c>
      <c r="E81" s="146">
        <v>44186.0</v>
      </c>
      <c r="F81" s="147" t="s">
        <v>249</v>
      </c>
      <c r="G81" s="148">
        <v>20.0</v>
      </c>
      <c r="H81" s="148">
        <v>25.0</v>
      </c>
      <c r="I81" s="148">
        <v>30.0</v>
      </c>
      <c r="J81" s="149">
        <f t="shared" si="2"/>
        <v>0.001518937343</v>
      </c>
      <c r="K81" s="150">
        <f t="shared" si="7"/>
        <v>0.658206182</v>
      </c>
      <c r="L81" s="151">
        <f t="shared" si="4"/>
        <v>7.461376747</v>
      </c>
      <c r="M81" s="152" t="str">
        <f t="shared" si="5"/>
        <v>ygganderson</v>
      </c>
      <c r="N81" s="153">
        <f>IFERROR(__xludf.DUMMYFUNCTION("""COMPUTED_VALUE"""),2.0)</f>
        <v>2</v>
      </c>
      <c r="O81" s="154"/>
      <c r="P81" s="154"/>
      <c r="Q81" s="154"/>
      <c r="R81" s="154"/>
      <c r="S81" s="154"/>
      <c r="T81" s="154"/>
      <c r="U81" s="154"/>
      <c r="V81" s="154"/>
      <c r="W81" s="154"/>
      <c r="X81" s="154"/>
      <c r="Y81" s="154"/>
      <c r="Z81" s="154"/>
    </row>
    <row r="82">
      <c r="A82" s="143" t="s">
        <v>8</v>
      </c>
      <c r="B82" s="143" t="s">
        <v>255</v>
      </c>
      <c r="C82" s="144" t="s">
        <v>259</v>
      </c>
      <c r="D82" s="145" t="s">
        <v>242</v>
      </c>
      <c r="E82" s="146">
        <v>44188.0</v>
      </c>
      <c r="F82" s="147" t="s">
        <v>260</v>
      </c>
      <c r="G82" s="148">
        <v>20.0</v>
      </c>
      <c r="H82" s="148">
        <v>25.0</v>
      </c>
      <c r="I82" s="148">
        <v>25.0</v>
      </c>
      <c r="J82" s="149">
        <f t="shared" si="2"/>
        <v>0.001423151902</v>
      </c>
      <c r="K82" s="150">
        <f t="shared" si="7"/>
        <v>0.6166991577</v>
      </c>
      <c r="L82" s="151">
        <f t="shared" si="4"/>
        <v>7.461376747</v>
      </c>
      <c r="M82" s="152" t="str">
        <f t="shared" si="5"/>
        <v>ygganderson</v>
      </c>
      <c r="N82" s="153">
        <f>IFERROR(__xludf.DUMMYFUNCTION("""COMPUTED_VALUE"""),3.0)</f>
        <v>3</v>
      </c>
      <c r="O82" s="154"/>
      <c r="P82" s="154"/>
      <c r="Q82" s="154"/>
      <c r="R82" s="154"/>
      <c r="S82" s="154"/>
      <c r="T82" s="154"/>
      <c r="U82" s="154"/>
      <c r="V82" s="154"/>
      <c r="W82" s="154"/>
      <c r="X82" s="154"/>
      <c r="Y82" s="154"/>
      <c r="Z82" s="154"/>
    </row>
    <row r="83">
      <c r="A83" s="143" t="s">
        <v>8</v>
      </c>
      <c r="B83" s="143" t="s">
        <v>247</v>
      </c>
      <c r="C83" s="144" t="s">
        <v>297</v>
      </c>
      <c r="D83" s="145" t="s">
        <v>242</v>
      </c>
      <c r="E83" s="146">
        <v>44184.0</v>
      </c>
      <c r="F83" s="155" t="s">
        <v>261</v>
      </c>
      <c r="G83" s="156">
        <v>0.0</v>
      </c>
      <c r="H83" s="156">
        <v>0.0</v>
      </c>
      <c r="I83" s="156">
        <v>0.0</v>
      </c>
      <c r="J83" s="149">
        <f t="shared" si="2"/>
        <v>0</v>
      </c>
      <c r="K83" s="150">
        <f t="shared" si="7"/>
        <v>0</v>
      </c>
      <c r="L83" s="151">
        <f t="shared" si="4"/>
        <v>7.461376747</v>
      </c>
      <c r="M83" s="152" t="str">
        <f t="shared" si="5"/>
        <v>ygganderson</v>
      </c>
      <c r="N83" s="153">
        <f>IFERROR(__xludf.DUMMYFUNCTION("""COMPUTED_VALUE"""),4.0)</f>
        <v>4</v>
      </c>
      <c r="O83" s="154"/>
      <c r="P83" s="154"/>
      <c r="Q83" s="154"/>
      <c r="R83" s="154"/>
      <c r="S83" s="154"/>
      <c r="T83" s="154"/>
      <c r="U83" s="154"/>
      <c r="V83" s="154"/>
      <c r="W83" s="154"/>
      <c r="X83" s="154"/>
      <c r="Y83" s="154"/>
      <c r="Z83" s="154"/>
    </row>
    <row r="84">
      <c r="A84" s="143" t="s">
        <v>8</v>
      </c>
      <c r="B84" s="143" t="s">
        <v>247</v>
      </c>
      <c r="C84" s="144" t="s">
        <v>297</v>
      </c>
      <c r="D84" s="145" t="s">
        <v>242</v>
      </c>
      <c r="E84" s="146">
        <v>44184.0</v>
      </c>
      <c r="F84" s="155" t="s">
        <v>261</v>
      </c>
      <c r="G84" s="156">
        <v>0.0</v>
      </c>
      <c r="H84" s="156">
        <v>0.0</v>
      </c>
      <c r="I84" s="156">
        <v>0.0</v>
      </c>
      <c r="J84" s="149">
        <f t="shared" si="2"/>
        <v>0</v>
      </c>
      <c r="K84" s="150">
        <f t="shared" si="7"/>
        <v>0</v>
      </c>
      <c r="L84" s="151">
        <f t="shared" si="4"/>
        <v>7.461376747</v>
      </c>
      <c r="M84" s="152" t="str">
        <f t="shared" si="5"/>
        <v>ygganderson</v>
      </c>
      <c r="N84" s="153">
        <f>IFERROR(__xludf.DUMMYFUNCTION("""COMPUTED_VALUE"""),5.0)</f>
        <v>5</v>
      </c>
      <c r="O84" s="154"/>
      <c r="P84" s="154"/>
      <c r="Q84" s="154"/>
      <c r="R84" s="154"/>
      <c r="S84" s="154"/>
      <c r="T84" s="154"/>
      <c r="U84" s="154"/>
      <c r="V84" s="154"/>
      <c r="W84" s="154"/>
      <c r="X84" s="154"/>
      <c r="Y84" s="154"/>
      <c r="Z84" s="154"/>
    </row>
    <row r="85">
      <c r="A85" s="143" t="s">
        <v>8</v>
      </c>
      <c r="B85" s="143" t="s">
        <v>247</v>
      </c>
      <c r="C85" s="144" t="s">
        <v>297</v>
      </c>
      <c r="D85" s="145" t="s">
        <v>242</v>
      </c>
      <c r="E85" s="146">
        <v>44184.0</v>
      </c>
      <c r="F85" s="158" t="s">
        <v>261</v>
      </c>
      <c r="G85" s="159">
        <v>0.0</v>
      </c>
      <c r="H85" s="159">
        <v>0.0</v>
      </c>
      <c r="I85" s="159">
        <v>0.0</v>
      </c>
      <c r="J85" s="149">
        <f t="shared" si="2"/>
        <v>0</v>
      </c>
      <c r="K85" s="150">
        <f t="shared" si="7"/>
        <v>0</v>
      </c>
      <c r="L85" s="151">
        <f t="shared" si="4"/>
        <v>7.461376747</v>
      </c>
      <c r="M85" s="152" t="str">
        <f t="shared" si="5"/>
        <v>ygganderson</v>
      </c>
      <c r="N85" s="153">
        <f>IFERROR(__xludf.DUMMYFUNCTION("""COMPUTED_VALUE"""),6.0)</f>
        <v>6</v>
      </c>
      <c r="O85" s="154"/>
      <c r="P85" s="154"/>
      <c r="Q85" s="154"/>
      <c r="R85" s="154"/>
      <c r="S85" s="154"/>
      <c r="T85" s="154"/>
      <c r="U85" s="154"/>
      <c r="V85" s="154"/>
      <c r="W85" s="154"/>
      <c r="X85" s="154"/>
      <c r="Y85" s="154"/>
      <c r="Z85" s="154"/>
    </row>
    <row r="86">
      <c r="A86" s="143" t="s">
        <v>8</v>
      </c>
      <c r="B86" s="143" t="s">
        <v>247</v>
      </c>
      <c r="C86" s="144" t="s">
        <v>297</v>
      </c>
      <c r="D86" s="145" t="s">
        <v>242</v>
      </c>
      <c r="E86" s="146">
        <v>44184.0</v>
      </c>
      <c r="F86" s="158" t="s">
        <v>261</v>
      </c>
      <c r="G86" s="159">
        <v>0.0</v>
      </c>
      <c r="H86" s="159">
        <v>0.0</v>
      </c>
      <c r="I86" s="159">
        <v>0.0</v>
      </c>
      <c r="J86" s="149">
        <f t="shared" si="2"/>
        <v>0</v>
      </c>
      <c r="K86" s="150">
        <f t="shared" si="7"/>
        <v>0</v>
      </c>
      <c r="L86" s="151">
        <f t="shared" si="4"/>
        <v>7.461376747</v>
      </c>
      <c r="M86" s="152" t="str">
        <f t="shared" si="5"/>
        <v>ygganderson</v>
      </c>
      <c r="N86" s="153">
        <f>IFERROR(__xludf.DUMMYFUNCTION("""COMPUTED_VALUE"""),7.0)</f>
        <v>7</v>
      </c>
      <c r="O86" s="154"/>
      <c r="P86" s="154"/>
      <c r="Q86" s="154"/>
      <c r="R86" s="154"/>
      <c r="S86" s="154"/>
      <c r="T86" s="154"/>
      <c r="U86" s="154"/>
      <c r="V86" s="154"/>
      <c r="W86" s="154"/>
      <c r="X86" s="154"/>
      <c r="Y86" s="154"/>
      <c r="Z86" s="154"/>
    </row>
    <row r="87">
      <c r="A87" s="143" t="s">
        <v>80</v>
      </c>
      <c r="B87" s="143" t="s">
        <v>44</v>
      </c>
      <c r="C87" s="144" t="s">
        <v>298</v>
      </c>
      <c r="D87" s="145" t="s">
        <v>242</v>
      </c>
      <c r="E87" s="146">
        <v>44188.0</v>
      </c>
      <c r="F87" s="147" t="s">
        <v>257</v>
      </c>
      <c r="G87" s="148">
        <v>100.0</v>
      </c>
      <c r="H87" s="148">
        <v>100.0</v>
      </c>
      <c r="I87" s="148">
        <v>100.0</v>
      </c>
      <c r="J87" s="149">
        <f t="shared" si="2"/>
        <v>0.006135428378</v>
      </c>
      <c r="K87" s="150">
        <f t="shared" si="7"/>
        <v>2.65868563</v>
      </c>
      <c r="L87" s="151">
        <f t="shared" si="4"/>
        <v>6.503418603</v>
      </c>
      <c r="M87" s="152" t="str">
        <f t="shared" si="5"/>
        <v>fabiosmendes</v>
      </c>
      <c r="N87" s="153">
        <f>IFERROR(__xludf.DUMMYFUNCTION("""COMPUTED_VALUE"""),1.0)</f>
        <v>1</v>
      </c>
      <c r="O87" s="154"/>
      <c r="P87" s="154"/>
      <c r="Q87" s="154"/>
      <c r="R87" s="154"/>
      <c r="S87" s="154"/>
      <c r="T87" s="154"/>
      <c r="U87" s="154"/>
      <c r="V87" s="154"/>
      <c r="W87" s="154"/>
      <c r="X87" s="154"/>
      <c r="Y87" s="154"/>
      <c r="Z87" s="154"/>
    </row>
    <row r="88">
      <c r="A88" s="143" t="s">
        <v>80</v>
      </c>
      <c r="B88" s="143" t="s">
        <v>255</v>
      </c>
      <c r="C88" s="144" t="s">
        <v>299</v>
      </c>
      <c r="D88" s="145" t="s">
        <v>242</v>
      </c>
      <c r="E88" s="146">
        <v>44188.0</v>
      </c>
      <c r="F88" s="147" t="s">
        <v>257</v>
      </c>
      <c r="G88" s="148">
        <v>40.0</v>
      </c>
      <c r="H88" s="148">
        <v>35.0</v>
      </c>
      <c r="I88" s="148">
        <v>50.0</v>
      </c>
      <c r="J88" s="149">
        <f t="shared" si="2"/>
        <v>0.002545461446</v>
      </c>
      <c r="K88" s="150">
        <f t="shared" si="7"/>
        <v>1.103033293</v>
      </c>
      <c r="L88" s="151">
        <f t="shared" si="4"/>
        <v>6.503418603</v>
      </c>
      <c r="M88" s="152" t="str">
        <f t="shared" si="5"/>
        <v>fabiosmendes</v>
      </c>
      <c r="N88" s="153">
        <f>IFERROR(__xludf.DUMMYFUNCTION("""COMPUTED_VALUE"""),2.0)</f>
        <v>2</v>
      </c>
      <c r="O88" s="154"/>
      <c r="P88" s="154"/>
      <c r="Q88" s="154"/>
      <c r="R88" s="154"/>
      <c r="S88" s="154"/>
      <c r="T88" s="154"/>
      <c r="U88" s="154"/>
      <c r="V88" s="154"/>
      <c r="W88" s="154"/>
      <c r="X88" s="154"/>
      <c r="Y88" s="154"/>
      <c r="Z88" s="154"/>
    </row>
    <row r="89">
      <c r="A89" s="143" t="s">
        <v>80</v>
      </c>
      <c r="B89" s="143" t="s">
        <v>255</v>
      </c>
      <c r="C89" s="144" t="s">
        <v>300</v>
      </c>
      <c r="D89" s="145" t="s">
        <v>242</v>
      </c>
      <c r="E89" s="146">
        <v>44188.0</v>
      </c>
      <c r="F89" s="147" t="s">
        <v>257</v>
      </c>
      <c r="G89" s="148">
        <v>30.0</v>
      </c>
      <c r="H89" s="148">
        <v>25.0</v>
      </c>
      <c r="I89" s="148">
        <v>35.0</v>
      </c>
      <c r="J89" s="149">
        <f t="shared" si="2"/>
        <v>0.001836133168</v>
      </c>
      <c r="K89" s="150">
        <f t="shared" si="7"/>
        <v>0.795657706</v>
      </c>
      <c r="L89" s="151">
        <f t="shared" si="4"/>
        <v>6.503418603</v>
      </c>
      <c r="M89" s="152" t="str">
        <f t="shared" si="5"/>
        <v>fabiosmendes</v>
      </c>
      <c r="N89" s="153">
        <f>IFERROR(__xludf.DUMMYFUNCTION("""COMPUTED_VALUE"""),3.0)</f>
        <v>3</v>
      </c>
      <c r="O89" s="154"/>
      <c r="P89" s="154"/>
      <c r="Q89" s="154"/>
      <c r="R89" s="154"/>
      <c r="S89" s="154"/>
      <c r="T89" s="154"/>
      <c r="U89" s="154"/>
      <c r="V89" s="154"/>
      <c r="W89" s="154"/>
      <c r="X89" s="154"/>
      <c r="Y89" s="154"/>
      <c r="Z89" s="154"/>
    </row>
    <row r="90">
      <c r="A90" s="143" t="s">
        <v>80</v>
      </c>
      <c r="B90" s="143" t="s">
        <v>76</v>
      </c>
      <c r="C90" s="144" t="s">
        <v>258</v>
      </c>
      <c r="D90" s="145" t="s">
        <v>242</v>
      </c>
      <c r="E90" s="146">
        <v>44192.0</v>
      </c>
      <c r="F90" s="147" t="s">
        <v>249</v>
      </c>
      <c r="G90" s="148">
        <v>30.0</v>
      </c>
      <c r="H90" s="148">
        <v>25.0</v>
      </c>
      <c r="I90" s="148">
        <v>25.0</v>
      </c>
      <c r="J90" s="149">
        <f t="shared" si="2"/>
        <v>0.001644562287</v>
      </c>
      <c r="K90" s="150">
        <f t="shared" si="7"/>
        <v>0.7126436575</v>
      </c>
      <c r="L90" s="151">
        <f t="shared" si="4"/>
        <v>6.503418603</v>
      </c>
      <c r="M90" s="152" t="str">
        <f t="shared" si="5"/>
        <v>fabiosmendes</v>
      </c>
      <c r="N90" s="153">
        <f>IFERROR(__xludf.DUMMYFUNCTION("""COMPUTED_VALUE"""),4.0)</f>
        <v>4</v>
      </c>
      <c r="O90" s="154"/>
      <c r="P90" s="154"/>
      <c r="Q90" s="154"/>
      <c r="R90" s="154"/>
      <c r="S90" s="154"/>
      <c r="T90" s="154"/>
      <c r="U90" s="154"/>
      <c r="V90" s="154"/>
      <c r="W90" s="154"/>
      <c r="X90" s="154"/>
      <c r="Y90" s="154"/>
      <c r="Z90" s="154"/>
    </row>
    <row r="91">
      <c r="A91" s="143" t="s">
        <v>80</v>
      </c>
      <c r="B91" s="143" t="s">
        <v>255</v>
      </c>
      <c r="C91" s="144" t="s">
        <v>256</v>
      </c>
      <c r="D91" s="145" t="s">
        <v>242</v>
      </c>
      <c r="E91" s="146">
        <v>44188.0</v>
      </c>
      <c r="F91" s="147" t="s">
        <v>257</v>
      </c>
      <c r="G91" s="148">
        <v>20.0</v>
      </c>
      <c r="H91" s="148">
        <v>25.0</v>
      </c>
      <c r="I91" s="148">
        <v>25.0</v>
      </c>
      <c r="J91" s="149">
        <f t="shared" si="2"/>
        <v>0.001423151902</v>
      </c>
      <c r="K91" s="150">
        <f t="shared" si="7"/>
        <v>0.6166991577</v>
      </c>
      <c r="L91" s="151">
        <f t="shared" si="4"/>
        <v>6.503418603</v>
      </c>
      <c r="M91" s="152" t="str">
        <f t="shared" si="5"/>
        <v>fabiosmendes</v>
      </c>
      <c r="N91" s="153">
        <f>IFERROR(__xludf.DUMMYFUNCTION("""COMPUTED_VALUE"""),5.0)</f>
        <v>5</v>
      </c>
      <c r="O91" s="154"/>
      <c r="P91" s="154"/>
      <c r="Q91" s="154"/>
      <c r="R91" s="154"/>
      <c r="S91" s="154"/>
      <c r="T91" s="154"/>
      <c r="U91" s="154"/>
      <c r="V91" s="154"/>
      <c r="W91" s="154"/>
      <c r="X91" s="154"/>
      <c r="Y91" s="154"/>
      <c r="Z91" s="154"/>
    </row>
    <row r="92">
      <c r="A92" s="143" t="s">
        <v>80</v>
      </c>
      <c r="B92" s="143" t="s">
        <v>255</v>
      </c>
      <c r="C92" s="144" t="s">
        <v>301</v>
      </c>
      <c r="D92" s="145" t="s">
        <v>242</v>
      </c>
      <c r="E92" s="146">
        <v>44188.0</v>
      </c>
      <c r="F92" s="147" t="s">
        <v>257</v>
      </c>
      <c r="G92" s="148">
        <v>20.0</v>
      </c>
      <c r="H92" s="148">
        <v>25.0</v>
      </c>
      <c r="I92" s="148">
        <v>25.0</v>
      </c>
      <c r="J92" s="149">
        <f t="shared" si="2"/>
        <v>0.001423151902</v>
      </c>
      <c r="K92" s="150">
        <f t="shared" si="7"/>
        <v>0.6166991577</v>
      </c>
      <c r="L92" s="151">
        <f t="shared" si="4"/>
        <v>6.503418603</v>
      </c>
      <c r="M92" s="152" t="str">
        <f t="shared" si="5"/>
        <v>fabiosmendes</v>
      </c>
      <c r="N92" s="153">
        <f>IFERROR(__xludf.DUMMYFUNCTION("""COMPUTED_VALUE"""),6.0)</f>
        <v>6</v>
      </c>
      <c r="O92" s="154"/>
      <c r="P92" s="154"/>
      <c r="Q92" s="154"/>
      <c r="R92" s="154"/>
      <c r="S92" s="154"/>
      <c r="T92" s="154"/>
      <c r="U92" s="154"/>
      <c r="V92" s="154"/>
      <c r="W92" s="154"/>
      <c r="X92" s="154"/>
      <c r="Y92" s="154"/>
      <c r="Z92" s="154"/>
    </row>
    <row r="93">
      <c r="A93" s="143" t="s">
        <v>73</v>
      </c>
      <c r="B93" s="143" t="s">
        <v>44</v>
      </c>
      <c r="C93" s="144" t="s">
        <v>302</v>
      </c>
      <c r="D93" s="145" t="s">
        <v>242</v>
      </c>
      <c r="E93" s="146">
        <v>44188.0</v>
      </c>
      <c r="F93" s="147" t="s">
        <v>257</v>
      </c>
      <c r="G93" s="148">
        <v>50.0</v>
      </c>
      <c r="H93" s="148">
        <v>50.0</v>
      </c>
      <c r="I93" s="148">
        <v>50.0</v>
      </c>
      <c r="J93" s="149">
        <f t="shared" si="2"/>
        <v>0.003067714189</v>
      </c>
      <c r="K93" s="150">
        <f t="shared" si="7"/>
        <v>1.329342815</v>
      </c>
      <c r="L93" s="151">
        <f t="shared" si="4"/>
        <v>6.407474103</v>
      </c>
      <c r="M93" s="152" t="str">
        <f t="shared" si="5"/>
        <v>merlinegalite</v>
      </c>
      <c r="N93" s="153">
        <f>IFERROR(__xludf.DUMMYFUNCTION("""COMPUTED_VALUE"""),1.0)</f>
        <v>1</v>
      </c>
      <c r="O93" s="154"/>
      <c r="P93" s="154"/>
      <c r="Q93" s="154"/>
      <c r="R93" s="154"/>
      <c r="S93" s="154"/>
      <c r="T93" s="154"/>
      <c r="U93" s="154"/>
      <c r="V93" s="154"/>
      <c r="W93" s="154"/>
      <c r="X93" s="154"/>
      <c r="Y93" s="154"/>
      <c r="Z93" s="154"/>
    </row>
    <row r="94">
      <c r="A94" s="143" t="s">
        <v>73</v>
      </c>
      <c r="B94" s="143" t="s">
        <v>255</v>
      </c>
      <c r="C94" s="144" t="s">
        <v>299</v>
      </c>
      <c r="D94" s="145" t="s">
        <v>242</v>
      </c>
      <c r="E94" s="146">
        <v>44188.0</v>
      </c>
      <c r="F94" s="147" t="s">
        <v>257</v>
      </c>
      <c r="G94" s="148">
        <v>40.0</v>
      </c>
      <c r="H94" s="148">
        <v>35.0</v>
      </c>
      <c r="I94" s="148">
        <v>50.0</v>
      </c>
      <c r="J94" s="149">
        <f t="shared" si="2"/>
        <v>0.002545461446</v>
      </c>
      <c r="K94" s="150">
        <f t="shared" si="7"/>
        <v>1.103033293</v>
      </c>
      <c r="L94" s="151">
        <f t="shared" si="4"/>
        <v>6.407474103</v>
      </c>
      <c r="M94" s="152" t="str">
        <f t="shared" si="5"/>
        <v>merlinegalite</v>
      </c>
      <c r="N94" s="153">
        <f>IFERROR(__xludf.DUMMYFUNCTION("""COMPUTED_VALUE"""),2.0)</f>
        <v>2</v>
      </c>
      <c r="O94" s="154"/>
      <c r="P94" s="154"/>
      <c r="Q94" s="154"/>
      <c r="R94" s="154"/>
      <c r="S94" s="154"/>
      <c r="T94" s="154"/>
      <c r="U94" s="154"/>
      <c r="V94" s="154"/>
      <c r="W94" s="154"/>
      <c r="X94" s="154"/>
      <c r="Y94" s="154"/>
      <c r="Z94" s="154"/>
    </row>
    <row r="95">
      <c r="A95" s="143" t="s">
        <v>73</v>
      </c>
      <c r="B95" s="143" t="s">
        <v>255</v>
      </c>
      <c r="C95" s="144" t="s">
        <v>300</v>
      </c>
      <c r="D95" s="145" t="s">
        <v>242</v>
      </c>
      <c r="E95" s="146">
        <v>44188.0</v>
      </c>
      <c r="F95" s="147" t="s">
        <v>257</v>
      </c>
      <c r="G95" s="148">
        <v>30.0</v>
      </c>
      <c r="H95" s="148">
        <v>25.0</v>
      </c>
      <c r="I95" s="148">
        <v>35.0</v>
      </c>
      <c r="J95" s="149">
        <f t="shared" si="2"/>
        <v>0.001836133168</v>
      </c>
      <c r="K95" s="150">
        <f t="shared" si="7"/>
        <v>0.795657706</v>
      </c>
      <c r="L95" s="151">
        <f t="shared" si="4"/>
        <v>6.407474103</v>
      </c>
      <c r="M95" s="152" t="str">
        <f t="shared" si="5"/>
        <v>merlinegalite</v>
      </c>
      <c r="N95" s="153">
        <f>IFERROR(__xludf.DUMMYFUNCTION("""COMPUTED_VALUE"""),3.0)</f>
        <v>3</v>
      </c>
      <c r="O95" s="154"/>
      <c r="P95" s="154"/>
      <c r="Q95" s="154"/>
      <c r="R95" s="154"/>
      <c r="S95" s="154"/>
      <c r="T95" s="154"/>
      <c r="U95" s="154"/>
      <c r="V95" s="154"/>
      <c r="W95" s="154"/>
      <c r="X95" s="154"/>
      <c r="Y95" s="154"/>
      <c r="Z95" s="154"/>
    </row>
    <row r="96">
      <c r="A96" s="143" t="s">
        <v>73</v>
      </c>
      <c r="B96" s="143" t="s">
        <v>76</v>
      </c>
      <c r="C96" s="144" t="s">
        <v>258</v>
      </c>
      <c r="D96" s="145" t="s">
        <v>242</v>
      </c>
      <c r="E96" s="146">
        <v>44192.0</v>
      </c>
      <c r="F96" s="147" t="s">
        <v>249</v>
      </c>
      <c r="G96" s="148">
        <v>30.0</v>
      </c>
      <c r="H96" s="148">
        <v>25.0</v>
      </c>
      <c r="I96" s="148">
        <v>25.0</v>
      </c>
      <c r="J96" s="149">
        <f t="shared" si="2"/>
        <v>0.001644562287</v>
      </c>
      <c r="K96" s="150">
        <f t="shared" si="7"/>
        <v>0.7126436575</v>
      </c>
      <c r="L96" s="151">
        <f t="shared" si="4"/>
        <v>6.407474103</v>
      </c>
      <c r="M96" s="152" t="str">
        <f t="shared" si="5"/>
        <v>merlinegalite</v>
      </c>
      <c r="N96" s="153">
        <f>IFERROR(__xludf.DUMMYFUNCTION("""COMPUTED_VALUE"""),4.0)</f>
        <v>4</v>
      </c>
      <c r="O96" s="154"/>
      <c r="P96" s="154"/>
      <c r="Q96" s="154"/>
      <c r="R96" s="154"/>
      <c r="S96" s="154"/>
      <c r="T96" s="154"/>
      <c r="U96" s="154"/>
      <c r="V96" s="154"/>
      <c r="W96" s="154"/>
      <c r="X96" s="154"/>
      <c r="Y96" s="154"/>
      <c r="Z96" s="154"/>
    </row>
    <row r="97">
      <c r="A97" s="143" t="s">
        <v>73</v>
      </c>
      <c r="B97" s="143" t="s">
        <v>255</v>
      </c>
      <c r="C97" s="144" t="s">
        <v>256</v>
      </c>
      <c r="D97" s="145" t="s">
        <v>242</v>
      </c>
      <c r="E97" s="146">
        <v>44188.0</v>
      </c>
      <c r="F97" s="147" t="s">
        <v>257</v>
      </c>
      <c r="G97" s="148">
        <v>20.0</v>
      </c>
      <c r="H97" s="148">
        <v>25.0</v>
      </c>
      <c r="I97" s="148">
        <v>25.0</v>
      </c>
      <c r="J97" s="149">
        <f t="shared" si="2"/>
        <v>0.001423151902</v>
      </c>
      <c r="K97" s="150">
        <f t="shared" si="7"/>
        <v>0.6166991577</v>
      </c>
      <c r="L97" s="151">
        <f t="shared" si="4"/>
        <v>6.407474103</v>
      </c>
      <c r="M97" s="152" t="str">
        <f t="shared" si="5"/>
        <v>merlinegalite</v>
      </c>
      <c r="N97" s="153">
        <f>IFERROR(__xludf.DUMMYFUNCTION("""COMPUTED_VALUE"""),5.0)</f>
        <v>5</v>
      </c>
      <c r="O97" s="154"/>
      <c r="P97" s="154"/>
      <c r="Q97" s="154"/>
      <c r="R97" s="154"/>
      <c r="S97" s="154"/>
      <c r="T97" s="154"/>
      <c r="U97" s="154"/>
      <c r="V97" s="154"/>
      <c r="W97" s="154"/>
      <c r="X97" s="154"/>
      <c r="Y97" s="154"/>
      <c r="Z97" s="154"/>
    </row>
    <row r="98">
      <c r="A98" s="143" t="s">
        <v>73</v>
      </c>
      <c r="B98" s="143" t="s">
        <v>255</v>
      </c>
      <c r="C98" s="144" t="s">
        <v>259</v>
      </c>
      <c r="D98" s="145" t="s">
        <v>242</v>
      </c>
      <c r="E98" s="146">
        <v>44188.0</v>
      </c>
      <c r="F98" s="147" t="s">
        <v>260</v>
      </c>
      <c r="G98" s="148">
        <v>20.0</v>
      </c>
      <c r="H98" s="148">
        <v>25.0</v>
      </c>
      <c r="I98" s="148">
        <v>25.0</v>
      </c>
      <c r="J98" s="149">
        <f t="shared" si="2"/>
        <v>0.001423151902</v>
      </c>
      <c r="K98" s="150">
        <f t="shared" si="7"/>
        <v>0.6166991577</v>
      </c>
      <c r="L98" s="151">
        <f t="shared" si="4"/>
        <v>6.407474103</v>
      </c>
      <c r="M98" s="152" t="str">
        <f t="shared" si="5"/>
        <v>merlinegalite</v>
      </c>
      <c r="N98" s="153">
        <f>IFERROR(__xludf.DUMMYFUNCTION("""COMPUTED_VALUE"""),6.0)</f>
        <v>6</v>
      </c>
      <c r="O98" s="154"/>
      <c r="P98" s="154"/>
      <c r="Q98" s="154"/>
      <c r="R98" s="154"/>
      <c r="S98" s="154"/>
      <c r="T98" s="154"/>
      <c r="U98" s="154"/>
      <c r="V98" s="154"/>
      <c r="W98" s="154"/>
      <c r="X98" s="154"/>
      <c r="Y98" s="154"/>
      <c r="Z98" s="154"/>
    </row>
    <row r="99">
      <c r="A99" s="143" t="s">
        <v>73</v>
      </c>
      <c r="B99" s="143" t="s">
        <v>255</v>
      </c>
      <c r="C99" s="144" t="s">
        <v>301</v>
      </c>
      <c r="D99" s="145" t="s">
        <v>242</v>
      </c>
      <c r="E99" s="146">
        <v>44188.0</v>
      </c>
      <c r="F99" s="147" t="s">
        <v>257</v>
      </c>
      <c r="G99" s="148">
        <v>20.0</v>
      </c>
      <c r="H99" s="148">
        <v>25.0</v>
      </c>
      <c r="I99" s="148">
        <v>25.0</v>
      </c>
      <c r="J99" s="149">
        <f t="shared" si="2"/>
        <v>0.001423151902</v>
      </c>
      <c r="K99" s="150">
        <f t="shared" si="7"/>
        <v>0.6166991577</v>
      </c>
      <c r="L99" s="151">
        <f t="shared" si="4"/>
        <v>6.407474103</v>
      </c>
      <c r="M99" s="152" t="str">
        <f t="shared" si="5"/>
        <v>merlinegalite</v>
      </c>
      <c r="N99" s="153">
        <f>IFERROR(__xludf.DUMMYFUNCTION("""COMPUTED_VALUE"""),7.0)</f>
        <v>7</v>
      </c>
      <c r="O99" s="154"/>
      <c r="P99" s="154"/>
      <c r="Q99" s="154"/>
      <c r="R99" s="154"/>
      <c r="S99" s="154"/>
      <c r="T99" s="154"/>
      <c r="U99" s="154"/>
      <c r="V99" s="154"/>
      <c r="W99" s="154"/>
      <c r="X99" s="154"/>
      <c r="Y99" s="154"/>
      <c r="Z99" s="154"/>
    </row>
    <row r="100">
      <c r="A100" s="143" t="s">
        <v>73</v>
      </c>
      <c r="B100" s="143" t="s">
        <v>255</v>
      </c>
      <c r="C100" s="144" t="s">
        <v>303</v>
      </c>
      <c r="D100" s="145" t="s">
        <v>242</v>
      </c>
      <c r="E100" s="146">
        <v>44195.0</v>
      </c>
      <c r="F100" s="147" t="s">
        <v>257</v>
      </c>
      <c r="G100" s="148">
        <v>20.0</v>
      </c>
      <c r="H100" s="148">
        <v>25.0</v>
      </c>
      <c r="I100" s="148">
        <v>25.0</v>
      </c>
      <c r="J100" s="149">
        <f t="shared" si="2"/>
        <v>0.001423151902</v>
      </c>
      <c r="K100" s="150">
        <f t="shared" si="7"/>
        <v>0.6166991577</v>
      </c>
      <c r="L100" s="151">
        <f t="shared" si="4"/>
        <v>6.407474103</v>
      </c>
      <c r="M100" s="152" t="str">
        <f t="shared" si="5"/>
        <v>merlinegalite</v>
      </c>
      <c r="N100" s="153">
        <f>IFERROR(__xludf.DUMMYFUNCTION("""COMPUTED_VALUE"""),8.0)</f>
        <v>8</v>
      </c>
      <c r="O100" s="154"/>
      <c r="P100" s="154"/>
      <c r="Q100" s="154"/>
      <c r="R100" s="154"/>
      <c r="S100" s="154"/>
      <c r="T100" s="154"/>
      <c r="U100" s="154"/>
      <c r="V100" s="154"/>
      <c r="W100" s="154"/>
      <c r="X100" s="154"/>
      <c r="Y100" s="154"/>
      <c r="Z100" s="154"/>
    </row>
    <row r="101">
      <c r="A101" s="143" t="s">
        <v>38</v>
      </c>
      <c r="B101" s="143" t="s">
        <v>255</v>
      </c>
      <c r="C101" s="144" t="s">
        <v>304</v>
      </c>
      <c r="D101" s="145" t="s">
        <v>242</v>
      </c>
      <c r="E101" s="146">
        <v>44188.0</v>
      </c>
      <c r="F101" s="147" t="s">
        <v>257</v>
      </c>
      <c r="G101" s="148">
        <v>100.0</v>
      </c>
      <c r="H101" s="148">
        <v>150.0</v>
      </c>
      <c r="I101" s="148">
        <v>100.0</v>
      </c>
      <c r="J101" s="149">
        <f t="shared" si="2"/>
        <v>0.00713823624</v>
      </c>
      <c r="K101" s="150">
        <f t="shared" si="7"/>
        <v>3.093235704</v>
      </c>
      <c r="L101" s="151">
        <f t="shared" si="4"/>
        <v>6.23825547</v>
      </c>
      <c r="M101" s="152" t="str">
        <f t="shared" si="5"/>
        <v>sgonzt</v>
      </c>
      <c r="N101" s="153">
        <f>IFERROR(__xludf.DUMMYFUNCTION("""COMPUTED_VALUE"""),1.0)</f>
        <v>1</v>
      </c>
      <c r="O101" s="154"/>
      <c r="P101" s="154"/>
      <c r="Q101" s="154"/>
      <c r="R101" s="154"/>
      <c r="S101" s="154"/>
      <c r="T101" s="154"/>
      <c r="U101" s="154"/>
      <c r="V101" s="154"/>
      <c r="W101" s="154"/>
      <c r="X101" s="154"/>
      <c r="Y101" s="154"/>
      <c r="Z101" s="154"/>
    </row>
    <row r="102">
      <c r="A102" s="143" t="s">
        <v>38</v>
      </c>
      <c r="B102" s="143" t="s">
        <v>255</v>
      </c>
      <c r="C102" s="144" t="s">
        <v>299</v>
      </c>
      <c r="D102" s="145" t="s">
        <v>242</v>
      </c>
      <c r="E102" s="146">
        <v>44188.0</v>
      </c>
      <c r="F102" s="147" t="s">
        <v>257</v>
      </c>
      <c r="G102" s="148">
        <v>40.0</v>
      </c>
      <c r="H102" s="148">
        <v>35.0</v>
      </c>
      <c r="I102" s="148">
        <v>40.0</v>
      </c>
      <c r="J102" s="149">
        <f t="shared" si="2"/>
        <v>0.002353890565</v>
      </c>
      <c r="K102" s="150">
        <f t="shared" si="7"/>
        <v>1.020019245</v>
      </c>
      <c r="L102" s="151">
        <f t="shared" si="4"/>
        <v>6.23825547</v>
      </c>
      <c r="M102" s="152" t="str">
        <f t="shared" si="5"/>
        <v>sgonzt</v>
      </c>
      <c r="N102" s="153">
        <f>IFERROR(__xludf.DUMMYFUNCTION("""COMPUTED_VALUE"""),2.0)</f>
        <v>2</v>
      </c>
      <c r="O102" s="154"/>
      <c r="P102" s="154"/>
      <c r="Q102" s="154"/>
      <c r="R102" s="154"/>
      <c r="S102" s="154"/>
      <c r="T102" s="154"/>
      <c r="U102" s="154"/>
      <c r="V102" s="154"/>
      <c r="W102" s="154"/>
      <c r="X102" s="154"/>
      <c r="Y102" s="154"/>
      <c r="Z102" s="154"/>
    </row>
    <row r="103">
      <c r="A103" s="143" t="s">
        <v>38</v>
      </c>
      <c r="B103" s="143" t="s">
        <v>255</v>
      </c>
      <c r="C103" s="144" t="s">
        <v>300</v>
      </c>
      <c r="D103" s="145" t="s">
        <v>242</v>
      </c>
      <c r="E103" s="146">
        <v>44188.0</v>
      </c>
      <c r="F103" s="147" t="s">
        <v>257</v>
      </c>
      <c r="G103" s="148">
        <v>30.0</v>
      </c>
      <c r="H103" s="148">
        <v>25.0</v>
      </c>
      <c r="I103" s="148">
        <v>35.0</v>
      </c>
      <c r="J103" s="149">
        <f t="shared" si="2"/>
        <v>0.001836133168</v>
      </c>
      <c r="K103" s="150">
        <f t="shared" si="7"/>
        <v>0.795657706</v>
      </c>
      <c r="L103" s="151">
        <f t="shared" si="4"/>
        <v>6.23825547</v>
      </c>
      <c r="M103" s="152" t="str">
        <f t="shared" si="5"/>
        <v>sgonzt</v>
      </c>
      <c r="N103" s="153">
        <f>IFERROR(__xludf.DUMMYFUNCTION("""COMPUTED_VALUE"""),3.0)</f>
        <v>3</v>
      </c>
      <c r="O103" s="154"/>
      <c r="P103" s="154"/>
      <c r="Q103" s="154"/>
      <c r="R103" s="154"/>
      <c r="S103" s="154"/>
      <c r="T103" s="154"/>
      <c r="U103" s="154"/>
      <c r="V103" s="154"/>
      <c r="W103" s="154"/>
      <c r="X103" s="154"/>
      <c r="Y103" s="154"/>
      <c r="Z103" s="154"/>
    </row>
    <row r="104">
      <c r="A104" s="143" t="s">
        <v>38</v>
      </c>
      <c r="B104" s="143" t="s">
        <v>76</v>
      </c>
      <c r="C104" s="144" t="s">
        <v>258</v>
      </c>
      <c r="D104" s="145" t="s">
        <v>242</v>
      </c>
      <c r="E104" s="146">
        <v>44192.0</v>
      </c>
      <c r="F104" s="147" t="s">
        <v>249</v>
      </c>
      <c r="G104" s="148">
        <v>30.0</v>
      </c>
      <c r="H104" s="148">
        <v>25.0</v>
      </c>
      <c r="I104" s="148">
        <v>25.0</v>
      </c>
      <c r="J104" s="149">
        <f t="shared" si="2"/>
        <v>0.001644562287</v>
      </c>
      <c r="K104" s="150">
        <f t="shared" si="7"/>
        <v>0.7126436575</v>
      </c>
      <c r="L104" s="151">
        <f t="shared" si="4"/>
        <v>6.23825547</v>
      </c>
      <c r="M104" s="152" t="str">
        <f t="shared" si="5"/>
        <v>sgonzt</v>
      </c>
      <c r="N104" s="153">
        <f>IFERROR(__xludf.DUMMYFUNCTION("""COMPUTED_VALUE"""),4.0)</f>
        <v>4</v>
      </c>
      <c r="O104" s="154"/>
      <c r="P104" s="154"/>
      <c r="Q104" s="154"/>
      <c r="R104" s="154"/>
      <c r="S104" s="154"/>
      <c r="T104" s="154"/>
      <c r="U104" s="154"/>
      <c r="V104" s="154"/>
      <c r="W104" s="154"/>
      <c r="X104" s="154"/>
      <c r="Y104" s="154"/>
      <c r="Z104" s="154"/>
    </row>
    <row r="105">
      <c r="A105" s="143" t="s">
        <v>38</v>
      </c>
      <c r="B105" s="143" t="s">
        <v>255</v>
      </c>
      <c r="C105" s="144" t="s">
        <v>301</v>
      </c>
      <c r="D105" s="145" t="s">
        <v>242</v>
      </c>
      <c r="E105" s="146">
        <v>44188.0</v>
      </c>
      <c r="F105" s="147" t="s">
        <v>257</v>
      </c>
      <c r="G105" s="148">
        <v>20.0</v>
      </c>
      <c r="H105" s="148">
        <v>25.0</v>
      </c>
      <c r="I105" s="148">
        <v>25.0</v>
      </c>
      <c r="J105" s="149">
        <f t="shared" si="2"/>
        <v>0.001423151902</v>
      </c>
      <c r="K105" s="150">
        <f t="shared" si="7"/>
        <v>0.6166991577</v>
      </c>
      <c r="L105" s="151">
        <f t="shared" si="4"/>
        <v>6.23825547</v>
      </c>
      <c r="M105" s="152" t="str">
        <f t="shared" si="5"/>
        <v>sgonzt</v>
      </c>
      <c r="N105" s="153">
        <f>IFERROR(__xludf.DUMMYFUNCTION("""COMPUTED_VALUE"""),5.0)</f>
        <v>5</v>
      </c>
      <c r="O105" s="154"/>
      <c r="P105" s="154"/>
      <c r="Q105" s="154"/>
      <c r="R105" s="154"/>
      <c r="S105" s="154"/>
      <c r="T105" s="154"/>
      <c r="U105" s="154"/>
      <c r="V105" s="154"/>
      <c r="W105" s="154"/>
      <c r="X105" s="154"/>
      <c r="Y105" s="154"/>
      <c r="Z105" s="154"/>
    </row>
    <row r="106">
      <c r="A106" s="143" t="s">
        <v>38</v>
      </c>
      <c r="B106" s="143" t="s">
        <v>69</v>
      </c>
      <c r="C106" s="144" t="s">
        <v>305</v>
      </c>
      <c r="D106" s="145" t="s">
        <v>242</v>
      </c>
      <c r="E106" s="146">
        <v>44188.0</v>
      </c>
      <c r="F106" s="158" t="s">
        <v>261</v>
      </c>
      <c r="G106" s="159">
        <v>0.0</v>
      </c>
      <c r="H106" s="159">
        <v>0.0</v>
      </c>
      <c r="I106" s="159">
        <v>0.0</v>
      </c>
      <c r="J106" s="149">
        <f t="shared" si="2"/>
        <v>0</v>
      </c>
      <c r="K106" s="150">
        <f t="shared" si="7"/>
        <v>0</v>
      </c>
      <c r="L106" s="151">
        <f t="shared" si="4"/>
        <v>6.23825547</v>
      </c>
      <c r="M106" s="152" t="str">
        <f t="shared" si="5"/>
        <v>sgonzt</v>
      </c>
      <c r="N106" s="153">
        <f>IFERROR(__xludf.DUMMYFUNCTION("""COMPUTED_VALUE"""),6.0)</f>
        <v>6</v>
      </c>
      <c r="O106" s="154"/>
      <c r="P106" s="154"/>
      <c r="Q106" s="154"/>
      <c r="R106" s="154"/>
      <c r="S106" s="154"/>
      <c r="T106" s="154"/>
      <c r="U106" s="154"/>
      <c r="V106" s="154"/>
      <c r="W106" s="154"/>
      <c r="X106" s="154"/>
      <c r="Y106" s="154"/>
      <c r="Z106" s="154"/>
    </row>
    <row r="107">
      <c r="A107" s="143" t="s">
        <v>13</v>
      </c>
      <c r="B107" s="143" t="s">
        <v>76</v>
      </c>
      <c r="C107" s="144" t="s">
        <v>306</v>
      </c>
      <c r="D107" s="145" t="s">
        <v>242</v>
      </c>
      <c r="E107" s="146">
        <v>44192.0</v>
      </c>
      <c r="F107" s="147" t="s">
        <v>249</v>
      </c>
      <c r="G107" s="148">
        <v>150.0</v>
      </c>
      <c r="H107" s="148">
        <v>200.0</v>
      </c>
      <c r="I107" s="148">
        <v>200.0</v>
      </c>
      <c r="J107" s="149">
        <f t="shared" si="2"/>
        <v>0.01116380483</v>
      </c>
      <c r="K107" s="150">
        <f t="shared" si="7"/>
        <v>4.837648762</v>
      </c>
      <c r="L107" s="151">
        <f t="shared" si="4"/>
        <v>6.021290811</v>
      </c>
      <c r="M107" s="152" t="str">
        <f t="shared" si="5"/>
        <v>mateodaza</v>
      </c>
      <c r="N107" s="153">
        <f>IFERROR(__xludf.DUMMYFUNCTION("""COMPUTED_VALUE"""),1.0)</f>
        <v>1</v>
      </c>
      <c r="O107" s="154"/>
      <c r="P107" s="154"/>
      <c r="Q107" s="154"/>
      <c r="R107" s="154"/>
      <c r="S107" s="154"/>
      <c r="T107" s="154"/>
      <c r="U107" s="154"/>
      <c r="V107" s="154"/>
      <c r="W107" s="154"/>
      <c r="X107" s="154"/>
      <c r="Y107" s="154"/>
      <c r="Z107" s="154"/>
    </row>
    <row r="108">
      <c r="A108" s="143" t="s">
        <v>13</v>
      </c>
      <c r="B108" s="143" t="s">
        <v>247</v>
      </c>
      <c r="C108" s="144" t="s">
        <v>307</v>
      </c>
      <c r="D108" s="145" t="s">
        <v>242</v>
      </c>
      <c r="E108" s="146">
        <v>44184.0</v>
      </c>
      <c r="F108" s="147" t="s">
        <v>249</v>
      </c>
      <c r="G108" s="148">
        <v>140.0</v>
      </c>
      <c r="H108" s="148">
        <v>100.0</v>
      </c>
      <c r="I108" s="148">
        <v>150.0</v>
      </c>
      <c r="J108" s="149">
        <f t="shared" si="2"/>
        <v>0.00797892432</v>
      </c>
      <c r="K108" s="150">
        <f t="shared" si="7"/>
        <v>3.457533872</v>
      </c>
      <c r="L108" s="151">
        <f t="shared" si="4"/>
        <v>6.021290811</v>
      </c>
      <c r="M108" s="152" t="str">
        <f t="shared" si="5"/>
        <v>mateodaza</v>
      </c>
      <c r="N108" s="153">
        <f>IFERROR(__xludf.DUMMYFUNCTION("""COMPUTED_VALUE"""),2.0)</f>
        <v>2</v>
      </c>
      <c r="O108" s="154"/>
      <c r="P108" s="154"/>
      <c r="Q108" s="154"/>
      <c r="R108" s="154"/>
      <c r="S108" s="154"/>
      <c r="T108" s="154"/>
      <c r="U108" s="154"/>
      <c r="V108" s="154"/>
      <c r="W108" s="154"/>
      <c r="X108" s="154"/>
      <c r="Y108" s="154"/>
      <c r="Z108" s="154"/>
    </row>
    <row r="109">
      <c r="A109" s="143" t="s">
        <v>13</v>
      </c>
      <c r="B109" s="143" t="s">
        <v>76</v>
      </c>
      <c r="C109" s="144" t="s">
        <v>254</v>
      </c>
      <c r="D109" s="145" t="s">
        <v>242</v>
      </c>
      <c r="E109" s="146">
        <v>44192.0</v>
      </c>
      <c r="F109" s="147" t="s">
        <v>249</v>
      </c>
      <c r="G109" s="148">
        <v>30.0</v>
      </c>
      <c r="H109" s="148">
        <v>25.0</v>
      </c>
      <c r="I109" s="148">
        <v>50.0</v>
      </c>
      <c r="J109" s="149">
        <f t="shared" si="2"/>
        <v>0.00212348949</v>
      </c>
      <c r="K109" s="150">
        <f t="shared" si="7"/>
        <v>0.9201787788</v>
      </c>
      <c r="L109" s="151">
        <f t="shared" si="4"/>
        <v>6.021290811</v>
      </c>
      <c r="M109" s="152" t="str">
        <f t="shared" si="5"/>
        <v>mateodaza</v>
      </c>
      <c r="N109" s="153">
        <f>IFERROR(__xludf.DUMMYFUNCTION("""COMPUTED_VALUE"""),3.0)</f>
        <v>3</v>
      </c>
      <c r="O109" s="154"/>
      <c r="P109" s="154"/>
      <c r="Q109" s="154"/>
      <c r="R109" s="154"/>
      <c r="S109" s="154"/>
      <c r="T109" s="154"/>
      <c r="U109" s="154"/>
      <c r="V109" s="154"/>
      <c r="W109" s="154"/>
      <c r="X109" s="154"/>
      <c r="Y109" s="154"/>
      <c r="Z109" s="154"/>
    </row>
    <row r="110">
      <c r="A110" s="143" t="s">
        <v>13</v>
      </c>
      <c r="B110" s="143" t="s">
        <v>20</v>
      </c>
      <c r="C110" s="144" t="s">
        <v>272</v>
      </c>
      <c r="D110" s="145" t="s">
        <v>242</v>
      </c>
      <c r="E110" s="146">
        <v>44188.0</v>
      </c>
      <c r="F110" s="147" t="s">
        <v>249</v>
      </c>
      <c r="G110" s="148">
        <v>20.0</v>
      </c>
      <c r="H110" s="148">
        <v>25.0</v>
      </c>
      <c r="I110" s="148">
        <v>40.0</v>
      </c>
      <c r="J110" s="149">
        <f t="shared" si="2"/>
        <v>0.001710508224</v>
      </c>
      <c r="K110" s="150">
        <f t="shared" si="7"/>
        <v>0.7412202305</v>
      </c>
      <c r="L110" s="151">
        <f t="shared" si="4"/>
        <v>6.021290811</v>
      </c>
      <c r="M110" s="152" t="str">
        <f t="shared" si="5"/>
        <v>mateodaza</v>
      </c>
      <c r="N110" s="153">
        <f>IFERROR(__xludf.DUMMYFUNCTION("""COMPUTED_VALUE"""),4.0)</f>
        <v>4</v>
      </c>
      <c r="O110" s="154"/>
      <c r="P110" s="154"/>
      <c r="Q110" s="154"/>
      <c r="R110" s="154"/>
      <c r="S110" s="154"/>
      <c r="T110" s="154"/>
      <c r="U110" s="154"/>
      <c r="V110" s="154"/>
      <c r="W110" s="154"/>
      <c r="X110" s="154"/>
      <c r="Y110" s="154"/>
      <c r="Z110" s="154"/>
    </row>
    <row r="111">
      <c r="A111" s="143" t="s">
        <v>13</v>
      </c>
      <c r="B111" s="143" t="s">
        <v>255</v>
      </c>
      <c r="C111" s="144" t="s">
        <v>259</v>
      </c>
      <c r="D111" s="145" t="s">
        <v>242</v>
      </c>
      <c r="E111" s="146">
        <v>44188.0</v>
      </c>
      <c r="F111" s="147" t="s">
        <v>260</v>
      </c>
      <c r="G111" s="148">
        <v>20.0</v>
      </c>
      <c r="H111" s="148">
        <v>25.0</v>
      </c>
      <c r="I111" s="148">
        <v>25.0</v>
      </c>
      <c r="J111" s="149">
        <f t="shared" si="2"/>
        <v>0.001423151902</v>
      </c>
      <c r="K111" s="150">
        <f t="shared" si="7"/>
        <v>0.6166991577</v>
      </c>
      <c r="L111" s="151">
        <f t="shared" si="4"/>
        <v>6.021290811</v>
      </c>
      <c r="M111" s="152" t="str">
        <f t="shared" si="5"/>
        <v>mateodaza</v>
      </c>
      <c r="N111" s="153">
        <f>IFERROR(__xludf.DUMMYFUNCTION("""COMPUTED_VALUE"""),5.0)</f>
        <v>5</v>
      </c>
      <c r="O111" s="154"/>
      <c r="P111" s="154"/>
      <c r="Q111" s="154"/>
      <c r="R111" s="154"/>
      <c r="S111" s="154"/>
      <c r="T111" s="154"/>
      <c r="U111" s="154"/>
      <c r="V111" s="154"/>
      <c r="W111" s="154"/>
      <c r="X111" s="154"/>
      <c r="Y111" s="154"/>
      <c r="Z111" s="154"/>
    </row>
    <row r="112">
      <c r="A112" s="143" t="s">
        <v>13</v>
      </c>
      <c r="B112" s="143" t="s">
        <v>21</v>
      </c>
      <c r="C112" s="144" t="s">
        <v>273</v>
      </c>
      <c r="D112" s="145" t="s">
        <v>242</v>
      </c>
      <c r="E112" s="146">
        <v>44193.0</v>
      </c>
      <c r="F112" s="147" t="s">
        <v>249</v>
      </c>
      <c r="G112" s="148">
        <v>20.0</v>
      </c>
      <c r="H112" s="148">
        <v>25.0</v>
      </c>
      <c r="I112" s="148">
        <v>50.0</v>
      </c>
      <c r="J112" s="149">
        <f t="shared" si="2"/>
        <v>0.001902079105</v>
      </c>
      <c r="K112" s="150">
        <f t="shared" si="7"/>
        <v>0.824234279</v>
      </c>
      <c r="L112" s="151">
        <f t="shared" si="4"/>
        <v>6.021290811</v>
      </c>
      <c r="M112" s="152" t="str">
        <f t="shared" si="5"/>
        <v>mateodaza</v>
      </c>
      <c r="N112" s="153">
        <f>IFERROR(__xludf.DUMMYFUNCTION("""COMPUTED_VALUE"""),6.0)</f>
        <v>6</v>
      </c>
      <c r="O112" s="154"/>
      <c r="P112" s="154"/>
      <c r="Q112" s="154"/>
      <c r="R112" s="154"/>
      <c r="S112" s="154"/>
      <c r="T112" s="154"/>
      <c r="U112" s="154"/>
      <c r="V112" s="154"/>
      <c r="W112" s="154"/>
      <c r="X112" s="154"/>
      <c r="Y112" s="154"/>
      <c r="Z112" s="154"/>
    </row>
    <row r="113">
      <c r="A113" s="143" t="s">
        <v>13</v>
      </c>
      <c r="B113" s="143" t="s">
        <v>265</v>
      </c>
      <c r="C113" s="144" t="s">
        <v>274</v>
      </c>
      <c r="D113" s="145" t="s">
        <v>242</v>
      </c>
      <c r="E113" s="146">
        <v>44187.0</v>
      </c>
      <c r="F113" s="147" t="s">
        <v>249</v>
      </c>
      <c r="G113" s="148">
        <v>10.0</v>
      </c>
      <c r="H113" s="148">
        <v>25.0</v>
      </c>
      <c r="I113" s="148">
        <v>40.0</v>
      </c>
      <c r="J113" s="149">
        <f t="shared" si="2"/>
        <v>0.00148909784</v>
      </c>
      <c r="K113" s="150">
        <f t="shared" si="7"/>
        <v>0.6452757307</v>
      </c>
      <c r="L113" s="151">
        <f t="shared" si="4"/>
        <v>6.021290811</v>
      </c>
      <c r="M113" s="152" t="str">
        <f t="shared" si="5"/>
        <v>mateodaza</v>
      </c>
      <c r="N113" s="153">
        <f>IFERROR(__xludf.DUMMYFUNCTION("""COMPUTED_VALUE"""),7.0)</f>
        <v>7</v>
      </c>
      <c r="O113" s="154"/>
      <c r="P113" s="154"/>
      <c r="Q113" s="154"/>
      <c r="R113" s="154"/>
      <c r="S113" s="154"/>
      <c r="T113" s="154"/>
      <c r="U113" s="154"/>
      <c r="V113" s="154"/>
      <c r="W113" s="154"/>
      <c r="X113" s="154"/>
      <c r="Y113" s="154"/>
      <c r="Z113" s="154"/>
    </row>
    <row r="114">
      <c r="A114" s="143" t="s">
        <v>13</v>
      </c>
      <c r="B114" s="143" t="s">
        <v>247</v>
      </c>
      <c r="C114" s="144" t="s">
        <v>307</v>
      </c>
      <c r="D114" s="145" t="s">
        <v>242</v>
      </c>
      <c r="E114" s="146">
        <v>44184.0</v>
      </c>
      <c r="F114" s="155" t="s">
        <v>261</v>
      </c>
      <c r="G114" s="156">
        <v>0.0</v>
      </c>
      <c r="H114" s="156">
        <v>0.0</v>
      </c>
      <c r="I114" s="156">
        <v>0.0</v>
      </c>
      <c r="J114" s="149">
        <f t="shared" si="2"/>
        <v>0</v>
      </c>
      <c r="K114" s="150">
        <f t="shared" si="7"/>
        <v>0</v>
      </c>
      <c r="L114" s="151">
        <f t="shared" si="4"/>
        <v>6.021290811</v>
      </c>
      <c r="M114" s="152" t="str">
        <f t="shared" si="5"/>
        <v>mateodaza</v>
      </c>
      <c r="N114" s="153">
        <f>IFERROR(__xludf.DUMMYFUNCTION("""COMPUTED_VALUE"""),8.0)</f>
        <v>8</v>
      </c>
      <c r="O114" s="154"/>
      <c r="P114" s="154"/>
      <c r="Q114" s="154"/>
      <c r="R114" s="154"/>
      <c r="S114" s="154"/>
      <c r="T114" s="154"/>
      <c r="U114" s="154"/>
      <c r="V114" s="154"/>
      <c r="W114" s="154"/>
      <c r="X114" s="154"/>
      <c r="Y114" s="154"/>
      <c r="Z114" s="154"/>
    </row>
    <row r="115">
      <c r="A115" s="143" t="s">
        <v>13</v>
      </c>
      <c r="B115" s="143" t="s">
        <v>247</v>
      </c>
      <c r="C115" s="144" t="s">
        <v>307</v>
      </c>
      <c r="D115" s="145" t="s">
        <v>242</v>
      </c>
      <c r="E115" s="146">
        <v>44184.0</v>
      </c>
      <c r="F115" s="157" t="s">
        <v>261</v>
      </c>
      <c r="G115" s="156">
        <v>0.0</v>
      </c>
      <c r="H115" s="156">
        <v>0.0</v>
      </c>
      <c r="I115" s="156">
        <v>0.0</v>
      </c>
      <c r="J115" s="149">
        <f t="shared" si="2"/>
        <v>0</v>
      </c>
      <c r="K115" s="150">
        <f t="shared" si="7"/>
        <v>0</v>
      </c>
      <c r="L115" s="151">
        <f t="shared" si="4"/>
        <v>6.021290811</v>
      </c>
      <c r="M115" s="152" t="str">
        <f t="shared" si="5"/>
        <v>mateodaza</v>
      </c>
      <c r="N115" s="153">
        <f>IFERROR(__xludf.DUMMYFUNCTION("""COMPUTED_VALUE"""),9.0)</f>
        <v>9</v>
      </c>
      <c r="O115" s="154"/>
      <c r="P115" s="154"/>
      <c r="Q115" s="154"/>
      <c r="R115" s="154"/>
      <c r="S115" s="154"/>
      <c r="T115" s="154"/>
      <c r="U115" s="154"/>
      <c r="V115" s="154"/>
      <c r="W115" s="154"/>
      <c r="X115" s="154"/>
      <c r="Y115" s="154"/>
      <c r="Z115" s="154"/>
    </row>
    <row r="116">
      <c r="A116" s="143" t="s">
        <v>13</v>
      </c>
      <c r="B116" s="143" t="s">
        <v>247</v>
      </c>
      <c r="C116" s="144" t="s">
        <v>307</v>
      </c>
      <c r="D116" s="145" t="s">
        <v>242</v>
      </c>
      <c r="E116" s="146">
        <v>44184.0</v>
      </c>
      <c r="F116" s="157" t="s">
        <v>261</v>
      </c>
      <c r="G116" s="156">
        <v>0.0</v>
      </c>
      <c r="H116" s="156">
        <v>0.0</v>
      </c>
      <c r="I116" s="156">
        <v>0.0</v>
      </c>
      <c r="J116" s="149">
        <f t="shared" si="2"/>
        <v>0</v>
      </c>
      <c r="K116" s="150">
        <f t="shared" si="7"/>
        <v>0</v>
      </c>
      <c r="L116" s="151">
        <f t="shared" si="4"/>
        <v>6.021290811</v>
      </c>
      <c r="M116" s="152" t="str">
        <f t="shared" si="5"/>
        <v>mateodaza</v>
      </c>
      <c r="N116" s="153">
        <f>IFERROR(__xludf.DUMMYFUNCTION("""COMPUTED_VALUE"""),10.0)</f>
        <v>10</v>
      </c>
      <c r="O116" s="154"/>
      <c r="P116" s="154"/>
      <c r="Q116" s="154"/>
      <c r="R116" s="154"/>
      <c r="S116" s="154"/>
      <c r="T116" s="154"/>
      <c r="U116" s="154"/>
      <c r="V116" s="154"/>
      <c r="W116" s="154"/>
      <c r="X116" s="154"/>
      <c r="Y116" s="154"/>
      <c r="Z116" s="154"/>
    </row>
    <row r="117">
      <c r="A117" s="161" t="s">
        <v>13</v>
      </c>
      <c r="B117" s="161" t="s">
        <v>262</v>
      </c>
      <c r="C117" s="158" t="s">
        <v>295</v>
      </c>
      <c r="D117" s="163"/>
      <c r="E117" s="164"/>
      <c r="F117" s="157"/>
      <c r="G117" s="159"/>
      <c r="H117" s="159"/>
      <c r="I117" s="159"/>
      <c r="J117" s="149">
        <f t="shared" si="2"/>
        <v>0</v>
      </c>
      <c r="K117" s="165">
        <f>12.043*-0.5</f>
        <v>-6.0215</v>
      </c>
      <c r="L117" s="151">
        <f t="shared" si="4"/>
        <v>6.021290811</v>
      </c>
      <c r="M117" s="152" t="str">
        <f t="shared" si="5"/>
        <v>mateodaza</v>
      </c>
      <c r="N117" s="153">
        <f>IFERROR(__xludf.DUMMYFUNCTION("""COMPUTED_VALUE"""),11.0)</f>
        <v>11</v>
      </c>
      <c r="O117" s="153"/>
      <c r="P117" s="153"/>
      <c r="Q117" s="153"/>
      <c r="R117" s="153">
        <v>18.802169413641863</v>
      </c>
      <c r="S117" s="153"/>
      <c r="T117" s="153"/>
      <c r="U117" s="153"/>
      <c r="V117" s="153"/>
      <c r="W117" s="153"/>
      <c r="X117" s="153"/>
      <c r="Y117" s="154"/>
      <c r="Z117" s="154"/>
    </row>
    <row r="118">
      <c r="A118" s="143" t="s">
        <v>9</v>
      </c>
      <c r="B118" s="143" t="s">
        <v>247</v>
      </c>
      <c r="C118" s="144" t="s">
        <v>308</v>
      </c>
      <c r="D118" s="145" t="s">
        <v>242</v>
      </c>
      <c r="E118" s="146">
        <v>44184.0</v>
      </c>
      <c r="F118" s="147" t="s">
        <v>249</v>
      </c>
      <c r="G118" s="148">
        <v>200.0</v>
      </c>
      <c r="H118" s="148">
        <v>100.0</v>
      </c>
      <c r="I118" s="148">
        <v>150.0</v>
      </c>
      <c r="J118" s="149">
        <f t="shared" si="2"/>
        <v>0.009307386625</v>
      </c>
      <c r="K118" s="150">
        <f t="shared" ref="K118:K133" si="8">J118*$J$1</f>
        <v>4.033200871</v>
      </c>
      <c r="L118" s="151">
        <f t="shared" si="4"/>
        <v>5.630981509</v>
      </c>
      <c r="M118" s="152" t="str">
        <f t="shared" si="5"/>
        <v>solsista</v>
      </c>
      <c r="N118" s="153">
        <f>IFERROR(__xludf.DUMMYFUNCTION("""COMPUTED_VALUE"""),1.0)</f>
        <v>1</v>
      </c>
      <c r="O118" s="154"/>
      <c r="P118" s="154"/>
      <c r="Q118" s="154"/>
      <c r="R118" s="154"/>
      <c r="S118" s="154"/>
      <c r="T118" s="154"/>
      <c r="U118" s="154"/>
      <c r="V118" s="154"/>
      <c r="W118" s="154"/>
      <c r="X118" s="154"/>
      <c r="Y118" s="154"/>
      <c r="Z118" s="154"/>
    </row>
    <row r="119">
      <c r="A119" s="143" t="s">
        <v>9</v>
      </c>
      <c r="B119" s="143" t="s">
        <v>265</v>
      </c>
      <c r="C119" s="144" t="s">
        <v>309</v>
      </c>
      <c r="D119" s="145" t="s">
        <v>242</v>
      </c>
      <c r="E119" s="146">
        <v>44195.0</v>
      </c>
      <c r="F119" s="147" t="s">
        <v>249</v>
      </c>
      <c r="G119" s="148">
        <v>45.0</v>
      </c>
      <c r="H119" s="148">
        <v>25.0</v>
      </c>
      <c r="I119" s="148">
        <v>40.0</v>
      </c>
      <c r="J119" s="149">
        <f t="shared" si="2"/>
        <v>0.002264034185</v>
      </c>
      <c r="K119" s="150">
        <f t="shared" si="8"/>
        <v>0.98108148</v>
      </c>
      <c r="L119" s="151">
        <f t="shared" si="4"/>
        <v>5.630981509</v>
      </c>
      <c r="M119" s="152" t="str">
        <f t="shared" si="5"/>
        <v>solsista</v>
      </c>
      <c r="N119" s="153">
        <f>IFERROR(__xludf.DUMMYFUNCTION("""COMPUTED_VALUE"""),2.0)</f>
        <v>2</v>
      </c>
      <c r="O119" s="154"/>
      <c r="P119" s="154"/>
      <c r="Q119" s="154"/>
      <c r="R119" s="154"/>
      <c r="S119" s="154"/>
      <c r="T119" s="154"/>
      <c r="U119" s="154"/>
      <c r="V119" s="154"/>
      <c r="W119" s="154"/>
      <c r="X119" s="154"/>
      <c r="Y119" s="154"/>
      <c r="Z119" s="154"/>
    </row>
    <row r="120">
      <c r="A120" s="143" t="s">
        <v>9</v>
      </c>
      <c r="B120" s="143" t="s">
        <v>255</v>
      </c>
      <c r="C120" s="144" t="s">
        <v>259</v>
      </c>
      <c r="D120" s="145" t="s">
        <v>242</v>
      </c>
      <c r="E120" s="146">
        <v>44188.0</v>
      </c>
      <c r="F120" s="147" t="s">
        <v>260</v>
      </c>
      <c r="G120" s="148">
        <v>20.0</v>
      </c>
      <c r="H120" s="148">
        <v>25.0</v>
      </c>
      <c r="I120" s="148">
        <v>25.0</v>
      </c>
      <c r="J120" s="149">
        <f t="shared" si="2"/>
        <v>0.001423151902</v>
      </c>
      <c r="K120" s="150">
        <f t="shared" si="8"/>
        <v>0.6166991577</v>
      </c>
      <c r="L120" s="151">
        <f t="shared" si="4"/>
        <v>5.630981509</v>
      </c>
      <c r="M120" s="152" t="str">
        <f t="shared" si="5"/>
        <v>solsista</v>
      </c>
      <c r="N120" s="153">
        <f>IFERROR(__xludf.DUMMYFUNCTION("""COMPUTED_VALUE"""),3.0)</f>
        <v>3</v>
      </c>
      <c r="O120" s="154"/>
      <c r="P120" s="154"/>
      <c r="Q120" s="154"/>
      <c r="R120" s="154"/>
      <c r="S120" s="154"/>
      <c r="T120" s="154"/>
      <c r="U120" s="154"/>
      <c r="V120" s="154"/>
      <c r="W120" s="154"/>
      <c r="X120" s="154"/>
      <c r="Y120" s="154"/>
      <c r="Z120" s="154"/>
    </row>
    <row r="121">
      <c r="A121" s="143" t="s">
        <v>9</v>
      </c>
      <c r="B121" s="143" t="s">
        <v>247</v>
      </c>
      <c r="C121" s="144" t="s">
        <v>308</v>
      </c>
      <c r="D121" s="145" t="s">
        <v>242</v>
      </c>
      <c r="E121" s="146">
        <v>44184.0</v>
      </c>
      <c r="F121" s="157" t="s">
        <v>261</v>
      </c>
      <c r="G121" s="156">
        <v>0.0</v>
      </c>
      <c r="H121" s="156">
        <v>0.0</v>
      </c>
      <c r="I121" s="156">
        <v>0.0</v>
      </c>
      <c r="J121" s="149">
        <f t="shared" si="2"/>
        <v>0</v>
      </c>
      <c r="K121" s="150">
        <f t="shared" si="8"/>
        <v>0</v>
      </c>
      <c r="L121" s="151">
        <f t="shared" si="4"/>
        <v>5.630981509</v>
      </c>
      <c r="M121" s="152" t="str">
        <f t="shared" si="5"/>
        <v>solsista</v>
      </c>
      <c r="N121" s="153">
        <f>IFERROR(__xludf.DUMMYFUNCTION("""COMPUTED_VALUE"""),4.0)</f>
        <v>4</v>
      </c>
      <c r="O121" s="154"/>
      <c r="P121" s="154"/>
      <c r="Q121" s="154"/>
      <c r="R121" s="154"/>
      <c r="S121" s="154"/>
      <c r="T121" s="154"/>
      <c r="U121" s="154"/>
      <c r="V121" s="154"/>
      <c r="W121" s="154"/>
      <c r="X121" s="154"/>
      <c r="Y121" s="154"/>
      <c r="Z121" s="154"/>
    </row>
    <row r="122">
      <c r="A122" s="143" t="s">
        <v>55</v>
      </c>
      <c r="B122" s="143" t="s">
        <v>283</v>
      </c>
      <c r="C122" s="144" t="s">
        <v>310</v>
      </c>
      <c r="D122" s="145" t="s">
        <v>242</v>
      </c>
      <c r="E122" s="146">
        <v>44186.0</v>
      </c>
      <c r="F122" s="147" t="s">
        <v>249</v>
      </c>
      <c r="G122" s="148">
        <v>120.0</v>
      </c>
      <c r="H122" s="148">
        <v>100.0</v>
      </c>
      <c r="I122" s="148">
        <v>150.0</v>
      </c>
      <c r="J122" s="149">
        <f t="shared" si="2"/>
        <v>0.007536103552</v>
      </c>
      <c r="K122" s="150">
        <f t="shared" si="8"/>
        <v>3.265644873</v>
      </c>
      <c r="L122" s="151">
        <f t="shared" si="4"/>
        <v>5.554432686</v>
      </c>
      <c r="M122" s="152" t="str">
        <f t="shared" si="5"/>
        <v>naynaysoo</v>
      </c>
      <c r="N122" s="153">
        <f>IFERROR(__xludf.DUMMYFUNCTION("""COMPUTED_VALUE"""),1.0)</f>
        <v>1</v>
      </c>
      <c r="O122" s="154"/>
      <c r="P122" s="154"/>
      <c r="Q122" s="154"/>
      <c r="R122" s="154"/>
      <c r="S122" s="154"/>
      <c r="T122" s="154"/>
      <c r="U122" s="154"/>
      <c r="V122" s="154"/>
      <c r="W122" s="154"/>
      <c r="X122" s="154"/>
      <c r="Y122" s="154"/>
      <c r="Z122" s="154"/>
    </row>
    <row r="123">
      <c r="A123" s="143" t="s">
        <v>55</v>
      </c>
      <c r="B123" s="143" t="s">
        <v>21</v>
      </c>
      <c r="C123" s="144" t="s">
        <v>270</v>
      </c>
      <c r="D123" s="145" t="s">
        <v>242</v>
      </c>
      <c r="E123" s="146">
        <v>44193.0</v>
      </c>
      <c r="F123" s="147" t="s">
        <v>249</v>
      </c>
      <c r="G123" s="148">
        <v>50.0</v>
      </c>
      <c r="H123" s="148">
        <v>25.0</v>
      </c>
      <c r="I123" s="148">
        <v>25.0</v>
      </c>
      <c r="J123" s="149">
        <f t="shared" si="2"/>
        <v>0.002087383055</v>
      </c>
      <c r="K123" s="150">
        <f t="shared" si="8"/>
        <v>0.9045326571</v>
      </c>
      <c r="L123" s="151">
        <f t="shared" si="4"/>
        <v>5.554432686</v>
      </c>
      <c r="M123" s="152" t="str">
        <f t="shared" si="5"/>
        <v>naynaysoo</v>
      </c>
      <c r="N123" s="153">
        <f>IFERROR(__xludf.DUMMYFUNCTION("""COMPUTED_VALUE"""),2.0)</f>
        <v>2</v>
      </c>
      <c r="O123" s="154"/>
      <c r="P123" s="154"/>
      <c r="Q123" s="154"/>
      <c r="R123" s="154"/>
      <c r="S123" s="154"/>
      <c r="T123" s="154"/>
      <c r="U123" s="154"/>
      <c r="V123" s="154"/>
      <c r="W123" s="154"/>
      <c r="X123" s="154"/>
      <c r="Y123" s="154"/>
      <c r="Z123" s="154"/>
    </row>
    <row r="124">
      <c r="A124" s="143" t="s">
        <v>55</v>
      </c>
      <c r="B124" s="143" t="s">
        <v>21</v>
      </c>
      <c r="C124" s="144" t="s">
        <v>273</v>
      </c>
      <c r="D124" s="145" t="s">
        <v>242</v>
      </c>
      <c r="E124" s="146">
        <v>44193.0</v>
      </c>
      <c r="F124" s="147" t="s">
        <v>249</v>
      </c>
      <c r="G124" s="148">
        <v>100.0</v>
      </c>
      <c r="H124" s="148">
        <v>25.0</v>
      </c>
      <c r="I124" s="148">
        <v>25.0</v>
      </c>
      <c r="J124" s="149">
        <f t="shared" si="2"/>
        <v>0.003194434976</v>
      </c>
      <c r="K124" s="150">
        <f t="shared" si="8"/>
        <v>1.384255156</v>
      </c>
      <c r="L124" s="151">
        <f t="shared" si="4"/>
        <v>5.554432686</v>
      </c>
      <c r="M124" s="152" t="str">
        <f t="shared" si="5"/>
        <v>naynaysoo</v>
      </c>
      <c r="N124" s="153">
        <f>IFERROR(__xludf.DUMMYFUNCTION("""COMPUTED_VALUE"""),3.0)</f>
        <v>3</v>
      </c>
      <c r="O124" s="154"/>
      <c r="P124" s="154"/>
      <c r="Q124" s="154"/>
      <c r="R124" s="154"/>
      <c r="S124" s="154"/>
      <c r="T124" s="154"/>
      <c r="U124" s="154"/>
      <c r="V124" s="154"/>
      <c r="W124" s="154"/>
      <c r="X124" s="154"/>
      <c r="Y124" s="154"/>
      <c r="Z124" s="154"/>
    </row>
    <row r="125">
      <c r="A125" s="143" t="s">
        <v>55</v>
      </c>
      <c r="B125" s="143" t="s">
        <v>76</v>
      </c>
      <c r="C125" s="144" t="s">
        <v>311</v>
      </c>
      <c r="D125" s="145" t="s">
        <v>242</v>
      </c>
      <c r="E125" s="146">
        <v>44192.0</v>
      </c>
      <c r="F125" s="158" t="s">
        <v>261</v>
      </c>
      <c r="G125" s="159">
        <v>0.0</v>
      </c>
      <c r="H125" s="159">
        <v>0.0</v>
      </c>
      <c r="I125" s="159">
        <v>0.0</v>
      </c>
      <c r="J125" s="149">
        <f t="shared" si="2"/>
        <v>0</v>
      </c>
      <c r="K125" s="150">
        <f t="shared" si="8"/>
        <v>0</v>
      </c>
      <c r="L125" s="151">
        <f t="shared" si="4"/>
        <v>5.554432686</v>
      </c>
      <c r="M125" s="152" t="str">
        <f t="shared" si="5"/>
        <v>naynaysoo</v>
      </c>
      <c r="N125" s="153">
        <f>IFERROR(__xludf.DUMMYFUNCTION("""COMPUTED_VALUE"""),4.0)</f>
        <v>4</v>
      </c>
      <c r="O125" s="154"/>
      <c r="P125" s="154"/>
      <c r="Q125" s="154"/>
      <c r="R125" s="154"/>
      <c r="S125" s="154"/>
      <c r="T125" s="154"/>
      <c r="U125" s="154"/>
      <c r="V125" s="154"/>
      <c r="W125" s="154"/>
      <c r="X125" s="154"/>
      <c r="Y125" s="154"/>
      <c r="Z125" s="154"/>
    </row>
    <row r="126">
      <c r="A126" s="143" t="s">
        <v>24</v>
      </c>
      <c r="B126" s="143" t="s">
        <v>24</v>
      </c>
      <c r="C126" s="144" t="s">
        <v>312</v>
      </c>
      <c r="D126" s="145" t="s">
        <v>242</v>
      </c>
      <c r="E126" s="146">
        <v>44191.0</v>
      </c>
      <c r="F126" s="147" t="s">
        <v>243</v>
      </c>
      <c r="G126" s="148">
        <v>900.0</v>
      </c>
      <c r="H126" s="148">
        <v>1200.0</v>
      </c>
      <c r="I126" s="148">
        <v>650.0</v>
      </c>
      <c r="J126" s="149">
        <f t="shared" si="2"/>
        <v>0.05644643054</v>
      </c>
      <c r="K126" s="150">
        <f t="shared" si="8"/>
        <v>24.4601199</v>
      </c>
      <c r="L126" s="151">
        <f t="shared" si="4"/>
        <v>5.202598386</v>
      </c>
      <c r="M126" s="152" t="str">
        <f t="shared" si="5"/>
        <v>paulo_c2d</v>
      </c>
      <c r="N126" s="153">
        <f>IFERROR(__xludf.DUMMYFUNCTION("""COMPUTED_VALUE"""),1.0)</f>
        <v>1</v>
      </c>
      <c r="O126" s="154"/>
      <c r="P126" s="154"/>
      <c r="Q126" s="154"/>
      <c r="R126" s="154"/>
      <c r="S126" s="154"/>
      <c r="T126" s="154"/>
      <c r="U126" s="154"/>
      <c r="V126" s="154"/>
      <c r="W126" s="154"/>
      <c r="X126" s="154"/>
      <c r="Y126" s="154"/>
      <c r="Z126" s="154"/>
    </row>
    <row r="127">
      <c r="A127" s="143" t="s">
        <v>24</v>
      </c>
      <c r="B127" s="143" t="s">
        <v>3</v>
      </c>
      <c r="C127" s="144" t="s">
        <v>313</v>
      </c>
      <c r="D127" s="145" t="s">
        <v>242</v>
      </c>
      <c r="E127" s="146">
        <v>44188.0</v>
      </c>
      <c r="F127" s="147" t="s">
        <v>249</v>
      </c>
      <c r="G127" s="148">
        <v>200.0</v>
      </c>
      <c r="H127" s="148">
        <v>300.0</v>
      </c>
      <c r="I127" s="148">
        <v>200.0</v>
      </c>
      <c r="J127" s="149">
        <f t="shared" si="2"/>
        <v>0.01427647248</v>
      </c>
      <c r="K127" s="150">
        <f t="shared" si="8"/>
        <v>6.186471408</v>
      </c>
      <c r="L127" s="151">
        <f t="shared" si="4"/>
        <v>5.202598386</v>
      </c>
      <c r="M127" s="152" t="str">
        <f t="shared" si="5"/>
        <v>paulo_c2d</v>
      </c>
      <c r="N127" s="153">
        <f>IFERROR(__xludf.DUMMYFUNCTION("""COMPUTED_VALUE"""),2.0)</f>
        <v>2</v>
      </c>
      <c r="O127" s="154"/>
      <c r="P127" s="154"/>
      <c r="Q127" s="154"/>
      <c r="R127" s="154"/>
      <c r="S127" s="154"/>
      <c r="T127" s="154"/>
      <c r="U127" s="154"/>
      <c r="V127" s="154"/>
      <c r="W127" s="154"/>
      <c r="X127" s="154"/>
      <c r="Y127" s="154"/>
      <c r="Z127" s="154"/>
    </row>
    <row r="128">
      <c r="A128" s="143" t="s">
        <v>24</v>
      </c>
      <c r="B128" s="143" t="s">
        <v>247</v>
      </c>
      <c r="C128" s="144" t="s">
        <v>248</v>
      </c>
      <c r="D128" s="145" t="s">
        <v>242</v>
      </c>
      <c r="E128" s="146">
        <v>44184.0</v>
      </c>
      <c r="F128" s="147" t="s">
        <v>249</v>
      </c>
      <c r="G128" s="148">
        <v>120.0</v>
      </c>
      <c r="H128" s="148"/>
      <c r="I128" s="148">
        <v>120.0</v>
      </c>
      <c r="J128" s="149">
        <f t="shared" si="2"/>
        <v>0.004955775184</v>
      </c>
      <c r="K128" s="150">
        <f t="shared" si="8"/>
        <v>2.14750258</v>
      </c>
      <c r="L128" s="151">
        <f t="shared" si="4"/>
        <v>5.202598386</v>
      </c>
      <c r="M128" s="152" t="str">
        <f t="shared" si="5"/>
        <v>paulo_c2d</v>
      </c>
      <c r="N128" s="153">
        <f>IFERROR(__xludf.DUMMYFUNCTION("""COMPUTED_VALUE"""),3.0)</f>
        <v>3</v>
      </c>
      <c r="O128" s="154"/>
      <c r="P128" s="154"/>
      <c r="Q128" s="154"/>
      <c r="R128" s="154"/>
      <c r="S128" s="154"/>
      <c r="T128" s="154"/>
      <c r="U128" s="154"/>
      <c r="V128" s="154"/>
      <c r="W128" s="154"/>
      <c r="X128" s="154"/>
      <c r="Y128" s="154"/>
      <c r="Z128" s="154"/>
    </row>
    <row r="129">
      <c r="A129" s="143" t="s">
        <v>24</v>
      </c>
      <c r="B129" s="143" t="s">
        <v>6</v>
      </c>
      <c r="C129" s="144" t="s">
        <v>269</v>
      </c>
      <c r="D129" s="145" t="s">
        <v>242</v>
      </c>
      <c r="E129" s="146">
        <v>44191.0</v>
      </c>
      <c r="F129" s="147" t="s">
        <v>249</v>
      </c>
      <c r="G129" s="148">
        <v>20.0</v>
      </c>
      <c r="H129" s="148">
        <v>50.0</v>
      </c>
      <c r="I129" s="148">
        <v>50.0</v>
      </c>
      <c r="J129" s="149">
        <f t="shared" si="2"/>
        <v>0.002403483036</v>
      </c>
      <c r="K129" s="150">
        <f t="shared" si="8"/>
        <v>1.041509316</v>
      </c>
      <c r="L129" s="151">
        <f t="shared" si="4"/>
        <v>5.202598386</v>
      </c>
      <c r="M129" s="152" t="str">
        <f t="shared" si="5"/>
        <v>paulo_c2d</v>
      </c>
      <c r="N129" s="153">
        <f>IFERROR(__xludf.DUMMYFUNCTION("""COMPUTED_VALUE"""),4.0)</f>
        <v>4</v>
      </c>
      <c r="O129" s="154"/>
      <c r="P129" s="154"/>
      <c r="Q129" s="154"/>
      <c r="R129" s="154"/>
      <c r="S129" s="154"/>
      <c r="T129" s="154"/>
      <c r="U129" s="154"/>
      <c r="V129" s="154"/>
      <c r="W129" s="154"/>
      <c r="X129" s="154"/>
      <c r="Y129" s="154"/>
      <c r="Z129" s="154"/>
    </row>
    <row r="130">
      <c r="A130" s="143" t="s">
        <v>24</v>
      </c>
      <c r="B130" s="143" t="s">
        <v>3</v>
      </c>
      <c r="C130" s="144" t="s">
        <v>251</v>
      </c>
      <c r="D130" s="145" t="s">
        <v>242</v>
      </c>
      <c r="E130" s="146">
        <v>44186.0</v>
      </c>
      <c r="F130" s="147" t="s">
        <v>249</v>
      </c>
      <c r="G130" s="148">
        <v>40.0</v>
      </c>
      <c r="H130" s="148">
        <v>25.0</v>
      </c>
      <c r="I130" s="148">
        <v>30.0</v>
      </c>
      <c r="J130" s="149">
        <f t="shared" si="2"/>
        <v>0.001961758111</v>
      </c>
      <c r="K130" s="150">
        <f t="shared" si="8"/>
        <v>0.8500951816</v>
      </c>
      <c r="L130" s="151">
        <f t="shared" si="4"/>
        <v>5.202598386</v>
      </c>
      <c r="M130" s="152" t="str">
        <f t="shared" si="5"/>
        <v>paulo_c2d</v>
      </c>
      <c r="N130" s="153">
        <f>IFERROR(__xludf.DUMMYFUNCTION("""COMPUTED_VALUE"""),5.0)</f>
        <v>5</v>
      </c>
      <c r="O130" s="154"/>
      <c r="P130" s="154"/>
      <c r="Q130" s="154"/>
      <c r="R130" s="154"/>
      <c r="S130" s="154"/>
      <c r="T130" s="154"/>
      <c r="U130" s="154"/>
      <c r="V130" s="154"/>
      <c r="W130" s="154"/>
      <c r="X130" s="154"/>
      <c r="Y130" s="154"/>
      <c r="Z130" s="154"/>
    </row>
    <row r="131">
      <c r="A131" s="143" t="s">
        <v>24</v>
      </c>
      <c r="B131" s="143" t="s">
        <v>247</v>
      </c>
      <c r="C131" s="144" t="s">
        <v>248</v>
      </c>
      <c r="D131" s="145" t="s">
        <v>242</v>
      </c>
      <c r="E131" s="146">
        <v>44184.0</v>
      </c>
      <c r="F131" s="155" t="s">
        <v>261</v>
      </c>
      <c r="G131" s="156">
        <v>0.0</v>
      </c>
      <c r="H131" s="156">
        <v>0.0</v>
      </c>
      <c r="I131" s="156">
        <v>0.0</v>
      </c>
      <c r="J131" s="149">
        <f t="shared" si="2"/>
        <v>0</v>
      </c>
      <c r="K131" s="150">
        <f t="shared" si="8"/>
        <v>0</v>
      </c>
      <c r="L131" s="151">
        <f t="shared" si="4"/>
        <v>5.202598386</v>
      </c>
      <c r="M131" s="152" t="str">
        <f t="shared" si="5"/>
        <v>paulo_c2d</v>
      </c>
      <c r="N131" s="153">
        <f>IFERROR(__xludf.DUMMYFUNCTION("""COMPUTED_VALUE"""),6.0)</f>
        <v>6</v>
      </c>
      <c r="O131" s="154"/>
      <c r="P131" s="154"/>
      <c r="Q131" s="154"/>
      <c r="R131" s="154"/>
      <c r="S131" s="154"/>
      <c r="T131" s="154"/>
      <c r="U131" s="154"/>
      <c r="V131" s="154"/>
      <c r="W131" s="154"/>
      <c r="X131" s="154"/>
      <c r="Y131" s="154"/>
      <c r="Z131" s="154"/>
    </row>
    <row r="132">
      <c r="A132" s="143" t="s">
        <v>24</v>
      </c>
      <c r="B132" s="143" t="s">
        <v>247</v>
      </c>
      <c r="C132" s="144" t="s">
        <v>248</v>
      </c>
      <c r="D132" s="145" t="s">
        <v>242</v>
      </c>
      <c r="E132" s="146">
        <v>44184.0</v>
      </c>
      <c r="F132" s="158" t="s">
        <v>261</v>
      </c>
      <c r="G132" s="159">
        <v>0.0</v>
      </c>
      <c r="H132" s="159">
        <v>0.0</v>
      </c>
      <c r="I132" s="159">
        <v>0.0</v>
      </c>
      <c r="J132" s="149">
        <f t="shared" si="2"/>
        <v>0</v>
      </c>
      <c r="K132" s="150">
        <f t="shared" si="8"/>
        <v>0</v>
      </c>
      <c r="L132" s="151">
        <f t="shared" si="4"/>
        <v>5.202598386</v>
      </c>
      <c r="M132" s="152" t="str">
        <f t="shared" si="5"/>
        <v>paulo_c2d</v>
      </c>
      <c r="N132" s="153">
        <f>IFERROR(__xludf.DUMMYFUNCTION("""COMPUTED_VALUE"""),7.0)</f>
        <v>7</v>
      </c>
      <c r="O132" s="154"/>
      <c r="P132" s="154"/>
      <c r="Q132" s="154"/>
      <c r="R132" s="154"/>
      <c r="S132" s="154"/>
      <c r="T132" s="154"/>
      <c r="U132" s="154"/>
      <c r="V132" s="154"/>
      <c r="W132" s="154"/>
      <c r="X132" s="154"/>
      <c r="Y132" s="154"/>
      <c r="Z132" s="154"/>
    </row>
    <row r="133">
      <c r="A133" s="143" t="s">
        <v>24</v>
      </c>
      <c r="B133" s="143" t="s">
        <v>247</v>
      </c>
      <c r="C133" s="144" t="s">
        <v>248</v>
      </c>
      <c r="D133" s="145" t="s">
        <v>242</v>
      </c>
      <c r="E133" s="146">
        <v>44184.0</v>
      </c>
      <c r="F133" s="158" t="s">
        <v>261</v>
      </c>
      <c r="G133" s="159">
        <v>0.0</v>
      </c>
      <c r="H133" s="159">
        <v>0.0</v>
      </c>
      <c r="I133" s="159">
        <v>0.0</v>
      </c>
      <c r="J133" s="149">
        <f t="shared" si="2"/>
        <v>0</v>
      </c>
      <c r="K133" s="150">
        <f t="shared" si="8"/>
        <v>0</v>
      </c>
      <c r="L133" s="151">
        <f t="shared" si="4"/>
        <v>5.202598386</v>
      </c>
      <c r="M133" s="152" t="str">
        <f t="shared" si="5"/>
        <v>paulo_c2d</v>
      </c>
      <c r="N133" s="153">
        <f>IFERROR(__xludf.DUMMYFUNCTION("""COMPUTED_VALUE"""),8.0)</f>
        <v>8</v>
      </c>
      <c r="O133" s="154"/>
      <c r="P133" s="154"/>
      <c r="Q133" s="154"/>
      <c r="R133" s="154"/>
      <c r="S133" s="154"/>
      <c r="T133" s="154"/>
      <c r="U133" s="154"/>
      <c r="V133" s="154"/>
      <c r="W133" s="154"/>
      <c r="X133" s="154"/>
      <c r="Y133" s="154"/>
      <c r="Z133" s="154"/>
    </row>
    <row r="134">
      <c r="A134" s="161" t="s">
        <v>24</v>
      </c>
      <c r="B134" s="161" t="s">
        <v>262</v>
      </c>
      <c r="C134" s="162" t="s">
        <v>314</v>
      </c>
      <c r="D134" s="163"/>
      <c r="E134" s="164"/>
      <c r="F134" s="157"/>
      <c r="G134" s="159"/>
      <c r="H134" s="159"/>
      <c r="I134" s="159"/>
      <c r="J134" s="149">
        <f t="shared" si="2"/>
        <v>0</v>
      </c>
      <c r="K134" s="165">
        <f>34.686*-0.85</f>
        <v>-29.4831</v>
      </c>
      <c r="L134" s="151">
        <f t="shared" si="4"/>
        <v>5.202598386</v>
      </c>
      <c r="M134" s="152" t="str">
        <f t="shared" si="5"/>
        <v>paulo_c2d</v>
      </c>
      <c r="N134" s="153">
        <f>IFERROR(__xludf.DUMMYFUNCTION("""COMPUTED_VALUE"""),9.0)</f>
        <v>9</v>
      </c>
      <c r="O134" s="153"/>
      <c r="P134" s="153"/>
      <c r="Q134" s="153"/>
      <c r="R134" s="153">
        <v>51.99833903635589</v>
      </c>
      <c r="S134" s="153"/>
      <c r="T134" s="153"/>
      <c r="U134" s="153"/>
      <c r="V134" s="153"/>
      <c r="W134" s="153"/>
      <c r="X134" s="153"/>
      <c r="Y134" s="154"/>
      <c r="Z134" s="154"/>
    </row>
    <row r="135">
      <c r="A135" s="143" t="s">
        <v>23</v>
      </c>
      <c r="B135" s="143" t="s">
        <v>247</v>
      </c>
      <c r="C135" s="171" t="s">
        <v>315</v>
      </c>
      <c r="D135" s="145" t="s">
        <v>242</v>
      </c>
      <c r="E135" s="146">
        <v>44184.0</v>
      </c>
      <c r="F135" s="158" t="s">
        <v>261</v>
      </c>
      <c r="G135" s="159">
        <v>0.0</v>
      </c>
      <c r="H135" s="159">
        <v>0.0</v>
      </c>
      <c r="I135" s="159">
        <v>0.0</v>
      </c>
      <c r="J135" s="149">
        <f t="shared" si="2"/>
        <v>0</v>
      </c>
      <c r="K135" s="150">
        <f t="shared" ref="K135:K139" si="9">J135*$J$1</f>
        <v>0</v>
      </c>
      <c r="L135" s="151">
        <f t="shared" si="4"/>
        <v>5.103338567</v>
      </c>
      <c r="M135" s="152" t="str">
        <f t="shared" si="5"/>
        <v>griffgreen</v>
      </c>
      <c r="N135" s="153">
        <f>IFERROR(__xludf.DUMMYFUNCTION("""COMPUTED_VALUE"""),1.0)</f>
        <v>1</v>
      </c>
      <c r="O135" s="154"/>
      <c r="P135" s="154"/>
      <c r="Q135" s="154"/>
      <c r="R135" s="154"/>
      <c r="S135" s="154"/>
      <c r="T135" s="154"/>
      <c r="U135" s="154"/>
      <c r="V135" s="154"/>
      <c r="W135" s="154"/>
      <c r="X135" s="154"/>
      <c r="Y135" s="154"/>
      <c r="Z135" s="154"/>
    </row>
    <row r="136">
      <c r="A136" s="143" t="s">
        <v>23</v>
      </c>
      <c r="B136" s="143" t="s">
        <v>247</v>
      </c>
      <c r="C136" s="171" t="s">
        <v>315</v>
      </c>
      <c r="D136" s="145" t="s">
        <v>242</v>
      </c>
      <c r="E136" s="146">
        <v>44184.0</v>
      </c>
      <c r="F136" s="158" t="s">
        <v>261</v>
      </c>
      <c r="G136" s="159">
        <v>0.0</v>
      </c>
      <c r="H136" s="159">
        <v>0.0</v>
      </c>
      <c r="I136" s="159">
        <v>0.0</v>
      </c>
      <c r="J136" s="149">
        <f t="shared" si="2"/>
        <v>0</v>
      </c>
      <c r="K136" s="150">
        <f t="shared" si="9"/>
        <v>0</v>
      </c>
      <c r="L136" s="151">
        <f t="shared" si="4"/>
        <v>5.103338567</v>
      </c>
      <c r="M136" s="152" t="str">
        <f t="shared" si="5"/>
        <v>griffgreen</v>
      </c>
      <c r="N136" s="153">
        <f>IFERROR(__xludf.DUMMYFUNCTION("""COMPUTED_VALUE"""),2.0)</f>
        <v>2</v>
      </c>
      <c r="O136" s="154"/>
      <c r="P136" s="154"/>
      <c r="Q136" s="154"/>
      <c r="R136" s="154"/>
      <c r="S136" s="154"/>
      <c r="T136" s="154"/>
      <c r="U136" s="154"/>
      <c r="V136" s="154"/>
      <c r="W136" s="154"/>
      <c r="X136" s="154"/>
      <c r="Y136" s="154"/>
      <c r="Z136" s="154"/>
    </row>
    <row r="137">
      <c r="A137" s="143" t="s">
        <v>23</v>
      </c>
      <c r="B137" s="143" t="s">
        <v>247</v>
      </c>
      <c r="C137" s="171" t="s">
        <v>315</v>
      </c>
      <c r="D137" s="145" t="s">
        <v>242</v>
      </c>
      <c r="E137" s="146">
        <v>44184.0</v>
      </c>
      <c r="F137" s="158" t="s">
        <v>261</v>
      </c>
      <c r="G137" s="159">
        <v>0.0</v>
      </c>
      <c r="H137" s="159">
        <v>0.0</v>
      </c>
      <c r="I137" s="159">
        <v>0.0</v>
      </c>
      <c r="J137" s="149">
        <f t="shared" si="2"/>
        <v>0</v>
      </c>
      <c r="K137" s="150">
        <f t="shared" si="9"/>
        <v>0</v>
      </c>
      <c r="L137" s="151">
        <f t="shared" si="4"/>
        <v>5.103338567</v>
      </c>
      <c r="M137" s="152" t="str">
        <f t="shared" si="5"/>
        <v>griffgreen</v>
      </c>
      <c r="N137" s="153">
        <f>IFERROR(__xludf.DUMMYFUNCTION("""COMPUTED_VALUE"""),3.0)</f>
        <v>3</v>
      </c>
      <c r="O137" s="154"/>
      <c r="P137" s="154"/>
      <c r="Q137" s="154"/>
      <c r="R137" s="154"/>
      <c r="S137" s="154"/>
      <c r="T137" s="154"/>
      <c r="U137" s="154"/>
      <c r="V137" s="154"/>
      <c r="W137" s="154"/>
      <c r="X137" s="154"/>
      <c r="Y137" s="154"/>
      <c r="Z137" s="154"/>
    </row>
    <row r="138">
      <c r="A138" s="143" t="s">
        <v>23</v>
      </c>
      <c r="B138" s="143" t="s">
        <v>247</v>
      </c>
      <c r="C138" s="171" t="s">
        <v>315</v>
      </c>
      <c r="D138" s="145" t="s">
        <v>242</v>
      </c>
      <c r="E138" s="146">
        <v>44184.0</v>
      </c>
      <c r="F138" s="158" t="s">
        <v>261</v>
      </c>
      <c r="G138" s="159">
        <v>0.0</v>
      </c>
      <c r="H138" s="159">
        <v>0.0</v>
      </c>
      <c r="I138" s="159">
        <v>0.0</v>
      </c>
      <c r="J138" s="149">
        <f t="shared" si="2"/>
        <v>0</v>
      </c>
      <c r="K138" s="150">
        <f t="shared" si="9"/>
        <v>0</v>
      </c>
      <c r="L138" s="151">
        <f t="shared" si="4"/>
        <v>5.103338567</v>
      </c>
      <c r="M138" s="152" t="str">
        <f t="shared" si="5"/>
        <v>griffgreen</v>
      </c>
      <c r="N138" s="153">
        <f>IFERROR(__xludf.DUMMYFUNCTION("""COMPUTED_VALUE"""),4.0)</f>
        <v>4</v>
      </c>
      <c r="O138" s="154"/>
      <c r="P138" s="154"/>
      <c r="Q138" s="154"/>
      <c r="R138" s="154"/>
      <c r="S138" s="154"/>
      <c r="T138" s="154"/>
      <c r="U138" s="154"/>
      <c r="V138" s="154"/>
      <c r="W138" s="154"/>
      <c r="X138" s="154"/>
      <c r="Y138" s="154"/>
      <c r="Z138" s="154"/>
    </row>
    <row r="139">
      <c r="A139" s="143" t="s">
        <v>23</v>
      </c>
      <c r="B139" s="143" t="s">
        <v>247</v>
      </c>
      <c r="C139" s="171" t="s">
        <v>315</v>
      </c>
      <c r="D139" s="145" t="s">
        <v>242</v>
      </c>
      <c r="E139" s="146">
        <v>44184.0</v>
      </c>
      <c r="F139" s="158" t="s">
        <v>261</v>
      </c>
      <c r="G139" s="159">
        <v>0.0</v>
      </c>
      <c r="H139" s="159">
        <v>0.0</v>
      </c>
      <c r="I139" s="159">
        <v>0.0</v>
      </c>
      <c r="J139" s="149">
        <f t="shared" si="2"/>
        <v>0</v>
      </c>
      <c r="K139" s="150">
        <f t="shared" si="9"/>
        <v>0</v>
      </c>
      <c r="L139" s="151">
        <f t="shared" si="4"/>
        <v>5.103338567</v>
      </c>
      <c r="M139" s="152" t="str">
        <f t="shared" si="5"/>
        <v>griffgreen</v>
      </c>
      <c r="N139" s="153">
        <f>IFERROR(__xludf.DUMMYFUNCTION("""COMPUTED_VALUE"""),5.0)</f>
        <v>5</v>
      </c>
      <c r="O139" s="154"/>
      <c r="P139" s="154"/>
      <c r="Q139" s="154"/>
      <c r="R139" s="154"/>
      <c r="S139" s="154"/>
      <c r="T139" s="154"/>
      <c r="U139" s="154"/>
      <c r="V139" s="154"/>
      <c r="W139" s="154"/>
      <c r="X139" s="154"/>
      <c r="Y139" s="154"/>
      <c r="Z139" s="154"/>
    </row>
    <row r="140">
      <c r="A140" s="143" t="s">
        <v>23</v>
      </c>
      <c r="B140" s="143" t="s">
        <v>247</v>
      </c>
      <c r="C140" s="171" t="s">
        <v>316</v>
      </c>
      <c r="D140" s="145" t="s">
        <v>242</v>
      </c>
      <c r="E140" s="146">
        <v>44184.0</v>
      </c>
      <c r="F140" s="147" t="s">
        <v>249</v>
      </c>
      <c r="G140" s="148"/>
      <c r="H140" s="148"/>
      <c r="I140" s="148"/>
      <c r="J140" s="149">
        <f t="shared" si="2"/>
        <v>0</v>
      </c>
      <c r="K140" s="150">
        <f t="shared" ref="K140:K141" si="10">$N$1</f>
        <v>1.790633609</v>
      </c>
      <c r="L140" s="151">
        <f t="shared" si="4"/>
        <v>5.103338567</v>
      </c>
      <c r="M140" s="152" t="str">
        <f t="shared" si="5"/>
        <v>griffgreen</v>
      </c>
      <c r="N140" s="153">
        <f>IFERROR(__xludf.DUMMYFUNCTION("""COMPUTED_VALUE"""),6.0)</f>
        <v>6</v>
      </c>
      <c r="O140" s="154"/>
      <c r="P140" s="154"/>
      <c r="Q140" s="154"/>
      <c r="R140" s="154"/>
      <c r="S140" s="154"/>
      <c r="T140" s="154"/>
      <c r="U140" s="154"/>
      <c r="V140" s="154"/>
      <c r="W140" s="154"/>
      <c r="X140" s="154"/>
      <c r="Y140" s="154"/>
      <c r="Z140" s="154"/>
    </row>
    <row r="141">
      <c r="A141" s="143" t="s">
        <v>23</v>
      </c>
      <c r="B141" s="143" t="s">
        <v>247</v>
      </c>
      <c r="C141" s="171" t="s">
        <v>317</v>
      </c>
      <c r="D141" s="145" t="s">
        <v>242</v>
      </c>
      <c r="E141" s="146">
        <v>44184.0</v>
      </c>
      <c r="F141" s="147" t="s">
        <v>249</v>
      </c>
      <c r="G141" s="148"/>
      <c r="H141" s="148"/>
      <c r="I141" s="148"/>
      <c r="J141" s="149">
        <f t="shared" si="2"/>
        <v>0</v>
      </c>
      <c r="K141" s="150">
        <f t="shared" si="10"/>
        <v>1.790633609</v>
      </c>
      <c r="L141" s="151">
        <f t="shared" si="4"/>
        <v>5.103338567</v>
      </c>
      <c r="M141" s="152" t="str">
        <f t="shared" si="5"/>
        <v>griffgreen</v>
      </c>
      <c r="N141" s="153">
        <f>IFERROR(__xludf.DUMMYFUNCTION("""COMPUTED_VALUE"""),7.0)</f>
        <v>7</v>
      </c>
      <c r="O141" s="154"/>
      <c r="P141" s="154"/>
      <c r="Q141" s="154"/>
      <c r="R141" s="154"/>
      <c r="S141" s="154"/>
      <c r="T141" s="154"/>
      <c r="U141" s="154"/>
      <c r="V141" s="154"/>
      <c r="W141" s="154"/>
      <c r="X141" s="154"/>
      <c r="Y141" s="154"/>
      <c r="Z141" s="154"/>
    </row>
    <row r="142">
      <c r="A142" s="143" t="s">
        <v>23</v>
      </c>
      <c r="B142" s="143" t="s">
        <v>247</v>
      </c>
      <c r="C142" s="171" t="s">
        <v>315</v>
      </c>
      <c r="D142" s="145" t="s">
        <v>242</v>
      </c>
      <c r="E142" s="146">
        <v>44184.0</v>
      </c>
      <c r="F142" s="158" t="s">
        <v>261</v>
      </c>
      <c r="G142" s="159">
        <v>0.0</v>
      </c>
      <c r="H142" s="159">
        <v>0.0</v>
      </c>
      <c r="I142" s="159">
        <v>0.0</v>
      </c>
      <c r="J142" s="149">
        <f t="shared" si="2"/>
        <v>0</v>
      </c>
      <c r="K142" s="150">
        <f t="shared" ref="K142:K145" si="11">J142*$J$1</f>
        <v>0</v>
      </c>
      <c r="L142" s="151">
        <f t="shared" si="4"/>
        <v>5.103338567</v>
      </c>
      <c r="M142" s="152" t="str">
        <f t="shared" si="5"/>
        <v>griffgreen</v>
      </c>
      <c r="N142" s="153">
        <f>IFERROR(__xludf.DUMMYFUNCTION("""COMPUTED_VALUE"""),8.0)</f>
        <v>8</v>
      </c>
      <c r="O142" s="154"/>
      <c r="P142" s="154"/>
      <c r="Q142" s="154"/>
      <c r="R142" s="154"/>
      <c r="S142" s="154"/>
      <c r="T142" s="154"/>
      <c r="U142" s="154"/>
      <c r="V142" s="154"/>
      <c r="W142" s="154"/>
      <c r="X142" s="154"/>
      <c r="Y142" s="154"/>
      <c r="Z142" s="154"/>
    </row>
    <row r="143">
      <c r="A143" s="143" t="s">
        <v>23</v>
      </c>
      <c r="B143" s="143" t="s">
        <v>247</v>
      </c>
      <c r="C143" s="171" t="s">
        <v>315</v>
      </c>
      <c r="D143" s="145" t="s">
        <v>242</v>
      </c>
      <c r="E143" s="146">
        <v>44184.0</v>
      </c>
      <c r="F143" s="158" t="s">
        <v>261</v>
      </c>
      <c r="G143" s="159">
        <v>0.0</v>
      </c>
      <c r="H143" s="159">
        <v>0.0</v>
      </c>
      <c r="I143" s="159">
        <v>0.0</v>
      </c>
      <c r="J143" s="149">
        <f t="shared" si="2"/>
        <v>0</v>
      </c>
      <c r="K143" s="150">
        <f t="shared" si="11"/>
        <v>0</v>
      </c>
      <c r="L143" s="151">
        <f t="shared" si="4"/>
        <v>5.103338567</v>
      </c>
      <c r="M143" s="152" t="str">
        <f t="shared" si="5"/>
        <v>griffgreen</v>
      </c>
      <c r="N143" s="153">
        <f>IFERROR(__xludf.DUMMYFUNCTION("""COMPUTED_VALUE"""),9.0)</f>
        <v>9</v>
      </c>
      <c r="O143" s="154"/>
      <c r="P143" s="154"/>
      <c r="Q143" s="154"/>
      <c r="R143" s="154"/>
      <c r="S143" s="154"/>
      <c r="T143" s="154"/>
      <c r="U143" s="154"/>
      <c r="V143" s="154"/>
      <c r="W143" s="154"/>
      <c r="X143" s="154"/>
      <c r="Y143" s="154"/>
      <c r="Z143" s="154"/>
    </row>
    <row r="144">
      <c r="A144" s="143" t="s">
        <v>23</v>
      </c>
      <c r="B144" s="143" t="s">
        <v>247</v>
      </c>
      <c r="C144" s="171" t="s">
        <v>315</v>
      </c>
      <c r="D144" s="145" t="s">
        <v>242</v>
      </c>
      <c r="E144" s="146">
        <v>44184.0</v>
      </c>
      <c r="F144" s="158" t="s">
        <v>261</v>
      </c>
      <c r="G144" s="159">
        <v>0.0</v>
      </c>
      <c r="H144" s="159">
        <v>0.0</v>
      </c>
      <c r="I144" s="159">
        <v>0.0</v>
      </c>
      <c r="J144" s="149">
        <f t="shared" si="2"/>
        <v>0</v>
      </c>
      <c r="K144" s="150">
        <f t="shared" si="11"/>
        <v>0</v>
      </c>
      <c r="L144" s="151">
        <f t="shared" si="4"/>
        <v>5.103338567</v>
      </c>
      <c r="M144" s="152" t="str">
        <f t="shared" si="5"/>
        <v>griffgreen</v>
      </c>
      <c r="N144" s="153">
        <f>IFERROR(__xludf.DUMMYFUNCTION("""COMPUTED_VALUE"""),10.0)</f>
        <v>10</v>
      </c>
      <c r="O144" s="154"/>
      <c r="P144" s="154"/>
      <c r="Q144" s="154"/>
      <c r="R144" s="154"/>
      <c r="S144" s="154"/>
      <c r="T144" s="154"/>
      <c r="U144" s="154"/>
      <c r="V144" s="154"/>
      <c r="W144" s="154"/>
      <c r="X144" s="154"/>
      <c r="Y144" s="154"/>
      <c r="Z144" s="154"/>
    </row>
    <row r="145">
      <c r="A145" s="143" t="s">
        <v>23</v>
      </c>
      <c r="B145" s="143" t="s">
        <v>247</v>
      </c>
      <c r="C145" s="171" t="s">
        <v>315</v>
      </c>
      <c r="D145" s="145" t="s">
        <v>242</v>
      </c>
      <c r="E145" s="146">
        <v>44184.0</v>
      </c>
      <c r="F145" s="158" t="s">
        <v>261</v>
      </c>
      <c r="G145" s="159">
        <v>0.0</v>
      </c>
      <c r="H145" s="159">
        <v>0.0</v>
      </c>
      <c r="I145" s="159">
        <v>0.0</v>
      </c>
      <c r="J145" s="149">
        <f t="shared" si="2"/>
        <v>0</v>
      </c>
      <c r="K145" s="150">
        <f t="shared" si="11"/>
        <v>0</v>
      </c>
      <c r="L145" s="151">
        <f t="shared" si="4"/>
        <v>5.103338567</v>
      </c>
      <c r="M145" s="152" t="str">
        <f t="shared" si="5"/>
        <v>griffgreen</v>
      </c>
      <c r="N145" s="153">
        <f>IFERROR(__xludf.DUMMYFUNCTION("""COMPUTED_VALUE"""),11.0)</f>
        <v>11</v>
      </c>
      <c r="O145" s="154"/>
      <c r="P145" s="154"/>
      <c r="Q145" s="154"/>
      <c r="R145" s="154"/>
      <c r="S145" s="154"/>
      <c r="T145" s="154"/>
      <c r="U145" s="154"/>
      <c r="V145" s="154"/>
      <c r="W145" s="154"/>
      <c r="X145" s="154"/>
      <c r="Y145" s="154"/>
      <c r="Z145" s="154"/>
    </row>
    <row r="146">
      <c r="A146" s="143" t="s">
        <v>23</v>
      </c>
      <c r="B146" s="143" t="s">
        <v>247</v>
      </c>
      <c r="C146" s="171" t="s">
        <v>315</v>
      </c>
      <c r="D146" s="145" t="s">
        <v>242</v>
      </c>
      <c r="E146" s="146">
        <v>44184.0</v>
      </c>
      <c r="F146" s="147" t="s">
        <v>249</v>
      </c>
      <c r="G146" s="148"/>
      <c r="H146" s="148"/>
      <c r="I146" s="148"/>
      <c r="J146" s="149">
        <f t="shared" si="2"/>
        <v>0</v>
      </c>
      <c r="K146" s="150">
        <f t="shared" ref="K146:K152" si="12">$N$1</f>
        <v>1.790633609</v>
      </c>
      <c r="L146" s="151">
        <f t="shared" si="4"/>
        <v>5.103338567</v>
      </c>
      <c r="M146" s="152" t="str">
        <f t="shared" si="5"/>
        <v>griffgreen</v>
      </c>
      <c r="N146" s="153">
        <f>IFERROR(__xludf.DUMMYFUNCTION("""COMPUTED_VALUE"""),12.0)</f>
        <v>12</v>
      </c>
      <c r="O146" s="154"/>
      <c r="P146" s="154"/>
      <c r="Q146" s="154"/>
      <c r="R146" s="154"/>
      <c r="S146" s="154"/>
      <c r="T146" s="154"/>
      <c r="U146" s="154"/>
      <c r="V146" s="154"/>
      <c r="W146" s="154"/>
      <c r="X146" s="154"/>
      <c r="Y146" s="154"/>
      <c r="Z146" s="154"/>
    </row>
    <row r="147">
      <c r="A147" s="143" t="s">
        <v>23</v>
      </c>
      <c r="B147" s="143" t="s">
        <v>247</v>
      </c>
      <c r="C147" s="171" t="s">
        <v>316</v>
      </c>
      <c r="D147" s="145" t="s">
        <v>242</v>
      </c>
      <c r="E147" s="146">
        <v>44184.0</v>
      </c>
      <c r="F147" s="147" t="s">
        <v>249</v>
      </c>
      <c r="G147" s="148"/>
      <c r="H147" s="148"/>
      <c r="I147" s="148"/>
      <c r="J147" s="149">
        <f t="shared" si="2"/>
        <v>0</v>
      </c>
      <c r="K147" s="150">
        <f t="shared" si="12"/>
        <v>1.790633609</v>
      </c>
      <c r="L147" s="151">
        <f t="shared" si="4"/>
        <v>5.103338567</v>
      </c>
      <c r="M147" s="152" t="str">
        <f t="shared" si="5"/>
        <v>griffgreen</v>
      </c>
      <c r="N147" s="153">
        <f>IFERROR(__xludf.DUMMYFUNCTION("""COMPUTED_VALUE"""),13.0)</f>
        <v>13</v>
      </c>
      <c r="O147" s="154"/>
      <c r="P147" s="154"/>
      <c r="Q147" s="154"/>
      <c r="R147" s="154"/>
      <c r="S147" s="154"/>
      <c r="T147" s="154"/>
      <c r="U147" s="154"/>
      <c r="V147" s="154"/>
      <c r="W147" s="154"/>
      <c r="X147" s="154"/>
      <c r="Y147" s="154"/>
      <c r="Z147" s="154"/>
    </row>
    <row r="148">
      <c r="A148" s="143" t="s">
        <v>23</v>
      </c>
      <c r="B148" s="143" t="s">
        <v>318</v>
      </c>
      <c r="C148" s="171" t="s">
        <v>319</v>
      </c>
      <c r="D148" s="145" t="s">
        <v>242</v>
      </c>
      <c r="E148" s="146">
        <v>44185.0</v>
      </c>
      <c r="F148" s="147" t="s">
        <v>294</v>
      </c>
      <c r="G148" s="148"/>
      <c r="H148" s="148"/>
      <c r="I148" s="148"/>
      <c r="J148" s="149">
        <f t="shared" si="2"/>
        <v>0</v>
      </c>
      <c r="K148" s="150">
        <f t="shared" si="12"/>
        <v>1.790633609</v>
      </c>
      <c r="L148" s="151">
        <f t="shared" si="4"/>
        <v>5.103338567</v>
      </c>
      <c r="M148" s="152" t="str">
        <f t="shared" si="5"/>
        <v>griffgreen</v>
      </c>
      <c r="N148" s="153">
        <f>IFERROR(__xludf.DUMMYFUNCTION("""COMPUTED_VALUE"""),14.0)</f>
        <v>14</v>
      </c>
      <c r="O148" s="154"/>
      <c r="P148" s="154"/>
      <c r="Q148" s="154"/>
      <c r="R148" s="154"/>
      <c r="S148" s="154"/>
      <c r="T148" s="154"/>
      <c r="U148" s="154"/>
      <c r="V148" s="154"/>
      <c r="W148" s="154"/>
      <c r="X148" s="154"/>
      <c r="Y148" s="154"/>
      <c r="Z148" s="154"/>
    </row>
    <row r="149">
      <c r="A149" s="143" t="s">
        <v>23</v>
      </c>
      <c r="B149" s="143" t="s">
        <v>3</v>
      </c>
      <c r="C149" s="171" t="s">
        <v>251</v>
      </c>
      <c r="D149" s="145" t="s">
        <v>242</v>
      </c>
      <c r="E149" s="146">
        <v>44186.0</v>
      </c>
      <c r="F149" s="147" t="s">
        <v>249</v>
      </c>
      <c r="G149" s="148"/>
      <c r="H149" s="148"/>
      <c r="I149" s="148"/>
      <c r="J149" s="149">
        <f t="shared" si="2"/>
        <v>0</v>
      </c>
      <c r="K149" s="150">
        <f t="shared" si="12"/>
        <v>1.790633609</v>
      </c>
      <c r="L149" s="151">
        <f t="shared" si="4"/>
        <v>5.103338567</v>
      </c>
      <c r="M149" s="152" t="str">
        <f t="shared" si="5"/>
        <v>griffgreen</v>
      </c>
      <c r="N149" s="153">
        <f>IFERROR(__xludf.DUMMYFUNCTION("""COMPUTED_VALUE"""),15.0)</f>
        <v>15</v>
      </c>
      <c r="O149" s="154"/>
      <c r="P149" s="154"/>
      <c r="Q149" s="154"/>
      <c r="R149" s="154"/>
      <c r="S149" s="154"/>
      <c r="T149" s="154"/>
      <c r="U149" s="154"/>
      <c r="V149" s="154"/>
      <c r="W149" s="154"/>
      <c r="X149" s="154"/>
      <c r="Y149" s="154"/>
      <c r="Z149" s="154"/>
    </row>
    <row r="150">
      <c r="A150" s="143" t="s">
        <v>23</v>
      </c>
      <c r="B150" s="143" t="s">
        <v>265</v>
      </c>
      <c r="C150" s="171" t="s">
        <v>320</v>
      </c>
      <c r="D150" s="145" t="s">
        <v>242</v>
      </c>
      <c r="E150" s="146">
        <v>44186.0</v>
      </c>
      <c r="F150" s="147" t="s">
        <v>249</v>
      </c>
      <c r="G150" s="148"/>
      <c r="H150" s="148"/>
      <c r="I150" s="148"/>
      <c r="J150" s="149">
        <f t="shared" si="2"/>
        <v>0</v>
      </c>
      <c r="K150" s="150">
        <f t="shared" si="12"/>
        <v>1.790633609</v>
      </c>
      <c r="L150" s="151">
        <f t="shared" si="4"/>
        <v>5.103338567</v>
      </c>
      <c r="M150" s="152" t="str">
        <f t="shared" si="5"/>
        <v>griffgreen</v>
      </c>
      <c r="N150" s="153">
        <f>IFERROR(__xludf.DUMMYFUNCTION("""COMPUTED_VALUE"""),16.0)</f>
        <v>16</v>
      </c>
      <c r="O150" s="154"/>
      <c r="P150" s="154"/>
      <c r="Q150" s="154"/>
      <c r="R150" s="154"/>
      <c r="S150" s="154"/>
      <c r="T150" s="154"/>
      <c r="U150" s="154"/>
      <c r="V150" s="154"/>
      <c r="W150" s="154"/>
      <c r="X150" s="154"/>
      <c r="Y150" s="154"/>
      <c r="Z150" s="154"/>
    </row>
    <row r="151">
      <c r="A151" s="143" t="s">
        <v>23</v>
      </c>
      <c r="B151" s="143" t="s">
        <v>265</v>
      </c>
      <c r="C151" s="171" t="s">
        <v>274</v>
      </c>
      <c r="D151" s="145" t="s">
        <v>242</v>
      </c>
      <c r="E151" s="146">
        <v>44187.0</v>
      </c>
      <c r="F151" s="147" t="s">
        <v>249</v>
      </c>
      <c r="G151" s="148"/>
      <c r="H151" s="148"/>
      <c r="I151" s="148"/>
      <c r="J151" s="149">
        <f t="shared" si="2"/>
        <v>0</v>
      </c>
      <c r="K151" s="150">
        <f t="shared" si="12"/>
        <v>1.790633609</v>
      </c>
      <c r="L151" s="151">
        <f t="shared" si="4"/>
        <v>5.103338567</v>
      </c>
      <c r="M151" s="152" t="str">
        <f t="shared" si="5"/>
        <v>griffgreen</v>
      </c>
      <c r="N151" s="153">
        <f>IFERROR(__xludf.DUMMYFUNCTION("""COMPUTED_VALUE"""),17.0)</f>
        <v>17</v>
      </c>
      <c r="O151" s="154"/>
      <c r="P151" s="154"/>
      <c r="Q151" s="154"/>
      <c r="R151" s="154"/>
      <c r="S151" s="154"/>
      <c r="T151" s="154"/>
      <c r="U151" s="154"/>
      <c r="V151" s="154"/>
      <c r="W151" s="154"/>
      <c r="X151" s="154"/>
      <c r="Y151" s="154"/>
      <c r="Z151" s="154"/>
    </row>
    <row r="152">
      <c r="A152" s="143" t="s">
        <v>23</v>
      </c>
      <c r="B152" s="143" t="s">
        <v>20</v>
      </c>
      <c r="C152" s="171" t="s">
        <v>272</v>
      </c>
      <c r="D152" s="145" t="s">
        <v>242</v>
      </c>
      <c r="E152" s="146">
        <v>44188.0</v>
      </c>
      <c r="F152" s="147" t="s">
        <v>249</v>
      </c>
      <c r="G152" s="148"/>
      <c r="H152" s="148"/>
      <c r="I152" s="148"/>
      <c r="J152" s="149">
        <f t="shared" si="2"/>
        <v>0</v>
      </c>
      <c r="K152" s="150">
        <f t="shared" si="12"/>
        <v>1.790633609</v>
      </c>
      <c r="L152" s="151">
        <f t="shared" si="4"/>
        <v>5.103338567</v>
      </c>
      <c r="M152" s="152" t="str">
        <f t="shared" si="5"/>
        <v>griffgreen</v>
      </c>
      <c r="N152" s="153">
        <f>IFERROR(__xludf.DUMMYFUNCTION("""COMPUTED_VALUE"""),18.0)</f>
        <v>18</v>
      </c>
      <c r="O152" s="154"/>
      <c r="P152" s="154"/>
      <c r="Q152" s="154"/>
      <c r="R152" s="154"/>
      <c r="S152" s="154"/>
      <c r="T152" s="154"/>
      <c r="U152" s="154"/>
      <c r="V152" s="154"/>
      <c r="W152" s="154"/>
      <c r="X152" s="154"/>
      <c r="Y152" s="154"/>
      <c r="Z152" s="154"/>
    </row>
    <row r="153">
      <c r="A153" s="167" t="s">
        <v>23</v>
      </c>
      <c r="B153" s="167" t="s">
        <v>255</v>
      </c>
      <c r="C153" s="172" t="s">
        <v>259</v>
      </c>
      <c r="D153" s="163" t="s">
        <v>242</v>
      </c>
      <c r="E153" s="164">
        <v>44188.0</v>
      </c>
      <c r="F153" s="157" t="s">
        <v>260</v>
      </c>
      <c r="G153" s="159"/>
      <c r="H153" s="159"/>
      <c r="I153" s="159"/>
      <c r="J153" s="168">
        <f t="shared" si="2"/>
        <v>0</v>
      </c>
      <c r="K153" s="165">
        <f>J153*$J$1</f>
        <v>0</v>
      </c>
      <c r="L153" s="169">
        <f t="shared" si="4"/>
        <v>5.103338567</v>
      </c>
      <c r="M153" s="152" t="str">
        <f t="shared" si="5"/>
        <v>griffgreen</v>
      </c>
      <c r="N153" s="153">
        <f>IFERROR(__xludf.DUMMYFUNCTION("""COMPUTED_VALUE"""),19.0)</f>
        <v>19</v>
      </c>
      <c r="O153" s="153"/>
      <c r="P153" s="153"/>
      <c r="Q153" s="153"/>
      <c r="R153" s="153"/>
      <c r="S153" s="153"/>
      <c r="T153" s="153"/>
      <c r="U153" s="153"/>
      <c r="V153" s="153"/>
      <c r="W153" s="153"/>
      <c r="X153" s="153"/>
      <c r="Y153" s="153"/>
      <c r="Z153" s="153"/>
    </row>
    <row r="154">
      <c r="A154" s="143" t="s">
        <v>23</v>
      </c>
      <c r="B154" s="143" t="s">
        <v>6</v>
      </c>
      <c r="C154" s="171" t="s">
        <v>269</v>
      </c>
      <c r="D154" s="145" t="s">
        <v>242</v>
      </c>
      <c r="E154" s="146">
        <v>44191.0</v>
      </c>
      <c r="F154" s="147" t="s">
        <v>249</v>
      </c>
      <c r="G154" s="148"/>
      <c r="H154" s="148"/>
      <c r="I154" s="148"/>
      <c r="J154" s="149">
        <f t="shared" si="2"/>
        <v>0</v>
      </c>
      <c r="K154" s="150">
        <f t="shared" ref="K154:K162" si="13">$N$1</f>
        <v>1.790633609</v>
      </c>
      <c r="L154" s="151">
        <f t="shared" si="4"/>
        <v>5.103338567</v>
      </c>
      <c r="M154" s="152" t="str">
        <f t="shared" si="5"/>
        <v>griffgreen</v>
      </c>
      <c r="N154" s="153">
        <f>IFERROR(__xludf.DUMMYFUNCTION("""COMPUTED_VALUE"""),20.0)</f>
        <v>20</v>
      </c>
      <c r="O154" s="154"/>
      <c r="P154" s="154"/>
      <c r="Q154" s="154"/>
      <c r="R154" s="154"/>
      <c r="S154" s="154"/>
      <c r="T154" s="154"/>
      <c r="U154" s="154"/>
      <c r="V154" s="154"/>
      <c r="W154" s="154"/>
      <c r="X154" s="154"/>
      <c r="Y154" s="154"/>
      <c r="Z154" s="154"/>
    </row>
    <row r="155">
      <c r="A155" s="143" t="s">
        <v>23</v>
      </c>
      <c r="B155" s="143" t="s">
        <v>76</v>
      </c>
      <c r="C155" s="171" t="s">
        <v>258</v>
      </c>
      <c r="D155" s="145" t="s">
        <v>242</v>
      </c>
      <c r="E155" s="146">
        <v>44192.0</v>
      </c>
      <c r="F155" s="147" t="s">
        <v>249</v>
      </c>
      <c r="G155" s="148"/>
      <c r="H155" s="148"/>
      <c r="I155" s="148"/>
      <c r="J155" s="149">
        <f t="shared" si="2"/>
        <v>0</v>
      </c>
      <c r="K155" s="150">
        <f t="shared" si="13"/>
        <v>1.790633609</v>
      </c>
      <c r="L155" s="151">
        <f t="shared" si="4"/>
        <v>5.103338567</v>
      </c>
      <c r="M155" s="152" t="str">
        <f t="shared" si="5"/>
        <v>griffgreen</v>
      </c>
      <c r="N155" s="153">
        <f>IFERROR(__xludf.DUMMYFUNCTION("""COMPUTED_VALUE"""),21.0)</f>
        <v>21</v>
      </c>
      <c r="O155" s="154"/>
      <c r="P155" s="154"/>
      <c r="Q155" s="154"/>
      <c r="R155" s="154"/>
      <c r="S155" s="154"/>
      <c r="T155" s="154"/>
      <c r="U155" s="154"/>
      <c r="V155" s="154"/>
      <c r="W155" s="154"/>
      <c r="X155" s="154"/>
      <c r="Y155" s="154"/>
      <c r="Z155" s="154"/>
    </row>
    <row r="156">
      <c r="A156" s="143" t="s">
        <v>23</v>
      </c>
      <c r="B156" s="143" t="s">
        <v>76</v>
      </c>
      <c r="C156" s="171" t="s">
        <v>321</v>
      </c>
      <c r="D156" s="145" t="s">
        <v>242</v>
      </c>
      <c r="E156" s="146">
        <v>44192.0</v>
      </c>
      <c r="F156" s="147" t="s">
        <v>249</v>
      </c>
      <c r="G156" s="148"/>
      <c r="H156" s="148"/>
      <c r="I156" s="148"/>
      <c r="J156" s="149">
        <f t="shared" si="2"/>
        <v>0</v>
      </c>
      <c r="K156" s="150">
        <f t="shared" si="13"/>
        <v>1.790633609</v>
      </c>
      <c r="L156" s="151">
        <f t="shared" si="4"/>
        <v>5.103338567</v>
      </c>
      <c r="M156" s="152" t="str">
        <f t="shared" si="5"/>
        <v>griffgreen</v>
      </c>
      <c r="N156" s="153">
        <f>IFERROR(__xludf.DUMMYFUNCTION("""COMPUTED_VALUE"""),22.0)</f>
        <v>22</v>
      </c>
      <c r="O156" s="154"/>
      <c r="P156" s="154"/>
      <c r="Q156" s="154"/>
      <c r="R156" s="154"/>
      <c r="S156" s="154"/>
      <c r="T156" s="154"/>
      <c r="U156" s="154"/>
      <c r="V156" s="154"/>
      <c r="W156" s="154"/>
      <c r="X156" s="154"/>
      <c r="Y156" s="154"/>
      <c r="Z156" s="154"/>
    </row>
    <row r="157">
      <c r="A157" s="143" t="s">
        <v>23</v>
      </c>
      <c r="B157" s="143" t="s">
        <v>76</v>
      </c>
      <c r="C157" s="171" t="s">
        <v>322</v>
      </c>
      <c r="D157" s="145" t="s">
        <v>242</v>
      </c>
      <c r="E157" s="146">
        <v>44192.0</v>
      </c>
      <c r="F157" s="147" t="s">
        <v>249</v>
      </c>
      <c r="G157" s="148"/>
      <c r="H157" s="148"/>
      <c r="I157" s="148"/>
      <c r="J157" s="149">
        <f t="shared" si="2"/>
        <v>0</v>
      </c>
      <c r="K157" s="150">
        <f t="shared" si="13"/>
        <v>1.790633609</v>
      </c>
      <c r="L157" s="151">
        <f t="shared" si="4"/>
        <v>5.103338567</v>
      </c>
      <c r="M157" s="152" t="str">
        <f t="shared" si="5"/>
        <v>griffgreen</v>
      </c>
      <c r="N157" s="153">
        <f>IFERROR(__xludf.DUMMYFUNCTION("""COMPUTED_VALUE"""),23.0)</f>
        <v>23</v>
      </c>
      <c r="O157" s="154"/>
      <c r="P157" s="154"/>
      <c r="Q157" s="154"/>
      <c r="R157" s="154"/>
      <c r="S157" s="154"/>
      <c r="T157" s="154"/>
      <c r="U157" s="154"/>
      <c r="V157" s="154"/>
      <c r="W157" s="154"/>
      <c r="X157" s="154"/>
      <c r="Y157" s="154"/>
      <c r="Z157" s="154"/>
    </row>
    <row r="158">
      <c r="A158" s="143" t="s">
        <v>23</v>
      </c>
      <c r="B158" s="143" t="s">
        <v>76</v>
      </c>
      <c r="C158" s="171" t="s">
        <v>250</v>
      </c>
      <c r="D158" s="145" t="s">
        <v>242</v>
      </c>
      <c r="E158" s="146">
        <v>44192.0</v>
      </c>
      <c r="F158" s="147" t="s">
        <v>249</v>
      </c>
      <c r="G158" s="148"/>
      <c r="H158" s="148"/>
      <c r="I158" s="148"/>
      <c r="J158" s="149">
        <f t="shared" si="2"/>
        <v>0</v>
      </c>
      <c r="K158" s="150">
        <f t="shared" si="13"/>
        <v>1.790633609</v>
      </c>
      <c r="L158" s="151">
        <f t="shared" si="4"/>
        <v>5.103338567</v>
      </c>
      <c r="M158" s="152" t="str">
        <f t="shared" si="5"/>
        <v>griffgreen</v>
      </c>
      <c r="N158" s="153">
        <f>IFERROR(__xludf.DUMMYFUNCTION("""COMPUTED_VALUE"""),24.0)</f>
        <v>24</v>
      </c>
      <c r="O158" s="154"/>
      <c r="P158" s="154"/>
      <c r="Q158" s="154"/>
      <c r="R158" s="154"/>
      <c r="S158" s="154"/>
      <c r="T158" s="154"/>
      <c r="U158" s="154"/>
      <c r="V158" s="154"/>
      <c r="W158" s="154"/>
      <c r="X158" s="154"/>
      <c r="Y158" s="154"/>
      <c r="Z158" s="154"/>
    </row>
    <row r="159">
      <c r="A159" s="143" t="s">
        <v>23</v>
      </c>
      <c r="B159" s="143" t="s">
        <v>76</v>
      </c>
      <c r="C159" s="171" t="s">
        <v>254</v>
      </c>
      <c r="D159" s="145" t="s">
        <v>242</v>
      </c>
      <c r="E159" s="146">
        <v>44192.0</v>
      </c>
      <c r="F159" s="147" t="s">
        <v>249</v>
      </c>
      <c r="G159" s="148"/>
      <c r="H159" s="148"/>
      <c r="I159" s="148"/>
      <c r="J159" s="149">
        <f t="shared" si="2"/>
        <v>0</v>
      </c>
      <c r="K159" s="150">
        <f t="shared" si="13"/>
        <v>1.790633609</v>
      </c>
      <c r="L159" s="151">
        <f t="shared" si="4"/>
        <v>5.103338567</v>
      </c>
      <c r="M159" s="152" t="str">
        <f t="shared" si="5"/>
        <v>griffgreen</v>
      </c>
      <c r="N159" s="153">
        <f>IFERROR(__xludf.DUMMYFUNCTION("""COMPUTED_VALUE"""),25.0)</f>
        <v>25</v>
      </c>
      <c r="O159" s="154"/>
      <c r="P159" s="154"/>
      <c r="Q159" s="154"/>
      <c r="R159" s="154"/>
      <c r="S159" s="154"/>
      <c r="T159" s="154"/>
      <c r="U159" s="154"/>
      <c r="V159" s="154"/>
      <c r="W159" s="154"/>
      <c r="X159" s="154"/>
      <c r="Y159" s="154"/>
      <c r="Z159" s="154"/>
    </row>
    <row r="160">
      <c r="A160" s="143" t="s">
        <v>23</v>
      </c>
      <c r="B160" s="143" t="s">
        <v>21</v>
      </c>
      <c r="C160" s="171" t="s">
        <v>270</v>
      </c>
      <c r="D160" s="145" t="s">
        <v>242</v>
      </c>
      <c r="E160" s="146">
        <v>44193.0</v>
      </c>
      <c r="F160" s="147" t="s">
        <v>249</v>
      </c>
      <c r="G160" s="148"/>
      <c r="H160" s="148"/>
      <c r="I160" s="148"/>
      <c r="J160" s="149">
        <f t="shared" si="2"/>
        <v>0</v>
      </c>
      <c r="K160" s="150">
        <f t="shared" si="13"/>
        <v>1.790633609</v>
      </c>
      <c r="L160" s="151">
        <f t="shared" si="4"/>
        <v>5.103338567</v>
      </c>
      <c r="M160" s="152" t="str">
        <f t="shared" si="5"/>
        <v>griffgreen</v>
      </c>
      <c r="N160" s="153">
        <f>IFERROR(__xludf.DUMMYFUNCTION("""COMPUTED_VALUE"""),26.0)</f>
        <v>26</v>
      </c>
      <c r="O160" s="154"/>
      <c r="P160" s="154"/>
      <c r="Q160" s="154"/>
      <c r="R160" s="154"/>
      <c r="S160" s="154"/>
      <c r="T160" s="154"/>
      <c r="U160" s="154"/>
      <c r="V160" s="154"/>
      <c r="W160" s="154"/>
      <c r="X160" s="154"/>
      <c r="Y160" s="154"/>
      <c r="Z160" s="154"/>
    </row>
    <row r="161">
      <c r="A161" s="143" t="s">
        <v>23</v>
      </c>
      <c r="B161" s="143" t="s">
        <v>21</v>
      </c>
      <c r="C161" s="171" t="s">
        <v>273</v>
      </c>
      <c r="D161" s="145" t="s">
        <v>242</v>
      </c>
      <c r="E161" s="146">
        <v>44193.0</v>
      </c>
      <c r="F161" s="147" t="s">
        <v>249</v>
      </c>
      <c r="G161" s="148"/>
      <c r="H161" s="148"/>
      <c r="I161" s="148"/>
      <c r="J161" s="149">
        <f t="shared" si="2"/>
        <v>0</v>
      </c>
      <c r="K161" s="150">
        <f t="shared" si="13"/>
        <v>1.790633609</v>
      </c>
      <c r="L161" s="151">
        <f t="shared" si="4"/>
        <v>5.103338567</v>
      </c>
      <c r="M161" s="152" t="str">
        <f t="shared" si="5"/>
        <v>griffgreen</v>
      </c>
      <c r="N161" s="153">
        <f>IFERROR(__xludf.DUMMYFUNCTION("""COMPUTED_VALUE"""),27.0)</f>
        <v>27</v>
      </c>
      <c r="O161" s="154"/>
      <c r="P161" s="154"/>
      <c r="Q161" s="154"/>
      <c r="R161" s="154"/>
      <c r="S161" s="154"/>
      <c r="T161" s="154"/>
      <c r="U161" s="154"/>
      <c r="V161" s="154"/>
      <c r="W161" s="154"/>
      <c r="X161" s="154"/>
      <c r="Y161" s="154"/>
      <c r="Z161" s="154"/>
    </row>
    <row r="162">
      <c r="A162" s="143" t="s">
        <v>23</v>
      </c>
      <c r="B162" s="143" t="s">
        <v>323</v>
      </c>
      <c r="C162" s="171" t="s">
        <v>324</v>
      </c>
      <c r="D162" s="145" t="s">
        <v>242</v>
      </c>
      <c r="E162" s="146">
        <v>44194.0</v>
      </c>
      <c r="F162" s="147" t="s">
        <v>249</v>
      </c>
      <c r="G162" s="148"/>
      <c r="H162" s="148"/>
      <c r="I162" s="148"/>
      <c r="J162" s="149">
        <f t="shared" si="2"/>
        <v>0</v>
      </c>
      <c r="K162" s="150">
        <f t="shared" si="13"/>
        <v>1.790633609</v>
      </c>
      <c r="L162" s="151">
        <f t="shared" si="4"/>
        <v>5.103338567</v>
      </c>
      <c r="M162" s="152" t="str">
        <f t="shared" si="5"/>
        <v>griffgreen</v>
      </c>
      <c r="N162" s="153">
        <f>IFERROR(__xludf.DUMMYFUNCTION("""COMPUTED_VALUE"""),28.0)</f>
        <v>28</v>
      </c>
      <c r="O162" s="154"/>
      <c r="P162" s="154"/>
      <c r="Q162" s="154"/>
      <c r="R162" s="154"/>
      <c r="S162" s="154"/>
      <c r="T162" s="154"/>
      <c r="U162" s="154"/>
      <c r="V162" s="154"/>
      <c r="W162" s="154"/>
      <c r="X162" s="154"/>
      <c r="Y162" s="154"/>
      <c r="Z162" s="154"/>
    </row>
    <row r="163">
      <c r="A163" s="167" t="s">
        <v>23</v>
      </c>
      <c r="B163" s="167" t="s">
        <v>255</v>
      </c>
      <c r="C163" s="155" t="s">
        <v>303</v>
      </c>
      <c r="D163" s="163" t="s">
        <v>242</v>
      </c>
      <c r="E163" s="164">
        <v>44195.0</v>
      </c>
      <c r="F163" s="157" t="s">
        <v>257</v>
      </c>
      <c r="G163" s="159"/>
      <c r="H163" s="159"/>
      <c r="I163" s="159"/>
      <c r="J163" s="168">
        <f t="shared" si="2"/>
        <v>0</v>
      </c>
      <c r="K163" s="165">
        <f>J163*$J$1</f>
        <v>0</v>
      </c>
      <c r="L163" s="169">
        <f t="shared" si="4"/>
        <v>5.103338567</v>
      </c>
      <c r="M163" s="152" t="str">
        <f t="shared" si="5"/>
        <v>griffgreen</v>
      </c>
      <c r="N163" s="153">
        <f>IFERROR(__xludf.DUMMYFUNCTION("""COMPUTED_VALUE"""),29.0)</f>
        <v>29</v>
      </c>
      <c r="O163" s="153"/>
      <c r="P163" s="153"/>
      <c r="Q163" s="153"/>
      <c r="R163" s="153"/>
      <c r="S163" s="153"/>
      <c r="T163" s="153"/>
      <c r="U163" s="153"/>
      <c r="V163" s="153"/>
      <c r="W163" s="153"/>
      <c r="X163" s="153"/>
      <c r="Y163" s="153"/>
      <c r="Z163" s="153"/>
    </row>
    <row r="164">
      <c r="A164" s="143" t="s">
        <v>23</v>
      </c>
      <c r="B164" s="143" t="s">
        <v>265</v>
      </c>
      <c r="C164" s="171" t="s">
        <v>267</v>
      </c>
      <c r="D164" s="145" t="s">
        <v>242</v>
      </c>
      <c r="E164" s="146">
        <v>44195.0</v>
      </c>
      <c r="F164" s="147" t="s">
        <v>249</v>
      </c>
      <c r="G164" s="148"/>
      <c r="H164" s="148"/>
      <c r="I164" s="148"/>
      <c r="J164" s="149">
        <f t="shared" si="2"/>
        <v>0</v>
      </c>
      <c r="K164" s="150">
        <f>$N$1</f>
        <v>1.790633609</v>
      </c>
      <c r="L164" s="151">
        <f t="shared" si="4"/>
        <v>5.103338567</v>
      </c>
      <c r="M164" s="152" t="str">
        <f t="shared" si="5"/>
        <v>griffgreen</v>
      </c>
      <c r="N164" s="153">
        <f>IFERROR(__xludf.DUMMYFUNCTION("""COMPUTED_VALUE"""),30.0)</f>
        <v>30</v>
      </c>
      <c r="O164" s="154"/>
      <c r="P164" s="154"/>
      <c r="Q164" s="154"/>
      <c r="R164" s="154"/>
      <c r="S164" s="154"/>
      <c r="T164" s="154"/>
      <c r="U164" s="154"/>
      <c r="V164" s="154"/>
      <c r="W164" s="154"/>
      <c r="X164" s="154"/>
      <c r="Y164" s="154"/>
      <c r="Z164" s="154"/>
    </row>
    <row r="165">
      <c r="A165" s="167" t="s">
        <v>23</v>
      </c>
      <c r="B165" s="167" t="s">
        <v>255</v>
      </c>
      <c r="C165" s="172" t="s">
        <v>275</v>
      </c>
      <c r="D165" s="163" t="s">
        <v>242</v>
      </c>
      <c r="E165" s="173">
        <v>44197.0</v>
      </c>
      <c r="F165" s="157" t="s">
        <v>249</v>
      </c>
      <c r="G165" s="159"/>
      <c r="H165" s="159"/>
      <c r="I165" s="159"/>
      <c r="J165" s="168">
        <f t="shared" si="2"/>
        <v>0</v>
      </c>
      <c r="K165" s="165">
        <f>J165*$J$1</f>
        <v>0</v>
      </c>
      <c r="L165" s="169">
        <f t="shared" si="4"/>
        <v>5.103338567</v>
      </c>
      <c r="M165" s="152" t="str">
        <f t="shared" si="5"/>
        <v>griffgreen</v>
      </c>
      <c r="N165" s="153">
        <f>IFERROR(__xludf.DUMMYFUNCTION("""COMPUTED_VALUE"""),31.0)</f>
        <v>31</v>
      </c>
      <c r="O165" s="153"/>
      <c r="P165" s="153"/>
      <c r="Q165" s="153"/>
      <c r="R165" s="153"/>
      <c r="S165" s="153"/>
      <c r="T165" s="153"/>
      <c r="U165" s="153"/>
      <c r="V165" s="153"/>
      <c r="W165" s="153"/>
      <c r="X165" s="153"/>
      <c r="Y165" s="153"/>
      <c r="Z165" s="153"/>
    </row>
    <row r="166">
      <c r="A166" s="161" t="s">
        <v>23</v>
      </c>
      <c r="B166" s="161" t="s">
        <v>262</v>
      </c>
      <c r="C166" s="155" t="s">
        <v>325</v>
      </c>
      <c r="D166" s="160"/>
      <c r="E166" s="174"/>
      <c r="F166" s="160"/>
      <c r="G166" s="167"/>
      <c r="H166" s="167"/>
      <c r="I166" s="167"/>
      <c r="J166" s="149"/>
      <c r="K166" s="165">
        <f>34.022*-0.85</f>
        <v>-28.9187</v>
      </c>
      <c r="L166" s="151">
        <f t="shared" si="4"/>
        <v>5.103338567</v>
      </c>
      <c r="M166" s="152" t="str">
        <f t="shared" si="5"/>
        <v>griffgreen</v>
      </c>
      <c r="N166" s="160">
        <f>IFERROR(__xludf.DUMMYFUNCTION("""COMPUTED_VALUE"""),32.0)</f>
        <v>32</v>
      </c>
      <c r="O166" s="160"/>
      <c r="P166" s="160"/>
      <c r="Q166" s="160"/>
      <c r="R166" s="160"/>
      <c r="S166" s="160"/>
      <c r="T166" s="160"/>
      <c r="U166" s="160"/>
      <c r="V166" s="160"/>
      <c r="W166" s="160"/>
      <c r="X166" s="160"/>
      <c r="Y166" s="175"/>
      <c r="Z166" s="175"/>
    </row>
    <row r="167">
      <c r="A167" s="143" t="s">
        <v>23</v>
      </c>
      <c r="B167" s="143" t="s">
        <v>247</v>
      </c>
      <c r="C167" s="171" t="s">
        <v>317</v>
      </c>
      <c r="D167" s="145" t="s">
        <v>242</v>
      </c>
      <c r="E167" s="146">
        <v>44184.0</v>
      </c>
      <c r="F167" s="158" t="s">
        <v>261</v>
      </c>
      <c r="G167" s="159">
        <v>0.0</v>
      </c>
      <c r="H167" s="159">
        <v>0.0</v>
      </c>
      <c r="I167" s="159">
        <v>0.0</v>
      </c>
      <c r="J167" s="149">
        <f t="shared" ref="J167:J361" si="14">(G167/$G$2+H167/$H$2+I167/$I$2)/3</f>
        <v>0</v>
      </c>
      <c r="K167" s="150">
        <f t="shared" ref="K167:K187" si="15">J167*$J$1</f>
        <v>0</v>
      </c>
      <c r="L167" s="151">
        <f t="shared" si="4"/>
        <v>5.103338567</v>
      </c>
      <c r="M167" s="152" t="str">
        <f t="shared" si="5"/>
        <v>griffgreen</v>
      </c>
      <c r="N167" s="153">
        <f>IFERROR(__xludf.DUMMYFUNCTION("""COMPUTED_VALUE"""),33.0)</f>
        <v>33</v>
      </c>
      <c r="O167" s="154"/>
      <c r="P167" s="154"/>
      <c r="Q167" s="154"/>
      <c r="R167" s="154"/>
      <c r="S167" s="154"/>
      <c r="T167" s="154"/>
      <c r="U167" s="154"/>
      <c r="V167" s="154"/>
      <c r="W167" s="154"/>
      <c r="X167" s="154"/>
      <c r="Y167" s="154"/>
      <c r="Z167" s="154"/>
    </row>
    <row r="168">
      <c r="A168" s="143" t="s">
        <v>43</v>
      </c>
      <c r="B168" s="143" t="s">
        <v>247</v>
      </c>
      <c r="C168" s="144" t="s">
        <v>326</v>
      </c>
      <c r="D168" s="145" t="s">
        <v>242</v>
      </c>
      <c r="E168" s="146">
        <v>44184.0</v>
      </c>
      <c r="F168" s="147" t="s">
        <v>249</v>
      </c>
      <c r="G168" s="148">
        <v>200.0</v>
      </c>
      <c r="H168" s="148">
        <v>100.0</v>
      </c>
      <c r="I168" s="148">
        <v>150.0</v>
      </c>
      <c r="J168" s="149">
        <f t="shared" si="14"/>
        <v>0.009307386625</v>
      </c>
      <c r="K168" s="150">
        <f t="shared" si="15"/>
        <v>4.033200871</v>
      </c>
      <c r="L168" s="151">
        <f t="shared" si="4"/>
        <v>4.649900029</v>
      </c>
      <c r="M168" s="152" t="str">
        <f t="shared" si="5"/>
        <v>burrrata</v>
      </c>
      <c r="N168" s="153">
        <f>IFERROR(__xludf.DUMMYFUNCTION("""COMPUTED_VALUE"""),1.0)</f>
        <v>1</v>
      </c>
      <c r="O168" s="154"/>
      <c r="P168" s="154"/>
      <c r="Q168" s="154"/>
      <c r="R168" s="154"/>
      <c r="S168" s="154"/>
      <c r="T168" s="154"/>
      <c r="U168" s="154"/>
      <c r="V168" s="154"/>
      <c r="W168" s="154"/>
      <c r="X168" s="154"/>
      <c r="Y168" s="154"/>
      <c r="Z168" s="154"/>
    </row>
    <row r="169">
      <c r="A169" s="143" t="s">
        <v>43</v>
      </c>
      <c r="B169" s="143" t="s">
        <v>255</v>
      </c>
      <c r="C169" s="144" t="s">
        <v>259</v>
      </c>
      <c r="D169" s="145" t="s">
        <v>242</v>
      </c>
      <c r="E169" s="146">
        <v>44188.0</v>
      </c>
      <c r="F169" s="147" t="s">
        <v>260</v>
      </c>
      <c r="G169" s="148">
        <v>20.0</v>
      </c>
      <c r="H169" s="148">
        <v>25.0</v>
      </c>
      <c r="I169" s="148">
        <v>25.0</v>
      </c>
      <c r="J169" s="149">
        <f t="shared" si="14"/>
        <v>0.001423151902</v>
      </c>
      <c r="K169" s="150">
        <f t="shared" si="15"/>
        <v>0.6166991577</v>
      </c>
      <c r="L169" s="151">
        <f t="shared" si="4"/>
        <v>4.649900029</v>
      </c>
      <c r="M169" s="152" t="str">
        <f t="shared" si="5"/>
        <v>burrrata</v>
      </c>
      <c r="N169" s="153">
        <f>IFERROR(__xludf.DUMMYFUNCTION("""COMPUTED_VALUE"""),2.0)</f>
        <v>2</v>
      </c>
      <c r="O169" s="154"/>
      <c r="P169" s="154"/>
      <c r="Q169" s="154"/>
      <c r="R169" s="154"/>
      <c r="S169" s="154"/>
      <c r="T169" s="154"/>
      <c r="U169" s="154"/>
      <c r="V169" s="154"/>
      <c r="W169" s="154"/>
      <c r="X169" s="154"/>
      <c r="Y169" s="154"/>
      <c r="Z169" s="154"/>
    </row>
    <row r="170">
      <c r="A170" s="143" t="s">
        <v>43</v>
      </c>
      <c r="B170" s="143" t="s">
        <v>247</v>
      </c>
      <c r="C170" s="144" t="s">
        <v>326</v>
      </c>
      <c r="D170" s="145" t="s">
        <v>242</v>
      </c>
      <c r="E170" s="146">
        <v>44184.0</v>
      </c>
      <c r="F170" s="157" t="s">
        <v>261</v>
      </c>
      <c r="G170" s="156">
        <v>0.0</v>
      </c>
      <c r="H170" s="156">
        <v>0.0</v>
      </c>
      <c r="I170" s="156">
        <v>0.0</v>
      </c>
      <c r="J170" s="149">
        <f t="shared" si="14"/>
        <v>0</v>
      </c>
      <c r="K170" s="150">
        <f t="shared" si="15"/>
        <v>0</v>
      </c>
      <c r="L170" s="151">
        <f t="shared" si="4"/>
        <v>4.649900029</v>
      </c>
      <c r="M170" s="152" t="str">
        <f t="shared" si="5"/>
        <v>burrrata</v>
      </c>
      <c r="N170" s="153">
        <f>IFERROR(__xludf.DUMMYFUNCTION("""COMPUTED_VALUE"""),3.0)</f>
        <v>3</v>
      </c>
      <c r="O170" s="154"/>
      <c r="P170" s="154"/>
      <c r="Q170" s="154"/>
      <c r="R170" s="154"/>
      <c r="S170" s="154"/>
      <c r="T170" s="154"/>
      <c r="U170" s="154"/>
      <c r="V170" s="154"/>
      <c r="W170" s="154"/>
      <c r="X170" s="154"/>
      <c r="Y170" s="154"/>
      <c r="Z170" s="154"/>
    </row>
    <row r="171">
      <c r="A171" s="143" t="s">
        <v>57</v>
      </c>
      <c r="B171" s="143" t="s">
        <v>255</v>
      </c>
      <c r="C171" s="144" t="s">
        <v>299</v>
      </c>
      <c r="D171" s="145" t="s">
        <v>242</v>
      </c>
      <c r="E171" s="146">
        <v>44188.0</v>
      </c>
      <c r="F171" s="147" t="s">
        <v>257</v>
      </c>
      <c r="G171" s="148">
        <v>40.0</v>
      </c>
      <c r="H171" s="148">
        <v>35.0</v>
      </c>
      <c r="I171" s="148">
        <v>50.0</v>
      </c>
      <c r="J171" s="149">
        <f t="shared" si="14"/>
        <v>0.002545461446</v>
      </c>
      <c r="K171" s="150">
        <f t="shared" si="15"/>
        <v>1.103033293</v>
      </c>
      <c r="L171" s="151">
        <f t="shared" si="4"/>
        <v>4.46143213</v>
      </c>
      <c r="M171" s="152" t="str">
        <f t="shared" si="5"/>
        <v>vitormarthendal</v>
      </c>
      <c r="N171" s="153">
        <f>IFERROR(__xludf.DUMMYFUNCTION("""COMPUTED_VALUE"""),1.0)</f>
        <v>1</v>
      </c>
      <c r="O171" s="154"/>
      <c r="P171" s="154"/>
      <c r="Q171" s="154"/>
      <c r="R171" s="154"/>
      <c r="S171" s="154"/>
      <c r="T171" s="154"/>
      <c r="U171" s="154"/>
      <c r="V171" s="154"/>
      <c r="W171" s="154"/>
      <c r="X171" s="154"/>
      <c r="Y171" s="154"/>
      <c r="Z171" s="154"/>
    </row>
    <row r="172">
      <c r="A172" s="143" t="s">
        <v>57</v>
      </c>
      <c r="B172" s="143" t="s">
        <v>255</v>
      </c>
      <c r="C172" s="144" t="s">
        <v>300</v>
      </c>
      <c r="D172" s="145" t="s">
        <v>242</v>
      </c>
      <c r="E172" s="146">
        <v>44188.0</v>
      </c>
      <c r="F172" s="147" t="s">
        <v>257</v>
      </c>
      <c r="G172" s="148">
        <v>30.0</v>
      </c>
      <c r="H172" s="148">
        <v>25.0</v>
      </c>
      <c r="I172" s="148">
        <v>35.0</v>
      </c>
      <c r="J172" s="149">
        <f t="shared" si="14"/>
        <v>0.001836133168</v>
      </c>
      <c r="K172" s="150">
        <f t="shared" si="15"/>
        <v>0.795657706</v>
      </c>
      <c r="L172" s="151">
        <f t="shared" si="4"/>
        <v>4.46143213</v>
      </c>
      <c r="M172" s="152" t="str">
        <f t="shared" si="5"/>
        <v>vitormarthendal</v>
      </c>
      <c r="N172" s="153">
        <f>IFERROR(__xludf.DUMMYFUNCTION("""COMPUTED_VALUE"""),2.0)</f>
        <v>2</v>
      </c>
      <c r="O172" s="154"/>
      <c r="P172" s="154"/>
      <c r="Q172" s="154"/>
      <c r="R172" s="154"/>
      <c r="S172" s="154"/>
      <c r="T172" s="154"/>
      <c r="U172" s="154"/>
      <c r="V172" s="154"/>
      <c r="W172" s="154"/>
      <c r="X172" s="154"/>
      <c r="Y172" s="154"/>
      <c r="Z172" s="154"/>
    </row>
    <row r="173">
      <c r="A173" s="143" t="s">
        <v>57</v>
      </c>
      <c r="B173" s="143" t="s">
        <v>76</v>
      </c>
      <c r="C173" s="144" t="s">
        <v>258</v>
      </c>
      <c r="D173" s="145" t="s">
        <v>242</v>
      </c>
      <c r="E173" s="146">
        <v>44192.0</v>
      </c>
      <c r="F173" s="147" t="s">
        <v>249</v>
      </c>
      <c r="G173" s="148">
        <v>30.0</v>
      </c>
      <c r="H173" s="148">
        <v>25.0</v>
      </c>
      <c r="I173" s="148">
        <v>25.0</v>
      </c>
      <c r="J173" s="149">
        <f t="shared" si="14"/>
        <v>0.001644562287</v>
      </c>
      <c r="K173" s="150">
        <f t="shared" si="15"/>
        <v>0.7126436575</v>
      </c>
      <c r="L173" s="151">
        <f t="shared" si="4"/>
        <v>4.46143213</v>
      </c>
      <c r="M173" s="152" t="str">
        <f t="shared" si="5"/>
        <v>vitormarthendal</v>
      </c>
      <c r="N173" s="153">
        <f>IFERROR(__xludf.DUMMYFUNCTION("""COMPUTED_VALUE"""),3.0)</f>
        <v>3</v>
      </c>
      <c r="O173" s="154"/>
      <c r="P173" s="154"/>
      <c r="Q173" s="154"/>
      <c r="R173" s="154"/>
      <c r="S173" s="154"/>
      <c r="T173" s="154"/>
      <c r="U173" s="154"/>
      <c r="V173" s="154"/>
      <c r="W173" s="154"/>
      <c r="X173" s="154"/>
      <c r="Y173" s="154"/>
      <c r="Z173" s="154"/>
    </row>
    <row r="174">
      <c r="A174" s="143" t="s">
        <v>57</v>
      </c>
      <c r="B174" s="143" t="s">
        <v>255</v>
      </c>
      <c r="C174" s="144" t="s">
        <v>256</v>
      </c>
      <c r="D174" s="145" t="s">
        <v>242</v>
      </c>
      <c r="E174" s="146">
        <v>44188.0</v>
      </c>
      <c r="F174" s="147" t="s">
        <v>257</v>
      </c>
      <c r="G174" s="148">
        <v>20.0</v>
      </c>
      <c r="H174" s="148">
        <v>25.0</v>
      </c>
      <c r="I174" s="148">
        <v>25.0</v>
      </c>
      <c r="J174" s="149">
        <f t="shared" si="14"/>
        <v>0.001423151902</v>
      </c>
      <c r="K174" s="150">
        <f t="shared" si="15"/>
        <v>0.6166991577</v>
      </c>
      <c r="L174" s="151">
        <f t="shared" si="4"/>
        <v>4.46143213</v>
      </c>
      <c r="M174" s="152" t="str">
        <f t="shared" si="5"/>
        <v>vitormarthendal</v>
      </c>
      <c r="N174" s="153">
        <f>IFERROR(__xludf.DUMMYFUNCTION("""COMPUTED_VALUE"""),4.0)</f>
        <v>4</v>
      </c>
      <c r="O174" s="154"/>
      <c r="P174" s="154"/>
      <c r="Q174" s="154"/>
      <c r="R174" s="154"/>
      <c r="S174" s="154"/>
      <c r="T174" s="154"/>
      <c r="U174" s="154"/>
      <c r="V174" s="154"/>
      <c r="W174" s="154"/>
      <c r="X174" s="154"/>
      <c r="Y174" s="154"/>
      <c r="Z174" s="154"/>
    </row>
    <row r="175">
      <c r="A175" s="143" t="s">
        <v>57</v>
      </c>
      <c r="B175" s="143" t="s">
        <v>255</v>
      </c>
      <c r="C175" s="144" t="s">
        <v>301</v>
      </c>
      <c r="D175" s="145" t="s">
        <v>242</v>
      </c>
      <c r="E175" s="146">
        <v>44188.0</v>
      </c>
      <c r="F175" s="147" t="s">
        <v>257</v>
      </c>
      <c r="G175" s="148">
        <v>20.0</v>
      </c>
      <c r="H175" s="148">
        <v>25.0</v>
      </c>
      <c r="I175" s="148">
        <v>25.0</v>
      </c>
      <c r="J175" s="149">
        <f t="shared" si="14"/>
        <v>0.001423151902</v>
      </c>
      <c r="K175" s="150">
        <f t="shared" si="15"/>
        <v>0.6166991577</v>
      </c>
      <c r="L175" s="151">
        <f t="shared" si="4"/>
        <v>4.46143213</v>
      </c>
      <c r="M175" s="152" t="str">
        <f t="shared" si="5"/>
        <v>vitormarthendal</v>
      </c>
      <c r="N175" s="153">
        <f>IFERROR(__xludf.DUMMYFUNCTION("""COMPUTED_VALUE"""),5.0)</f>
        <v>5</v>
      </c>
      <c r="O175" s="154"/>
      <c r="P175" s="154"/>
      <c r="Q175" s="154"/>
      <c r="R175" s="154"/>
      <c r="S175" s="154"/>
      <c r="T175" s="154"/>
      <c r="U175" s="154"/>
      <c r="V175" s="154"/>
      <c r="W175" s="154"/>
      <c r="X175" s="154"/>
      <c r="Y175" s="154"/>
      <c r="Z175" s="154"/>
    </row>
    <row r="176">
      <c r="A176" s="143" t="s">
        <v>57</v>
      </c>
      <c r="B176" s="143" t="s">
        <v>255</v>
      </c>
      <c r="C176" s="144" t="s">
        <v>303</v>
      </c>
      <c r="D176" s="145" t="s">
        <v>242</v>
      </c>
      <c r="E176" s="146">
        <v>44195.0</v>
      </c>
      <c r="F176" s="147" t="s">
        <v>257</v>
      </c>
      <c r="G176" s="148">
        <v>20.0</v>
      </c>
      <c r="H176" s="148">
        <v>25.0</v>
      </c>
      <c r="I176" s="148">
        <v>25.0</v>
      </c>
      <c r="J176" s="149">
        <f t="shared" si="14"/>
        <v>0.001423151902</v>
      </c>
      <c r="K176" s="150">
        <f t="shared" si="15"/>
        <v>0.6166991577</v>
      </c>
      <c r="L176" s="151">
        <f t="shared" si="4"/>
        <v>4.46143213</v>
      </c>
      <c r="M176" s="152" t="str">
        <f t="shared" si="5"/>
        <v>vitormarthendal</v>
      </c>
      <c r="N176" s="153">
        <f>IFERROR(__xludf.DUMMYFUNCTION("""COMPUTED_VALUE"""),6.0)</f>
        <v>6</v>
      </c>
      <c r="O176" s="154"/>
      <c r="P176" s="154"/>
      <c r="Q176" s="154"/>
      <c r="R176" s="154"/>
      <c r="S176" s="154"/>
      <c r="T176" s="154"/>
      <c r="U176" s="154"/>
      <c r="V176" s="154"/>
      <c r="W176" s="154"/>
      <c r="X176" s="154"/>
      <c r="Y176" s="154"/>
      <c r="Z176" s="154"/>
    </row>
    <row r="177">
      <c r="A177" s="143" t="s">
        <v>45</v>
      </c>
      <c r="B177" s="143" t="s">
        <v>65</v>
      </c>
      <c r="C177" s="144" t="s">
        <v>327</v>
      </c>
      <c r="D177" s="145" t="s">
        <v>242</v>
      </c>
      <c r="E177" s="146">
        <v>44185.0</v>
      </c>
      <c r="F177" s="147" t="s">
        <v>260</v>
      </c>
      <c r="G177" s="148">
        <v>150.0</v>
      </c>
      <c r="H177" s="148">
        <v>200.0</v>
      </c>
      <c r="I177" s="148">
        <v>150.0</v>
      </c>
      <c r="J177" s="149">
        <f t="shared" si="14"/>
        <v>0.01020595043</v>
      </c>
      <c r="K177" s="150">
        <f t="shared" si="15"/>
        <v>4.422578519</v>
      </c>
      <c r="L177" s="151">
        <f t="shared" si="4"/>
        <v>4.422578519</v>
      </c>
      <c r="M177" s="152" t="str">
        <f t="shared" si="5"/>
        <v>gracerachmany</v>
      </c>
      <c r="N177" s="153">
        <f>IFERROR(__xludf.DUMMYFUNCTION("""COMPUTED_VALUE"""),1.0)</f>
        <v>1</v>
      </c>
      <c r="O177" s="154"/>
      <c r="P177" s="154"/>
      <c r="Q177" s="154"/>
      <c r="R177" s="154"/>
      <c r="S177" s="154"/>
      <c r="T177" s="154"/>
      <c r="U177" s="154"/>
      <c r="V177" s="154"/>
      <c r="W177" s="154"/>
      <c r="X177" s="154"/>
      <c r="Y177" s="154"/>
      <c r="Z177" s="154"/>
    </row>
    <row r="178">
      <c r="A178" s="143" t="s">
        <v>44</v>
      </c>
      <c r="B178" s="143" t="s">
        <v>20</v>
      </c>
      <c r="C178" s="144" t="s">
        <v>328</v>
      </c>
      <c r="D178" s="145" t="s">
        <v>242</v>
      </c>
      <c r="E178" s="146">
        <v>44187.0</v>
      </c>
      <c r="F178" s="147" t="s">
        <v>249</v>
      </c>
      <c r="G178" s="148">
        <v>230.0</v>
      </c>
      <c r="H178" s="148">
        <v>400.0</v>
      </c>
      <c r="I178" s="148">
        <v>200.0</v>
      </c>
      <c r="J178" s="149">
        <f t="shared" si="14"/>
        <v>0.01694631936</v>
      </c>
      <c r="K178" s="150">
        <f t="shared" si="15"/>
        <v>7.343405054</v>
      </c>
      <c r="L178" s="151">
        <f t="shared" si="4"/>
        <v>4.248996007</v>
      </c>
      <c r="M178" s="152" t="str">
        <f t="shared" si="5"/>
        <v>markop</v>
      </c>
      <c r="N178" s="153">
        <f>IFERROR(__xludf.DUMMYFUNCTION("""COMPUTED_VALUE"""),1.0)</f>
        <v>1</v>
      </c>
      <c r="O178" s="154"/>
      <c r="P178" s="154"/>
      <c r="Q178" s="154"/>
      <c r="R178" s="154"/>
      <c r="S178" s="154"/>
      <c r="T178" s="154"/>
      <c r="U178" s="154"/>
      <c r="V178" s="154"/>
      <c r="W178" s="154"/>
      <c r="X178" s="154"/>
      <c r="Y178" s="154"/>
      <c r="Z178" s="154"/>
    </row>
    <row r="179">
      <c r="A179" s="143" t="s">
        <v>44</v>
      </c>
      <c r="B179" s="143" t="s">
        <v>76</v>
      </c>
      <c r="C179" s="144" t="s">
        <v>329</v>
      </c>
      <c r="D179" s="145" t="s">
        <v>242</v>
      </c>
      <c r="E179" s="146">
        <v>44192.0</v>
      </c>
      <c r="F179" s="147" t="s">
        <v>249</v>
      </c>
      <c r="G179" s="148">
        <v>200.0</v>
      </c>
      <c r="H179" s="148">
        <v>300.0</v>
      </c>
      <c r="I179" s="148">
        <v>200.0</v>
      </c>
      <c r="J179" s="149">
        <f t="shared" si="14"/>
        <v>0.01427647248</v>
      </c>
      <c r="K179" s="150">
        <f t="shared" si="15"/>
        <v>6.186471408</v>
      </c>
      <c r="L179" s="151">
        <f t="shared" si="4"/>
        <v>4.248996007</v>
      </c>
      <c r="M179" s="152" t="str">
        <f t="shared" si="5"/>
        <v>markop</v>
      </c>
      <c r="N179" s="153">
        <f>IFERROR(__xludf.DUMMYFUNCTION("""COMPUTED_VALUE"""),2.0)</f>
        <v>2</v>
      </c>
      <c r="O179" s="154"/>
      <c r="P179" s="154"/>
      <c r="Q179" s="154"/>
      <c r="R179" s="154"/>
      <c r="S179" s="154"/>
      <c r="T179" s="154"/>
      <c r="U179" s="154"/>
      <c r="V179" s="154"/>
      <c r="W179" s="154"/>
      <c r="X179" s="154"/>
      <c r="Y179" s="154"/>
      <c r="Z179" s="154"/>
    </row>
    <row r="180">
      <c r="A180" s="143" t="s">
        <v>44</v>
      </c>
      <c r="B180" s="143" t="s">
        <v>247</v>
      </c>
      <c r="C180" s="144" t="s">
        <v>330</v>
      </c>
      <c r="D180" s="145" t="s">
        <v>242</v>
      </c>
      <c r="E180" s="146">
        <v>44184.0</v>
      </c>
      <c r="F180" s="147" t="s">
        <v>249</v>
      </c>
      <c r="G180" s="148">
        <v>150.0</v>
      </c>
      <c r="H180" s="148">
        <v>200.0</v>
      </c>
      <c r="I180" s="148">
        <v>150.0</v>
      </c>
      <c r="J180" s="149">
        <f t="shared" si="14"/>
        <v>0.01020595043</v>
      </c>
      <c r="K180" s="150">
        <f t="shared" si="15"/>
        <v>4.422578519</v>
      </c>
      <c r="L180" s="151">
        <f t="shared" si="4"/>
        <v>4.248996007</v>
      </c>
      <c r="M180" s="152" t="str">
        <f t="shared" si="5"/>
        <v>markop</v>
      </c>
      <c r="N180" s="153">
        <f>IFERROR(__xludf.DUMMYFUNCTION("""COMPUTED_VALUE"""),3.0)</f>
        <v>3</v>
      </c>
      <c r="O180" s="154"/>
      <c r="P180" s="154"/>
      <c r="Q180" s="154"/>
      <c r="R180" s="154"/>
      <c r="S180" s="154"/>
      <c r="T180" s="154"/>
      <c r="U180" s="154"/>
      <c r="V180" s="154"/>
      <c r="W180" s="154"/>
      <c r="X180" s="154"/>
      <c r="Y180" s="154"/>
      <c r="Z180" s="154"/>
    </row>
    <row r="181">
      <c r="A181" s="143" t="s">
        <v>44</v>
      </c>
      <c r="B181" s="143" t="s">
        <v>265</v>
      </c>
      <c r="C181" s="144" t="s">
        <v>331</v>
      </c>
      <c r="D181" s="145" t="s">
        <v>242</v>
      </c>
      <c r="E181" s="146">
        <v>44188.0</v>
      </c>
      <c r="F181" s="147" t="s">
        <v>249</v>
      </c>
      <c r="G181" s="148">
        <v>120.0</v>
      </c>
      <c r="H181" s="148">
        <v>200.0</v>
      </c>
      <c r="I181" s="148">
        <v>120.0</v>
      </c>
      <c r="J181" s="149">
        <f t="shared" si="14"/>
        <v>0.008967006633</v>
      </c>
      <c r="K181" s="150">
        <f t="shared" si="15"/>
        <v>3.885702874</v>
      </c>
      <c r="L181" s="151">
        <f t="shared" si="4"/>
        <v>4.248996007</v>
      </c>
      <c r="M181" s="152" t="str">
        <f t="shared" si="5"/>
        <v>markop</v>
      </c>
      <c r="N181" s="153">
        <f>IFERROR(__xludf.DUMMYFUNCTION("""COMPUTED_VALUE"""),4.0)</f>
        <v>4</v>
      </c>
      <c r="O181" s="154"/>
      <c r="P181" s="154"/>
      <c r="Q181" s="154"/>
      <c r="R181" s="154"/>
      <c r="S181" s="154"/>
      <c r="T181" s="154"/>
      <c r="U181" s="154"/>
      <c r="V181" s="154"/>
      <c r="W181" s="154"/>
      <c r="X181" s="154"/>
      <c r="Y181" s="154"/>
      <c r="Z181" s="154"/>
    </row>
    <row r="182">
      <c r="A182" s="143" t="s">
        <v>44</v>
      </c>
      <c r="B182" s="143" t="s">
        <v>288</v>
      </c>
      <c r="C182" s="144" t="s">
        <v>332</v>
      </c>
      <c r="D182" s="145" t="s">
        <v>242</v>
      </c>
      <c r="E182" s="146">
        <v>44188.0</v>
      </c>
      <c r="F182" s="147" t="s">
        <v>249</v>
      </c>
      <c r="G182" s="148">
        <v>100.0</v>
      </c>
      <c r="H182" s="148">
        <v>100.0</v>
      </c>
      <c r="I182" s="148">
        <v>100.0</v>
      </c>
      <c r="J182" s="149">
        <f t="shared" si="14"/>
        <v>0.006135428378</v>
      </c>
      <c r="K182" s="150">
        <f t="shared" si="15"/>
        <v>2.65868563</v>
      </c>
      <c r="L182" s="151">
        <f t="shared" si="4"/>
        <v>4.248996007</v>
      </c>
      <c r="M182" s="152" t="str">
        <f t="shared" si="5"/>
        <v>markop</v>
      </c>
      <c r="N182" s="153">
        <f>IFERROR(__xludf.DUMMYFUNCTION("""COMPUTED_VALUE"""),5.0)</f>
        <v>5</v>
      </c>
      <c r="O182" s="154"/>
      <c r="P182" s="154"/>
      <c r="Q182" s="154"/>
      <c r="R182" s="154"/>
      <c r="S182" s="154"/>
      <c r="T182" s="154"/>
      <c r="U182" s="154"/>
      <c r="V182" s="154"/>
      <c r="W182" s="154"/>
      <c r="X182" s="154"/>
      <c r="Y182" s="154"/>
      <c r="Z182" s="154"/>
    </row>
    <row r="183">
      <c r="A183" s="143" t="s">
        <v>44</v>
      </c>
      <c r="B183" s="143" t="s">
        <v>255</v>
      </c>
      <c r="C183" s="144" t="s">
        <v>299</v>
      </c>
      <c r="D183" s="145" t="s">
        <v>242</v>
      </c>
      <c r="E183" s="146">
        <v>44188.0</v>
      </c>
      <c r="F183" s="147" t="s">
        <v>257</v>
      </c>
      <c r="G183" s="148">
        <v>40.0</v>
      </c>
      <c r="H183" s="148">
        <v>35.0</v>
      </c>
      <c r="I183" s="148">
        <v>50.0</v>
      </c>
      <c r="J183" s="149">
        <f t="shared" si="14"/>
        <v>0.002545461446</v>
      </c>
      <c r="K183" s="150">
        <f t="shared" si="15"/>
        <v>1.103033293</v>
      </c>
      <c r="L183" s="151">
        <f t="shared" si="4"/>
        <v>4.248996007</v>
      </c>
      <c r="M183" s="152" t="str">
        <f t="shared" si="5"/>
        <v>markop</v>
      </c>
      <c r="N183" s="153">
        <f>IFERROR(__xludf.DUMMYFUNCTION("""COMPUTED_VALUE"""),6.0)</f>
        <v>6</v>
      </c>
      <c r="O183" s="154"/>
      <c r="P183" s="154"/>
      <c r="Q183" s="154"/>
      <c r="R183" s="154"/>
      <c r="S183" s="154"/>
      <c r="T183" s="154"/>
      <c r="U183" s="154"/>
      <c r="V183" s="154"/>
      <c r="W183" s="154"/>
      <c r="X183" s="154"/>
      <c r="Y183" s="154"/>
      <c r="Z183" s="154"/>
    </row>
    <row r="184">
      <c r="A184" s="143" t="s">
        <v>44</v>
      </c>
      <c r="B184" s="143" t="s">
        <v>255</v>
      </c>
      <c r="C184" s="144" t="s">
        <v>256</v>
      </c>
      <c r="D184" s="145" t="s">
        <v>242</v>
      </c>
      <c r="E184" s="146">
        <v>44188.0</v>
      </c>
      <c r="F184" s="147" t="s">
        <v>257</v>
      </c>
      <c r="G184" s="148">
        <v>20.0</v>
      </c>
      <c r="H184" s="148">
        <v>25.0</v>
      </c>
      <c r="I184" s="148">
        <v>40.0</v>
      </c>
      <c r="J184" s="149">
        <f t="shared" si="14"/>
        <v>0.001710508224</v>
      </c>
      <c r="K184" s="150">
        <f t="shared" si="15"/>
        <v>0.7412202305</v>
      </c>
      <c r="L184" s="151">
        <f t="shared" si="4"/>
        <v>4.248996007</v>
      </c>
      <c r="M184" s="152" t="str">
        <f t="shared" si="5"/>
        <v>markop</v>
      </c>
      <c r="N184" s="153">
        <f>IFERROR(__xludf.DUMMYFUNCTION("""COMPUTED_VALUE"""),7.0)</f>
        <v>7</v>
      </c>
      <c r="O184" s="154"/>
      <c r="P184" s="154"/>
      <c r="Q184" s="154"/>
      <c r="R184" s="154"/>
      <c r="S184" s="154"/>
      <c r="T184" s="154"/>
      <c r="U184" s="154"/>
      <c r="V184" s="154"/>
      <c r="W184" s="154"/>
      <c r="X184" s="154"/>
      <c r="Y184" s="154"/>
      <c r="Z184" s="154"/>
    </row>
    <row r="185">
      <c r="A185" s="143" t="s">
        <v>44</v>
      </c>
      <c r="B185" s="143" t="s">
        <v>76</v>
      </c>
      <c r="C185" s="144" t="s">
        <v>258</v>
      </c>
      <c r="D185" s="145" t="s">
        <v>242</v>
      </c>
      <c r="E185" s="146">
        <v>44192.0</v>
      </c>
      <c r="F185" s="147" t="s">
        <v>249</v>
      </c>
      <c r="G185" s="148">
        <v>30.0</v>
      </c>
      <c r="H185" s="148">
        <v>25.0</v>
      </c>
      <c r="I185" s="148">
        <v>25.0</v>
      </c>
      <c r="J185" s="149">
        <f t="shared" si="14"/>
        <v>0.001644562287</v>
      </c>
      <c r="K185" s="150">
        <f t="shared" si="15"/>
        <v>0.7126436575</v>
      </c>
      <c r="L185" s="151">
        <f t="shared" si="4"/>
        <v>4.248996007</v>
      </c>
      <c r="M185" s="152" t="str">
        <f t="shared" si="5"/>
        <v>markop</v>
      </c>
      <c r="N185" s="153">
        <f>IFERROR(__xludf.DUMMYFUNCTION("""COMPUTED_VALUE"""),8.0)</f>
        <v>8</v>
      </c>
      <c r="O185" s="154"/>
      <c r="P185" s="154"/>
      <c r="Q185" s="154"/>
      <c r="R185" s="154"/>
      <c r="S185" s="154"/>
      <c r="T185" s="154"/>
      <c r="U185" s="154"/>
      <c r="V185" s="154"/>
      <c r="W185" s="154"/>
      <c r="X185" s="154"/>
      <c r="Y185" s="154"/>
      <c r="Z185" s="154"/>
    </row>
    <row r="186">
      <c r="A186" s="143" t="s">
        <v>44</v>
      </c>
      <c r="B186" s="143" t="s">
        <v>255</v>
      </c>
      <c r="C186" s="144" t="s">
        <v>301</v>
      </c>
      <c r="D186" s="145" t="s">
        <v>242</v>
      </c>
      <c r="E186" s="146">
        <v>44188.0</v>
      </c>
      <c r="F186" s="147" t="s">
        <v>257</v>
      </c>
      <c r="G186" s="148">
        <v>20.0</v>
      </c>
      <c r="H186" s="148">
        <v>25.0</v>
      </c>
      <c r="I186" s="148">
        <v>30.0</v>
      </c>
      <c r="J186" s="149">
        <f t="shared" si="14"/>
        <v>0.001518937343</v>
      </c>
      <c r="K186" s="150">
        <f t="shared" si="15"/>
        <v>0.658206182</v>
      </c>
      <c r="L186" s="151">
        <f t="shared" si="4"/>
        <v>4.248996007</v>
      </c>
      <c r="M186" s="152" t="str">
        <f t="shared" si="5"/>
        <v>markop</v>
      </c>
      <c r="N186" s="153">
        <f>IFERROR(__xludf.DUMMYFUNCTION("""COMPUTED_VALUE"""),9.0)</f>
        <v>9</v>
      </c>
      <c r="O186" s="154"/>
      <c r="P186" s="154"/>
      <c r="Q186" s="154"/>
      <c r="R186" s="154"/>
      <c r="S186" s="154"/>
      <c r="T186" s="154"/>
      <c r="U186" s="154"/>
      <c r="V186" s="154"/>
      <c r="W186" s="154"/>
      <c r="X186" s="154"/>
      <c r="Y186" s="154"/>
      <c r="Z186" s="154"/>
    </row>
    <row r="187">
      <c r="A187" s="143" t="s">
        <v>44</v>
      </c>
      <c r="B187" s="143" t="s">
        <v>255</v>
      </c>
      <c r="C187" s="144" t="s">
        <v>259</v>
      </c>
      <c r="D187" s="145" t="s">
        <v>242</v>
      </c>
      <c r="E187" s="146">
        <v>44188.0</v>
      </c>
      <c r="F187" s="147" t="s">
        <v>260</v>
      </c>
      <c r="G187" s="148">
        <v>20.0</v>
      </c>
      <c r="H187" s="148">
        <v>25.0</v>
      </c>
      <c r="I187" s="148">
        <v>25.0</v>
      </c>
      <c r="J187" s="149">
        <f t="shared" si="14"/>
        <v>0.001423151902</v>
      </c>
      <c r="K187" s="150">
        <f t="shared" si="15"/>
        <v>0.6166991577</v>
      </c>
      <c r="L187" s="151">
        <f t="shared" si="4"/>
        <v>4.248996007</v>
      </c>
      <c r="M187" s="152" t="str">
        <f t="shared" si="5"/>
        <v>markop</v>
      </c>
      <c r="N187" s="153">
        <f>IFERROR(__xludf.DUMMYFUNCTION("""COMPUTED_VALUE"""),10.0)</f>
        <v>10</v>
      </c>
      <c r="O187" s="154"/>
      <c r="P187" s="154"/>
      <c r="Q187" s="154"/>
      <c r="R187" s="154"/>
      <c r="S187" s="154"/>
      <c r="T187" s="154"/>
      <c r="U187" s="154"/>
      <c r="V187" s="154"/>
      <c r="W187" s="154"/>
      <c r="X187" s="154"/>
      <c r="Y187" s="154"/>
      <c r="Z187" s="154"/>
    </row>
    <row r="188">
      <c r="A188" s="160" t="s">
        <v>44</v>
      </c>
      <c r="B188" s="161" t="s">
        <v>262</v>
      </c>
      <c r="C188" s="158" t="s">
        <v>333</v>
      </c>
      <c r="D188" s="163"/>
      <c r="E188" s="164"/>
      <c r="F188" s="157"/>
      <c r="G188" s="159"/>
      <c r="H188" s="159"/>
      <c r="I188" s="159"/>
      <c r="J188" s="149">
        <f t="shared" si="14"/>
        <v>0</v>
      </c>
      <c r="K188" s="170">
        <f>28.329*-0.85</f>
        <v>-24.07965</v>
      </c>
      <c r="L188" s="151">
        <f t="shared" si="4"/>
        <v>4.248996007</v>
      </c>
      <c r="M188" s="152" t="str">
        <f t="shared" si="5"/>
        <v>markop</v>
      </c>
      <c r="N188" s="153">
        <f>IFERROR(__xludf.DUMMYFUNCTION("""COMPUTED_VALUE"""),11.0)</f>
        <v>11</v>
      </c>
      <c r="O188" s="153"/>
      <c r="P188" s="153"/>
      <c r="Q188" s="153"/>
      <c r="R188" s="153">
        <v>18.848124090566696</v>
      </c>
      <c r="S188" s="153"/>
      <c r="T188" s="153"/>
      <c r="U188" s="153"/>
      <c r="V188" s="153"/>
      <c r="W188" s="153"/>
      <c r="X188" s="153"/>
      <c r="Y188" s="154"/>
      <c r="Z188" s="154"/>
    </row>
    <row r="189">
      <c r="A189" s="143" t="s">
        <v>10</v>
      </c>
      <c r="B189" s="143" t="s">
        <v>247</v>
      </c>
      <c r="C189" s="144" t="s">
        <v>330</v>
      </c>
      <c r="D189" s="145" t="s">
        <v>242</v>
      </c>
      <c r="E189" s="146">
        <v>44184.0</v>
      </c>
      <c r="F189" s="147" t="s">
        <v>249</v>
      </c>
      <c r="G189" s="148">
        <v>150.0</v>
      </c>
      <c r="H189" s="148">
        <v>150.0</v>
      </c>
      <c r="I189" s="148">
        <v>150.0</v>
      </c>
      <c r="J189" s="149">
        <f t="shared" si="14"/>
        <v>0.009203142567</v>
      </c>
      <c r="K189" s="150">
        <f t="shared" ref="K189:K205" si="16">J189*$J$1</f>
        <v>3.988028446</v>
      </c>
      <c r="L189" s="151">
        <f t="shared" si="4"/>
        <v>3.38736106</v>
      </c>
      <c r="M189" s="152" t="str">
        <f t="shared" si="5"/>
        <v>jessicazartler</v>
      </c>
      <c r="N189" s="153">
        <f>IFERROR(__xludf.DUMMYFUNCTION("""COMPUTED_VALUE"""),1.0)</f>
        <v>1</v>
      </c>
      <c r="O189" s="154"/>
      <c r="P189" s="154"/>
      <c r="Q189" s="154"/>
      <c r="R189" s="154"/>
      <c r="S189" s="154"/>
      <c r="T189" s="154"/>
      <c r="U189" s="154"/>
      <c r="V189" s="154"/>
      <c r="W189" s="154"/>
      <c r="X189" s="154"/>
      <c r="Y189" s="154"/>
      <c r="Z189" s="154"/>
    </row>
    <row r="190">
      <c r="A190" s="143" t="s">
        <v>10</v>
      </c>
      <c r="B190" s="143" t="s">
        <v>255</v>
      </c>
      <c r="C190" s="144" t="s">
        <v>275</v>
      </c>
      <c r="D190" s="145" t="s">
        <v>242</v>
      </c>
      <c r="E190" s="166">
        <v>44197.0</v>
      </c>
      <c r="F190" s="147" t="s">
        <v>249</v>
      </c>
      <c r="G190" s="148">
        <v>120.0</v>
      </c>
      <c r="H190" s="148">
        <v>150.0</v>
      </c>
      <c r="I190" s="148">
        <v>150.0</v>
      </c>
      <c r="J190" s="149">
        <f t="shared" si="14"/>
        <v>0.008538911414</v>
      </c>
      <c r="K190" s="150">
        <f t="shared" si="16"/>
        <v>3.700194946</v>
      </c>
      <c r="L190" s="151">
        <f t="shared" si="4"/>
        <v>3.38736106</v>
      </c>
      <c r="M190" s="152" t="str">
        <f t="shared" si="5"/>
        <v>jessicazartler</v>
      </c>
      <c r="N190" s="153">
        <f>IFERROR(__xludf.DUMMYFUNCTION("""COMPUTED_VALUE"""),2.0)</f>
        <v>2</v>
      </c>
      <c r="O190" s="154"/>
      <c r="P190" s="154"/>
      <c r="Q190" s="154"/>
      <c r="R190" s="154"/>
      <c r="S190" s="154"/>
      <c r="T190" s="154"/>
      <c r="U190" s="154"/>
      <c r="V190" s="154"/>
      <c r="W190" s="154"/>
      <c r="X190" s="154"/>
      <c r="Y190" s="154"/>
      <c r="Z190" s="154"/>
    </row>
    <row r="191">
      <c r="A191" s="143" t="s">
        <v>10</v>
      </c>
      <c r="B191" s="143" t="s">
        <v>265</v>
      </c>
      <c r="C191" s="144" t="s">
        <v>334</v>
      </c>
      <c r="D191" s="145" t="s">
        <v>242</v>
      </c>
      <c r="E191" s="146">
        <v>44186.0</v>
      </c>
      <c r="F191" s="147" t="s">
        <v>249</v>
      </c>
      <c r="G191" s="148">
        <v>100.0</v>
      </c>
      <c r="H191" s="148">
        <v>100.0</v>
      </c>
      <c r="I191" s="148">
        <v>100.0</v>
      </c>
      <c r="J191" s="149">
        <f t="shared" si="14"/>
        <v>0.006135428378</v>
      </c>
      <c r="K191" s="150">
        <f t="shared" si="16"/>
        <v>2.65868563</v>
      </c>
      <c r="L191" s="151">
        <f t="shared" si="4"/>
        <v>3.38736106</v>
      </c>
      <c r="M191" s="152" t="str">
        <f t="shared" si="5"/>
        <v>jessicazartler</v>
      </c>
      <c r="N191" s="153">
        <f>IFERROR(__xludf.DUMMYFUNCTION("""COMPUTED_VALUE"""),3.0)</f>
        <v>3</v>
      </c>
      <c r="O191" s="154"/>
      <c r="P191" s="154"/>
      <c r="Q191" s="154"/>
      <c r="R191" s="154"/>
      <c r="S191" s="154"/>
      <c r="T191" s="154"/>
      <c r="U191" s="154"/>
      <c r="V191" s="154"/>
      <c r="W191" s="154"/>
      <c r="X191" s="154"/>
      <c r="Y191" s="154"/>
      <c r="Z191" s="154"/>
    </row>
    <row r="192">
      <c r="A192" s="143" t="s">
        <v>10</v>
      </c>
      <c r="B192" s="143" t="s">
        <v>76</v>
      </c>
      <c r="C192" s="144" t="s">
        <v>250</v>
      </c>
      <c r="D192" s="145" t="s">
        <v>242</v>
      </c>
      <c r="E192" s="146">
        <v>44192.0</v>
      </c>
      <c r="F192" s="147" t="s">
        <v>249</v>
      </c>
      <c r="G192" s="148">
        <v>45.0</v>
      </c>
      <c r="H192" s="148">
        <v>25.0</v>
      </c>
      <c r="I192" s="148">
        <v>150.0</v>
      </c>
      <c r="J192" s="149">
        <f t="shared" si="14"/>
        <v>0.004371313878</v>
      </c>
      <c r="K192" s="150">
        <f t="shared" si="16"/>
        <v>1.894236014</v>
      </c>
      <c r="L192" s="151">
        <f t="shared" si="4"/>
        <v>3.38736106</v>
      </c>
      <c r="M192" s="152" t="str">
        <f t="shared" si="5"/>
        <v>jessicazartler</v>
      </c>
      <c r="N192" s="153">
        <f>IFERROR(__xludf.DUMMYFUNCTION("""COMPUTED_VALUE"""),4.0)</f>
        <v>4</v>
      </c>
      <c r="O192" s="154"/>
      <c r="P192" s="154"/>
      <c r="Q192" s="154"/>
      <c r="R192" s="154"/>
      <c r="S192" s="154"/>
      <c r="T192" s="154"/>
      <c r="U192" s="154"/>
      <c r="V192" s="154"/>
      <c r="W192" s="154"/>
      <c r="X192" s="154"/>
      <c r="Y192" s="154"/>
      <c r="Z192" s="154"/>
    </row>
    <row r="193">
      <c r="A193" s="143" t="s">
        <v>10</v>
      </c>
      <c r="B193" s="143" t="s">
        <v>247</v>
      </c>
      <c r="C193" s="144" t="s">
        <v>335</v>
      </c>
      <c r="D193" s="145" t="s">
        <v>242</v>
      </c>
      <c r="E193" s="146">
        <v>44184.0</v>
      </c>
      <c r="F193" s="147" t="s">
        <v>249</v>
      </c>
      <c r="G193" s="148">
        <v>50.0</v>
      </c>
      <c r="H193" s="148">
        <v>25.0</v>
      </c>
      <c r="I193" s="148">
        <v>100.0</v>
      </c>
      <c r="J193" s="149">
        <f t="shared" si="14"/>
        <v>0.003524164664</v>
      </c>
      <c r="K193" s="150">
        <f t="shared" si="16"/>
        <v>1.527138021</v>
      </c>
      <c r="L193" s="151">
        <f t="shared" si="4"/>
        <v>3.38736106</v>
      </c>
      <c r="M193" s="152" t="str">
        <f t="shared" si="5"/>
        <v>jessicazartler</v>
      </c>
      <c r="N193" s="153">
        <f>IFERROR(__xludf.DUMMYFUNCTION("""COMPUTED_VALUE"""),5.0)</f>
        <v>5</v>
      </c>
      <c r="O193" s="154"/>
      <c r="P193" s="154"/>
      <c r="Q193" s="154"/>
      <c r="R193" s="154"/>
      <c r="S193" s="154"/>
      <c r="T193" s="154"/>
      <c r="U193" s="154"/>
      <c r="V193" s="154"/>
      <c r="W193" s="154"/>
      <c r="X193" s="154"/>
      <c r="Y193" s="154"/>
      <c r="Z193" s="154"/>
    </row>
    <row r="194">
      <c r="A194" s="143" t="s">
        <v>10</v>
      </c>
      <c r="B194" s="143" t="s">
        <v>76</v>
      </c>
      <c r="C194" s="144" t="s">
        <v>336</v>
      </c>
      <c r="D194" s="145" t="s">
        <v>242</v>
      </c>
      <c r="E194" s="146">
        <v>44192.0</v>
      </c>
      <c r="F194" s="147" t="s">
        <v>249</v>
      </c>
      <c r="G194" s="148">
        <v>50.0</v>
      </c>
      <c r="H194" s="148">
        <v>25.0</v>
      </c>
      <c r="I194" s="148">
        <v>100.0</v>
      </c>
      <c r="J194" s="149">
        <f t="shared" si="14"/>
        <v>0.003524164664</v>
      </c>
      <c r="K194" s="150">
        <f t="shared" si="16"/>
        <v>1.527138021</v>
      </c>
      <c r="L194" s="151">
        <f t="shared" si="4"/>
        <v>3.38736106</v>
      </c>
      <c r="M194" s="152" t="str">
        <f t="shared" si="5"/>
        <v>jessicazartler</v>
      </c>
      <c r="N194" s="153">
        <f>IFERROR(__xludf.DUMMYFUNCTION("""COMPUTED_VALUE"""),6.0)</f>
        <v>6</v>
      </c>
      <c r="O194" s="154"/>
      <c r="P194" s="154"/>
      <c r="Q194" s="154"/>
      <c r="R194" s="154"/>
      <c r="S194" s="154"/>
      <c r="T194" s="154"/>
      <c r="U194" s="154"/>
      <c r="V194" s="154"/>
      <c r="W194" s="154"/>
      <c r="X194" s="154"/>
      <c r="Y194" s="154"/>
      <c r="Z194" s="154"/>
    </row>
    <row r="195">
      <c r="A195" s="143" t="s">
        <v>10</v>
      </c>
      <c r="B195" s="143" t="s">
        <v>6</v>
      </c>
      <c r="C195" s="144" t="s">
        <v>269</v>
      </c>
      <c r="D195" s="145" t="s">
        <v>242</v>
      </c>
      <c r="E195" s="146">
        <v>44191.0</v>
      </c>
      <c r="F195" s="147" t="s">
        <v>249</v>
      </c>
      <c r="G195" s="148">
        <v>60.0</v>
      </c>
      <c r="H195" s="148">
        <v>50.0</v>
      </c>
      <c r="I195" s="148">
        <v>50.0</v>
      </c>
      <c r="J195" s="149">
        <f t="shared" si="14"/>
        <v>0.003289124573</v>
      </c>
      <c r="K195" s="150">
        <f t="shared" si="16"/>
        <v>1.425287315</v>
      </c>
      <c r="L195" s="151">
        <f t="shared" si="4"/>
        <v>3.38736106</v>
      </c>
      <c r="M195" s="152" t="str">
        <f t="shared" si="5"/>
        <v>jessicazartler</v>
      </c>
      <c r="N195" s="153">
        <f>IFERROR(__xludf.DUMMYFUNCTION("""COMPUTED_VALUE"""),7.0)</f>
        <v>7</v>
      </c>
      <c r="O195" s="154"/>
      <c r="P195" s="154"/>
      <c r="Q195" s="154"/>
      <c r="R195" s="154"/>
      <c r="S195" s="154"/>
      <c r="T195" s="154"/>
      <c r="U195" s="154"/>
      <c r="V195" s="154"/>
      <c r="W195" s="154"/>
      <c r="X195" s="154"/>
      <c r="Y195" s="154"/>
      <c r="Z195" s="154"/>
    </row>
    <row r="196">
      <c r="A196" s="143" t="s">
        <v>10</v>
      </c>
      <c r="B196" s="143" t="s">
        <v>265</v>
      </c>
      <c r="C196" s="144" t="s">
        <v>274</v>
      </c>
      <c r="D196" s="145" t="s">
        <v>242</v>
      </c>
      <c r="E196" s="146">
        <v>44187.0</v>
      </c>
      <c r="F196" s="147" t="s">
        <v>249</v>
      </c>
      <c r="G196" s="148">
        <v>70.0</v>
      </c>
      <c r="H196" s="148">
        <v>25.0</v>
      </c>
      <c r="I196" s="148">
        <v>30.0</v>
      </c>
      <c r="J196" s="149">
        <f t="shared" si="14"/>
        <v>0.002625989264</v>
      </c>
      <c r="K196" s="150">
        <f t="shared" si="16"/>
        <v>1.137928681</v>
      </c>
      <c r="L196" s="151">
        <f t="shared" si="4"/>
        <v>3.38736106</v>
      </c>
      <c r="M196" s="152" t="str">
        <f t="shared" si="5"/>
        <v>jessicazartler</v>
      </c>
      <c r="N196" s="153">
        <f>IFERROR(__xludf.DUMMYFUNCTION("""COMPUTED_VALUE"""),8.0)</f>
        <v>8</v>
      </c>
      <c r="O196" s="154"/>
      <c r="P196" s="154"/>
      <c r="Q196" s="154"/>
      <c r="R196" s="154"/>
      <c r="S196" s="154"/>
      <c r="T196" s="154"/>
      <c r="U196" s="154"/>
      <c r="V196" s="154"/>
      <c r="W196" s="154"/>
      <c r="X196" s="154"/>
      <c r="Y196" s="154"/>
      <c r="Z196" s="154"/>
    </row>
    <row r="197">
      <c r="A197" s="143" t="s">
        <v>10</v>
      </c>
      <c r="B197" s="143" t="s">
        <v>76</v>
      </c>
      <c r="C197" s="144" t="s">
        <v>337</v>
      </c>
      <c r="D197" s="145" t="s">
        <v>242</v>
      </c>
      <c r="E197" s="146">
        <v>44192.0</v>
      </c>
      <c r="F197" s="147" t="s">
        <v>249</v>
      </c>
      <c r="G197" s="148">
        <v>30.0</v>
      </c>
      <c r="H197" s="148">
        <v>25.0</v>
      </c>
      <c r="I197" s="148">
        <v>50.0</v>
      </c>
      <c r="J197" s="149">
        <f t="shared" si="14"/>
        <v>0.00212348949</v>
      </c>
      <c r="K197" s="150">
        <f t="shared" si="16"/>
        <v>0.9201787788</v>
      </c>
      <c r="L197" s="151">
        <f t="shared" si="4"/>
        <v>3.38736106</v>
      </c>
      <c r="M197" s="152" t="str">
        <f t="shared" si="5"/>
        <v>jessicazartler</v>
      </c>
      <c r="N197" s="153">
        <f>IFERROR(__xludf.DUMMYFUNCTION("""COMPUTED_VALUE"""),9.0)</f>
        <v>9</v>
      </c>
      <c r="O197" s="154"/>
      <c r="P197" s="154"/>
      <c r="Q197" s="154"/>
      <c r="R197" s="154"/>
      <c r="S197" s="154"/>
      <c r="T197" s="154"/>
      <c r="U197" s="154"/>
      <c r="V197" s="154"/>
      <c r="W197" s="154"/>
      <c r="X197" s="154"/>
      <c r="Y197" s="154"/>
      <c r="Z197" s="154"/>
    </row>
    <row r="198">
      <c r="A198" s="143" t="s">
        <v>10</v>
      </c>
      <c r="B198" s="143" t="s">
        <v>76</v>
      </c>
      <c r="C198" s="144" t="s">
        <v>254</v>
      </c>
      <c r="D198" s="145" t="s">
        <v>242</v>
      </c>
      <c r="E198" s="146">
        <v>44192.0</v>
      </c>
      <c r="F198" s="147" t="s">
        <v>249</v>
      </c>
      <c r="G198" s="148">
        <v>30.0</v>
      </c>
      <c r="H198" s="148">
        <v>25.0</v>
      </c>
      <c r="I198" s="148">
        <v>50.0</v>
      </c>
      <c r="J198" s="149">
        <f t="shared" si="14"/>
        <v>0.00212348949</v>
      </c>
      <c r="K198" s="150">
        <f t="shared" si="16"/>
        <v>0.9201787788</v>
      </c>
      <c r="L198" s="151">
        <f t="shared" si="4"/>
        <v>3.38736106</v>
      </c>
      <c r="M198" s="152" t="str">
        <f t="shared" si="5"/>
        <v>jessicazartler</v>
      </c>
      <c r="N198" s="153">
        <f>IFERROR(__xludf.DUMMYFUNCTION("""COMPUTED_VALUE"""),10.0)</f>
        <v>10</v>
      </c>
      <c r="O198" s="154"/>
      <c r="P198" s="154"/>
      <c r="Q198" s="154"/>
      <c r="R198" s="154"/>
      <c r="S198" s="154"/>
      <c r="T198" s="154"/>
      <c r="U198" s="154"/>
      <c r="V198" s="154"/>
      <c r="W198" s="154"/>
      <c r="X198" s="154"/>
      <c r="Y198" s="154"/>
      <c r="Z198" s="154"/>
    </row>
    <row r="199">
      <c r="A199" s="143" t="s">
        <v>10</v>
      </c>
      <c r="B199" s="143" t="s">
        <v>76</v>
      </c>
      <c r="C199" s="144" t="s">
        <v>271</v>
      </c>
      <c r="D199" s="145" t="s">
        <v>242</v>
      </c>
      <c r="E199" s="146">
        <v>44192.0</v>
      </c>
      <c r="F199" s="147" t="s">
        <v>249</v>
      </c>
      <c r="G199" s="148">
        <v>45.0</v>
      </c>
      <c r="H199" s="148">
        <v>25.0</v>
      </c>
      <c r="I199" s="148">
        <v>30.0</v>
      </c>
      <c r="J199" s="149">
        <f t="shared" si="14"/>
        <v>0.002072463303</v>
      </c>
      <c r="K199" s="150">
        <f t="shared" si="16"/>
        <v>0.8980674315</v>
      </c>
      <c r="L199" s="151">
        <f t="shared" si="4"/>
        <v>3.38736106</v>
      </c>
      <c r="M199" s="152" t="str">
        <f t="shared" si="5"/>
        <v>jessicazartler</v>
      </c>
      <c r="N199" s="153">
        <f>IFERROR(__xludf.DUMMYFUNCTION("""COMPUTED_VALUE"""),11.0)</f>
        <v>11</v>
      </c>
      <c r="O199" s="154"/>
      <c r="P199" s="154"/>
      <c r="Q199" s="154"/>
      <c r="R199" s="154"/>
      <c r="S199" s="154"/>
      <c r="T199" s="154"/>
      <c r="U199" s="154"/>
      <c r="V199" s="154"/>
      <c r="W199" s="154"/>
      <c r="X199" s="154"/>
      <c r="Y199" s="154"/>
      <c r="Z199" s="154"/>
    </row>
    <row r="200">
      <c r="A200" s="143" t="s">
        <v>10</v>
      </c>
      <c r="B200" s="143" t="s">
        <v>288</v>
      </c>
      <c r="C200" s="144" t="s">
        <v>338</v>
      </c>
      <c r="D200" s="145" t="s">
        <v>242</v>
      </c>
      <c r="E200" s="146">
        <v>44192.0</v>
      </c>
      <c r="F200" s="147" t="s">
        <v>249</v>
      </c>
      <c r="G200" s="148">
        <v>30.0</v>
      </c>
      <c r="H200" s="148">
        <v>25.0</v>
      </c>
      <c r="I200" s="148">
        <v>30.0</v>
      </c>
      <c r="J200" s="149">
        <f t="shared" si="14"/>
        <v>0.001740347727</v>
      </c>
      <c r="K200" s="150">
        <f t="shared" si="16"/>
        <v>0.7541506818</v>
      </c>
      <c r="L200" s="151">
        <f t="shared" si="4"/>
        <v>3.38736106</v>
      </c>
      <c r="M200" s="152" t="str">
        <f t="shared" si="5"/>
        <v>jessicazartler</v>
      </c>
      <c r="N200" s="153">
        <f>IFERROR(__xludf.DUMMYFUNCTION("""COMPUTED_VALUE"""),12.0)</f>
        <v>12</v>
      </c>
      <c r="O200" s="154"/>
      <c r="P200" s="154"/>
      <c r="Q200" s="154"/>
      <c r="R200" s="154"/>
      <c r="S200" s="154"/>
      <c r="T200" s="154"/>
      <c r="U200" s="154"/>
      <c r="V200" s="154"/>
      <c r="W200" s="154"/>
      <c r="X200" s="154"/>
      <c r="Y200" s="154"/>
      <c r="Z200" s="154"/>
    </row>
    <row r="201">
      <c r="A201" s="143" t="s">
        <v>10</v>
      </c>
      <c r="B201" s="143" t="s">
        <v>255</v>
      </c>
      <c r="C201" s="144" t="s">
        <v>259</v>
      </c>
      <c r="D201" s="145" t="s">
        <v>242</v>
      </c>
      <c r="E201" s="146">
        <v>44188.0</v>
      </c>
      <c r="F201" s="147" t="s">
        <v>260</v>
      </c>
      <c r="G201" s="148">
        <v>20.0</v>
      </c>
      <c r="H201" s="148">
        <v>25.0</v>
      </c>
      <c r="I201" s="148">
        <v>25.0</v>
      </c>
      <c r="J201" s="149">
        <f t="shared" si="14"/>
        <v>0.001423151902</v>
      </c>
      <c r="K201" s="150">
        <f t="shared" si="16"/>
        <v>0.6166991577</v>
      </c>
      <c r="L201" s="151">
        <f t="shared" si="4"/>
        <v>3.38736106</v>
      </c>
      <c r="M201" s="152" t="str">
        <f t="shared" si="5"/>
        <v>jessicazartler</v>
      </c>
      <c r="N201" s="153">
        <f>IFERROR(__xludf.DUMMYFUNCTION("""COMPUTED_VALUE"""),13.0)</f>
        <v>13</v>
      </c>
      <c r="O201" s="154"/>
      <c r="P201" s="154"/>
      <c r="Q201" s="154"/>
      <c r="R201" s="154"/>
      <c r="S201" s="154"/>
      <c r="T201" s="154"/>
      <c r="U201" s="154"/>
      <c r="V201" s="154"/>
      <c r="W201" s="154"/>
      <c r="X201" s="154"/>
      <c r="Y201" s="154"/>
      <c r="Z201" s="154"/>
    </row>
    <row r="202">
      <c r="A202" s="143" t="s">
        <v>10</v>
      </c>
      <c r="B202" s="143" t="s">
        <v>21</v>
      </c>
      <c r="C202" s="144" t="s">
        <v>273</v>
      </c>
      <c r="D202" s="145" t="s">
        <v>242</v>
      </c>
      <c r="E202" s="146">
        <v>44193.0</v>
      </c>
      <c r="F202" s="147" t="s">
        <v>249</v>
      </c>
      <c r="G202" s="148">
        <v>20.0</v>
      </c>
      <c r="H202" s="148">
        <v>25.0</v>
      </c>
      <c r="I202" s="148">
        <v>25.0</v>
      </c>
      <c r="J202" s="149">
        <f t="shared" si="14"/>
        <v>0.001423151902</v>
      </c>
      <c r="K202" s="150">
        <f t="shared" si="16"/>
        <v>0.6166991577</v>
      </c>
      <c r="L202" s="151">
        <f t="shared" si="4"/>
        <v>3.38736106</v>
      </c>
      <c r="M202" s="152" t="str">
        <f t="shared" si="5"/>
        <v>jessicazartler</v>
      </c>
      <c r="N202" s="153">
        <f>IFERROR(__xludf.DUMMYFUNCTION("""COMPUTED_VALUE"""),14.0)</f>
        <v>14</v>
      </c>
      <c r="O202" s="154"/>
      <c r="P202" s="154"/>
      <c r="Q202" s="154"/>
      <c r="R202" s="154"/>
      <c r="S202" s="154"/>
      <c r="T202" s="154"/>
      <c r="U202" s="154"/>
      <c r="V202" s="154"/>
      <c r="W202" s="154"/>
      <c r="X202" s="154"/>
      <c r="Y202" s="154"/>
      <c r="Z202" s="154"/>
    </row>
    <row r="203">
      <c r="A203" s="143" t="s">
        <v>10</v>
      </c>
      <c r="B203" s="143" t="s">
        <v>247</v>
      </c>
      <c r="C203" s="144" t="s">
        <v>335</v>
      </c>
      <c r="D203" s="145" t="s">
        <v>242</v>
      </c>
      <c r="E203" s="146">
        <v>44184.0</v>
      </c>
      <c r="F203" s="155" t="s">
        <v>261</v>
      </c>
      <c r="G203" s="156">
        <v>0.0</v>
      </c>
      <c r="H203" s="156">
        <v>0.0</v>
      </c>
      <c r="I203" s="156">
        <v>0.0</v>
      </c>
      <c r="J203" s="149">
        <f t="shared" si="14"/>
        <v>0</v>
      </c>
      <c r="K203" s="150">
        <f t="shared" si="16"/>
        <v>0</v>
      </c>
      <c r="L203" s="151">
        <f t="shared" si="4"/>
        <v>3.38736106</v>
      </c>
      <c r="M203" s="152" t="str">
        <f t="shared" si="5"/>
        <v>jessicazartler</v>
      </c>
      <c r="N203" s="153">
        <f>IFERROR(__xludf.DUMMYFUNCTION("""COMPUTED_VALUE"""),15.0)</f>
        <v>15</v>
      </c>
      <c r="O203" s="154"/>
      <c r="P203" s="154"/>
      <c r="Q203" s="154"/>
      <c r="R203" s="154"/>
      <c r="S203" s="154"/>
      <c r="T203" s="154"/>
      <c r="U203" s="154"/>
      <c r="V203" s="154"/>
      <c r="W203" s="154"/>
      <c r="X203" s="154"/>
      <c r="Y203" s="154"/>
      <c r="Z203" s="154"/>
    </row>
    <row r="204">
      <c r="A204" s="143" t="s">
        <v>10</v>
      </c>
      <c r="B204" s="143" t="s">
        <v>247</v>
      </c>
      <c r="C204" s="144" t="s">
        <v>335</v>
      </c>
      <c r="D204" s="145" t="s">
        <v>242</v>
      </c>
      <c r="E204" s="146">
        <v>44184.0</v>
      </c>
      <c r="F204" s="157" t="s">
        <v>261</v>
      </c>
      <c r="G204" s="156">
        <v>0.0</v>
      </c>
      <c r="H204" s="156">
        <v>0.0</v>
      </c>
      <c r="I204" s="156">
        <v>0.0</v>
      </c>
      <c r="J204" s="149">
        <f t="shared" si="14"/>
        <v>0</v>
      </c>
      <c r="K204" s="150">
        <f t="shared" si="16"/>
        <v>0</v>
      </c>
      <c r="L204" s="151">
        <f t="shared" si="4"/>
        <v>3.38736106</v>
      </c>
      <c r="M204" s="152" t="str">
        <f t="shared" si="5"/>
        <v>jessicazartler</v>
      </c>
      <c r="N204" s="153">
        <f>IFERROR(__xludf.DUMMYFUNCTION("""COMPUTED_VALUE"""),16.0)</f>
        <v>16</v>
      </c>
      <c r="O204" s="154"/>
      <c r="P204" s="154"/>
      <c r="Q204" s="154"/>
      <c r="R204" s="154"/>
      <c r="S204" s="154"/>
      <c r="T204" s="154"/>
      <c r="U204" s="154"/>
      <c r="V204" s="154"/>
      <c r="W204" s="154"/>
      <c r="X204" s="154"/>
      <c r="Y204" s="154"/>
      <c r="Z204" s="154"/>
    </row>
    <row r="205">
      <c r="A205" s="143" t="s">
        <v>10</v>
      </c>
      <c r="B205" s="143" t="s">
        <v>247</v>
      </c>
      <c r="C205" s="144" t="s">
        <v>335</v>
      </c>
      <c r="D205" s="145" t="s">
        <v>242</v>
      </c>
      <c r="E205" s="146">
        <v>44184.0</v>
      </c>
      <c r="F205" s="158" t="s">
        <v>261</v>
      </c>
      <c r="G205" s="159">
        <v>0.0</v>
      </c>
      <c r="H205" s="159">
        <v>0.0</v>
      </c>
      <c r="I205" s="159">
        <v>0.0</v>
      </c>
      <c r="J205" s="149">
        <f t="shared" si="14"/>
        <v>0</v>
      </c>
      <c r="K205" s="150">
        <f t="shared" si="16"/>
        <v>0</v>
      </c>
      <c r="L205" s="151">
        <f t="shared" si="4"/>
        <v>3.38736106</v>
      </c>
      <c r="M205" s="152" t="str">
        <f t="shared" si="5"/>
        <v>jessicazartler</v>
      </c>
      <c r="N205" s="153">
        <f>IFERROR(__xludf.DUMMYFUNCTION("""COMPUTED_VALUE"""),17.0)</f>
        <v>17</v>
      </c>
      <c r="O205" s="154"/>
      <c r="P205" s="154"/>
      <c r="Q205" s="154"/>
      <c r="R205" s="154"/>
      <c r="S205" s="154"/>
      <c r="T205" s="154"/>
      <c r="U205" s="154"/>
      <c r="V205" s="154"/>
      <c r="W205" s="154"/>
      <c r="X205" s="154"/>
      <c r="Y205" s="154"/>
      <c r="Z205" s="154"/>
    </row>
    <row r="206">
      <c r="A206" s="161" t="s">
        <v>10</v>
      </c>
      <c r="B206" s="161" t="s">
        <v>262</v>
      </c>
      <c r="C206" s="158" t="s">
        <v>339</v>
      </c>
      <c r="D206" s="163"/>
      <c r="E206" s="164"/>
      <c r="F206" s="157"/>
      <c r="G206" s="159"/>
      <c r="H206" s="159"/>
      <c r="I206" s="159"/>
      <c r="J206" s="149">
        <f t="shared" si="14"/>
        <v>0</v>
      </c>
      <c r="K206" s="165">
        <f>22.585*-0.85</f>
        <v>-19.19725</v>
      </c>
      <c r="L206" s="151">
        <f t="shared" si="4"/>
        <v>3.38736106</v>
      </c>
      <c r="M206" s="152" t="str">
        <f t="shared" si="5"/>
        <v>jessicazartler</v>
      </c>
      <c r="N206" s="153">
        <f>IFERROR(__xludf.DUMMYFUNCTION("""COMPUTED_VALUE"""),18.0)</f>
        <v>18</v>
      </c>
      <c r="O206" s="153"/>
      <c r="P206" s="153"/>
      <c r="Q206" s="153"/>
      <c r="R206" s="153"/>
      <c r="S206" s="153"/>
      <c r="T206" s="153"/>
      <c r="U206" s="153"/>
      <c r="V206" s="153"/>
      <c r="W206" s="153"/>
      <c r="X206" s="153"/>
      <c r="Y206" s="154"/>
      <c r="Z206" s="154"/>
    </row>
    <row r="207">
      <c r="A207" s="143" t="s">
        <v>21</v>
      </c>
      <c r="B207" s="143" t="s">
        <v>247</v>
      </c>
      <c r="C207" s="144" t="s">
        <v>340</v>
      </c>
      <c r="D207" s="145" t="s">
        <v>242</v>
      </c>
      <c r="E207" s="146">
        <v>44184.0</v>
      </c>
      <c r="F207" s="147" t="s">
        <v>249</v>
      </c>
      <c r="G207" s="148">
        <v>200.0</v>
      </c>
      <c r="H207" s="148">
        <v>150.0</v>
      </c>
      <c r="I207" s="148">
        <v>350.0</v>
      </c>
      <c r="J207" s="149">
        <f t="shared" si="14"/>
        <v>0.01414161211</v>
      </c>
      <c r="K207" s="150">
        <f t="shared" ref="K207:K220" si="17">J207*$J$1</f>
        <v>6.128031915</v>
      </c>
      <c r="L207" s="151">
        <f t="shared" si="4"/>
        <v>3.112948052</v>
      </c>
      <c r="M207" s="152" t="str">
        <f t="shared" si="5"/>
        <v>liviade</v>
      </c>
      <c r="N207" s="153">
        <f>IFERROR(__xludf.DUMMYFUNCTION("""COMPUTED_VALUE"""),1.0)</f>
        <v>1</v>
      </c>
      <c r="O207" s="154"/>
      <c r="P207" s="154"/>
      <c r="Q207" s="154"/>
      <c r="R207" s="154"/>
      <c r="S207" s="154"/>
      <c r="T207" s="154"/>
      <c r="U207" s="154"/>
      <c r="V207" s="154"/>
      <c r="W207" s="154"/>
      <c r="X207" s="154"/>
      <c r="Y207" s="154"/>
      <c r="Z207" s="154"/>
    </row>
    <row r="208">
      <c r="A208" s="143" t="s">
        <v>21</v>
      </c>
      <c r="B208" s="143" t="s">
        <v>6</v>
      </c>
      <c r="C208" s="144" t="s">
        <v>341</v>
      </c>
      <c r="D208" s="145" t="s">
        <v>242</v>
      </c>
      <c r="E208" s="146">
        <v>44185.0</v>
      </c>
      <c r="F208" s="147" t="s">
        <v>249</v>
      </c>
      <c r="G208" s="148">
        <v>200.0</v>
      </c>
      <c r="H208" s="148">
        <v>100.0</v>
      </c>
      <c r="I208" s="148">
        <v>150.0</v>
      </c>
      <c r="J208" s="149">
        <f t="shared" si="14"/>
        <v>0.009307386625</v>
      </c>
      <c r="K208" s="150">
        <f t="shared" si="17"/>
        <v>4.033200871</v>
      </c>
      <c r="L208" s="151">
        <f t="shared" si="4"/>
        <v>3.112948052</v>
      </c>
      <c r="M208" s="152" t="str">
        <f t="shared" si="5"/>
        <v>liviade</v>
      </c>
      <c r="N208" s="153">
        <f>IFERROR(__xludf.DUMMYFUNCTION("""COMPUTED_VALUE"""),2.0)</f>
        <v>2</v>
      </c>
      <c r="O208" s="154"/>
      <c r="P208" s="154"/>
      <c r="Q208" s="154"/>
      <c r="R208" s="154"/>
      <c r="S208" s="154"/>
      <c r="T208" s="154"/>
      <c r="U208" s="154"/>
      <c r="V208" s="154"/>
      <c r="W208" s="154"/>
      <c r="X208" s="154"/>
      <c r="Y208" s="154"/>
      <c r="Z208" s="154"/>
    </row>
    <row r="209">
      <c r="A209" s="143" t="s">
        <v>21</v>
      </c>
      <c r="B209" s="143" t="s">
        <v>76</v>
      </c>
      <c r="C209" s="144" t="s">
        <v>250</v>
      </c>
      <c r="D209" s="145" t="s">
        <v>242</v>
      </c>
      <c r="E209" s="146">
        <v>44192.0</v>
      </c>
      <c r="F209" s="147" t="s">
        <v>249</v>
      </c>
      <c r="G209" s="148">
        <v>45.0</v>
      </c>
      <c r="H209" s="148">
        <v>25.0</v>
      </c>
      <c r="I209" s="148">
        <v>150.0</v>
      </c>
      <c r="J209" s="149">
        <f t="shared" si="14"/>
        <v>0.004371313878</v>
      </c>
      <c r="K209" s="150">
        <f t="shared" si="17"/>
        <v>1.894236014</v>
      </c>
      <c r="L209" s="151">
        <f t="shared" si="4"/>
        <v>3.112948052</v>
      </c>
      <c r="M209" s="152" t="str">
        <f t="shared" si="5"/>
        <v>liviade</v>
      </c>
      <c r="N209" s="153">
        <f>IFERROR(__xludf.DUMMYFUNCTION("""COMPUTED_VALUE"""),3.0)</f>
        <v>3</v>
      </c>
      <c r="O209" s="154"/>
      <c r="P209" s="154"/>
      <c r="Q209" s="154"/>
      <c r="R209" s="154"/>
      <c r="S209" s="154"/>
      <c r="T209" s="154"/>
      <c r="U209" s="154"/>
      <c r="V209" s="154"/>
      <c r="W209" s="154"/>
      <c r="X209" s="154"/>
      <c r="Y209" s="154"/>
      <c r="Z209" s="154"/>
    </row>
    <row r="210">
      <c r="A210" s="143" t="s">
        <v>21</v>
      </c>
      <c r="B210" s="143" t="s">
        <v>76</v>
      </c>
      <c r="C210" s="144" t="s">
        <v>342</v>
      </c>
      <c r="D210" s="145" t="s">
        <v>242</v>
      </c>
      <c r="E210" s="146">
        <v>44192.0</v>
      </c>
      <c r="F210" s="147" t="s">
        <v>249</v>
      </c>
      <c r="G210" s="148">
        <v>40.0</v>
      </c>
      <c r="H210" s="148">
        <v>25.0</v>
      </c>
      <c r="I210" s="148">
        <v>150.0</v>
      </c>
      <c r="J210" s="149">
        <f t="shared" si="14"/>
        <v>0.004260608686</v>
      </c>
      <c r="K210" s="150">
        <f t="shared" si="17"/>
        <v>1.846263764</v>
      </c>
      <c r="L210" s="151">
        <f t="shared" si="4"/>
        <v>3.112948052</v>
      </c>
      <c r="M210" s="152" t="str">
        <f t="shared" si="5"/>
        <v>liviade</v>
      </c>
      <c r="N210" s="153">
        <f>IFERROR(__xludf.DUMMYFUNCTION("""COMPUTED_VALUE"""),4.0)</f>
        <v>4</v>
      </c>
      <c r="O210" s="154"/>
      <c r="P210" s="154"/>
      <c r="Q210" s="154"/>
      <c r="R210" s="154"/>
      <c r="S210" s="154"/>
      <c r="T210" s="154"/>
      <c r="U210" s="154"/>
      <c r="V210" s="154"/>
      <c r="W210" s="154"/>
      <c r="X210" s="154"/>
      <c r="Y210" s="154"/>
      <c r="Z210" s="154"/>
    </row>
    <row r="211">
      <c r="A211" s="143" t="s">
        <v>21</v>
      </c>
      <c r="B211" s="143" t="s">
        <v>76</v>
      </c>
      <c r="C211" s="144" t="s">
        <v>291</v>
      </c>
      <c r="D211" s="145" t="s">
        <v>242</v>
      </c>
      <c r="E211" s="146">
        <v>44192.0</v>
      </c>
      <c r="F211" s="147" t="s">
        <v>249</v>
      </c>
      <c r="G211" s="148">
        <v>20.0</v>
      </c>
      <c r="H211" s="148">
        <v>25.0</v>
      </c>
      <c r="I211" s="148">
        <v>100.0</v>
      </c>
      <c r="J211" s="149">
        <f t="shared" si="14"/>
        <v>0.002859933512</v>
      </c>
      <c r="K211" s="150">
        <f t="shared" si="17"/>
        <v>1.239304522</v>
      </c>
      <c r="L211" s="151">
        <f t="shared" si="4"/>
        <v>3.112948052</v>
      </c>
      <c r="M211" s="152" t="str">
        <f t="shared" si="5"/>
        <v>liviade</v>
      </c>
      <c r="N211" s="153">
        <f>IFERROR(__xludf.DUMMYFUNCTION("""COMPUTED_VALUE"""),5.0)</f>
        <v>5</v>
      </c>
      <c r="O211" s="154"/>
      <c r="P211" s="154"/>
      <c r="Q211" s="154"/>
      <c r="R211" s="154"/>
      <c r="S211" s="154"/>
      <c r="T211" s="154"/>
      <c r="U211" s="154"/>
      <c r="V211" s="154"/>
      <c r="W211" s="154"/>
      <c r="X211" s="154"/>
      <c r="Y211" s="154"/>
      <c r="Z211" s="154"/>
    </row>
    <row r="212">
      <c r="A212" s="143" t="s">
        <v>21</v>
      </c>
      <c r="B212" s="143" t="s">
        <v>6</v>
      </c>
      <c r="C212" s="144" t="s">
        <v>269</v>
      </c>
      <c r="D212" s="145" t="s">
        <v>242</v>
      </c>
      <c r="E212" s="146">
        <v>44191.0</v>
      </c>
      <c r="F212" s="147" t="s">
        <v>249</v>
      </c>
      <c r="G212" s="148">
        <v>20.0</v>
      </c>
      <c r="H212" s="148">
        <v>50.0</v>
      </c>
      <c r="I212" s="148">
        <v>50.0</v>
      </c>
      <c r="J212" s="149">
        <f t="shared" si="14"/>
        <v>0.002403483036</v>
      </c>
      <c r="K212" s="150">
        <f t="shared" si="17"/>
        <v>1.041509316</v>
      </c>
      <c r="L212" s="151">
        <f t="shared" si="4"/>
        <v>3.112948052</v>
      </c>
      <c r="M212" s="152" t="str">
        <f t="shared" si="5"/>
        <v>liviade</v>
      </c>
      <c r="N212" s="153">
        <f>IFERROR(__xludf.DUMMYFUNCTION("""COMPUTED_VALUE"""),6.0)</f>
        <v>6</v>
      </c>
      <c r="O212" s="154"/>
      <c r="P212" s="154"/>
      <c r="Q212" s="154"/>
      <c r="R212" s="154"/>
      <c r="S212" s="154"/>
      <c r="T212" s="154"/>
      <c r="U212" s="154"/>
      <c r="V212" s="154"/>
      <c r="W212" s="154"/>
      <c r="X212" s="154"/>
      <c r="Y212" s="154"/>
      <c r="Z212" s="154"/>
    </row>
    <row r="213">
      <c r="A213" s="143" t="s">
        <v>21</v>
      </c>
      <c r="B213" s="143" t="s">
        <v>265</v>
      </c>
      <c r="C213" s="144" t="s">
        <v>309</v>
      </c>
      <c r="D213" s="145" t="s">
        <v>242</v>
      </c>
      <c r="E213" s="146">
        <v>44195.0</v>
      </c>
      <c r="F213" s="147" t="s">
        <v>249</v>
      </c>
      <c r="G213" s="148">
        <v>45.0</v>
      </c>
      <c r="H213" s="148">
        <v>25.0</v>
      </c>
      <c r="I213" s="148">
        <v>40.0</v>
      </c>
      <c r="J213" s="149">
        <f t="shared" si="14"/>
        <v>0.002264034185</v>
      </c>
      <c r="K213" s="150">
        <f t="shared" si="17"/>
        <v>0.98108148</v>
      </c>
      <c r="L213" s="151">
        <f t="shared" si="4"/>
        <v>3.112948052</v>
      </c>
      <c r="M213" s="152" t="str">
        <f t="shared" si="5"/>
        <v>liviade</v>
      </c>
      <c r="N213" s="153">
        <f>IFERROR(__xludf.DUMMYFUNCTION("""COMPUTED_VALUE"""),7.0)</f>
        <v>7</v>
      </c>
      <c r="O213" s="154"/>
      <c r="P213" s="154"/>
      <c r="Q213" s="154"/>
      <c r="R213" s="154"/>
      <c r="S213" s="154"/>
      <c r="T213" s="154"/>
      <c r="U213" s="154"/>
      <c r="V213" s="154"/>
      <c r="W213" s="154"/>
      <c r="X213" s="154"/>
      <c r="Y213" s="154"/>
      <c r="Z213" s="154"/>
    </row>
    <row r="214">
      <c r="A214" s="143" t="s">
        <v>21</v>
      </c>
      <c r="B214" s="143" t="s">
        <v>76</v>
      </c>
      <c r="C214" s="144" t="s">
        <v>337</v>
      </c>
      <c r="D214" s="145" t="s">
        <v>242</v>
      </c>
      <c r="E214" s="146">
        <v>44192.0</v>
      </c>
      <c r="F214" s="147" t="s">
        <v>249</v>
      </c>
      <c r="G214" s="148">
        <v>30.0</v>
      </c>
      <c r="H214" s="148">
        <v>25.0</v>
      </c>
      <c r="I214" s="148">
        <v>50.0</v>
      </c>
      <c r="J214" s="149">
        <f t="shared" si="14"/>
        <v>0.00212348949</v>
      </c>
      <c r="K214" s="150">
        <f t="shared" si="17"/>
        <v>0.9201787788</v>
      </c>
      <c r="L214" s="151">
        <f t="shared" si="4"/>
        <v>3.112948052</v>
      </c>
      <c r="M214" s="152" t="str">
        <f t="shared" si="5"/>
        <v>liviade</v>
      </c>
      <c r="N214" s="153">
        <f>IFERROR(__xludf.DUMMYFUNCTION("""COMPUTED_VALUE"""),8.0)</f>
        <v>8</v>
      </c>
      <c r="O214" s="154"/>
      <c r="P214" s="154"/>
      <c r="Q214" s="154"/>
      <c r="R214" s="154"/>
      <c r="S214" s="154"/>
      <c r="T214" s="154"/>
      <c r="U214" s="154"/>
      <c r="V214" s="154"/>
      <c r="W214" s="154"/>
      <c r="X214" s="154"/>
      <c r="Y214" s="154"/>
      <c r="Z214" s="154"/>
    </row>
    <row r="215">
      <c r="A215" s="143" t="s">
        <v>21</v>
      </c>
      <c r="B215" s="143" t="s">
        <v>21</v>
      </c>
      <c r="C215" s="144" t="s">
        <v>270</v>
      </c>
      <c r="D215" s="145" t="s">
        <v>242</v>
      </c>
      <c r="E215" s="146">
        <v>44193.0</v>
      </c>
      <c r="F215" s="147" t="s">
        <v>249</v>
      </c>
      <c r="G215" s="148">
        <v>50.0</v>
      </c>
      <c r="H215" s="148">
        <v>25.0</v>
      </c>
      <c r="I215" s="148">
        <v>50.0</v>
      </c>
      <c r="J215" s="149">
        <f t="shared" si="14"/>
        <v>0.002566310258</v>
      </c>
      <c r="K215" s="150">
        <f t="shared" si="17"/>
        <v>1.112067778</v>
      </c>
      <c r="L215" s="151">
        <f t="shared" si="4"/>
        <v>3.112948052</v>
      </c>
      <c r="M215" s="152" t="str">
        <f t="shared" si="5"/>
        <v>liviade</v>
      </c>
      <c r="N215" s="153">
        <f>IFERROR(__xludf.DUMMYFUNCTION("""COMPUTED_VALUE"""),9.0)</f>
        <v>9</v>
      </c>
      <c r="O215" s="154"/>
      <c r="P215" s="154"/>
      <c r="Q215" s="154"/>
      <c r="R215" s="154"/>
      <c r="S215" s="154"/>
      <c r="T215" s="154"/>
      <c r="U215" s="154"/>
      <c r="V215" s="154"/>
      <c r="W215" s="154"/>
      <c r="X215" s="154"/>
      <c r="Y215" s="154"/>
      <c r="Z215" s="154"/>
    </row>
    <row r="216">
      <c r="A216" s="143" t="s">
        <v>21</v>
      </c>
      <c r="B216" s="143" t="s">
        <v>76</v>
      </c>
      <c r="C216" s="144" t="s">
        <v>271</v>
      </c>
      <c r="D216" s="145" t="s">
        <v>242</v>
      </c>
      <c r="E216" s="146">
        <v>44192.0</v>
      </c>
      <c r="F216" s="147" t="s">
        <v>249</v>
      </c>
      <c r="G216" s="148">
        <v>45.0</v>
      </c>
      <c r="H216" s="148">
        <v>25.0</v>
      </c>
      <c r="I216" s="148">
        <v>30.0</v>
      </c>
      <c r="J216" s="149">
        <f t="shared" si="14"/>
        <v>0.002072463303</v>
      </c>
      <c r="K216" s="150">
        <f t="shared" si="17"/>
        <v>0.8980674315</v>
      </c>
      <c r="L216" s="151">
        <f t="shared" si="4"/>
        <v>3.112948052</v>
      </c>
      <c r="M216" s="152" t="str">
        <f t="shared" si="5"/>
        <v>liviade</v>
      </c>
      <c r="N216" s="153">
        <f>IFERROR(__xludf.DUMMYFUNCTION("""COMPUTED_VALUE"""),10.0)</f>
        <v>10</v>
      </c>
      <c r="O216" s="154"/>
      <c r="P216" s="154"/>
      <c r="Q216" s="154"/>
      <c r="R216" s="154"/>
      <c r="S216" s="154"/>
      <c r="T216" s="154"/>
      <c r="U216" s="154"/>
      <c r="V216" s="154"/>
      <c r="W216" s="154"/>
      <c r="X216" s="154"/>
      <c r="Y216" s="154"/>
      <c r="Z216" s="154"/>
    </row>
    <row r="217">
      <c r="A217" s="143" t="s">
        <v>21</v>
      </c>
      <c r="B217" s="143" t="s">
        <v>20</v>
      </c>
      <c r="C217" s="144" t="s">
        <v>272</v>
      </c>
      <c r="D217" s="145" t="s">
        <v>242</v>
      </c>
      <c r="E217" s="146">
        <v>44188.0</v>
      </c>
      <c r="F217" s="147" t="s">
        <v>249</v>
      </c>
      <c r="G217" s="148">
        <v>20.0</v>
      </c>
      <c r="H217" s="148">
        <v>25.0</v>
      </c>
      <c r="I217" s="148">
        <v>30.0</v>
      </c>
      <c r="J217" s="149">
        <f t="shared" si="14"/>
        <v>0.001518937343</v>
      </c>
      <c r="K217" s="150">
        <f t="shared" si="17"/>
        <v>0.658206182</v>
      </c>
      <c r="L217" s="151">
        <f t="shared" si="4"/>
        <v>3.112948052</v>
      </c>
      <c r="M217" s="152" t="str">
        <f t="shared" si="5"/>
        <v>liviade</v>
      </c>
      <c r="N217" s="153">
        <f>IFERROR(__xludf.DUMMYFUNCTION("""COMPUTED_VALUE"""),11.0)</f>
        <v>11</v>
      </c>
      <c r="O217" s="154"/>
      <c r="P217" s="154"/>
      <c r="Q217" s="154"/>
      <c r="R217" s="154"/>
      <c r="S217" s="154"/>
      <c r="T217" s="154"/>
      <c r="U217" s="154"/>
      <c r="V217" s="154"/>
      <c r="W217" s="154"/>
      <c r="X217" s="154"/>
      <c r="Y217" s="154"/>
      <c r="Z217" s="154"/>
    </row>
    <row r="218">
      <c r="A218" s="143" t="s">
        <v>21</v>
      </c>
      <c r="B218" s="143" t="s">
        <v>247</v>
      </c>
      <c r="C218" s="144" t="s">
        <v>340</v>
      </c>
      <c r="D218" s="145" t="s">
        <v>242</v>
      </c>
      <c r="E218" s="146">
        <v>44184.0</v>
      </c>
      <c r="F218" s="155" t="s">
        <v>261</v>
      </c>
      <c r="G218" s="156">
        <v>0.0</v>
      </c>
      <c r="H218" s="156">
        <v>0.0</v>
      </c>
      <c r="I218" s="156">
        <v>0.0</v>
      </c>
      <c r="J218" s="149">
        <f t="shared" si="14"/>
        <v>0</v>
      </c>
      <c r="K218" s="150">
        <f t="shared" si="17"/>
        <v>0</v>
      </c>
      <c r="L218" s="151">
        <f t="shared" si="4"/>
        <v>3.112948052</v>
      </c>
      <c r="M218" s="152" t="str">
        <f t="shared" si="5"/>
        <v>liviade</v>
      </c>
      <c r="N218" s="153">
        <f>IFERROR(__xludf.DUMMYFUNCTION("""COMPUTED_VALUE"""),12.0)</f>
        <v>12</v>
      </c>
      <c r="O218" s="154"/>
      <c r="P218" s="154"/>
      <c r="Q218" s="154"/>
      <c r="R218" s="154"/>
      <c r="S218" s="154"/>
      <c r="T218" s="154"/>
      <c r="U218" s="154"/>
      <c r="V218" s="154"/>
      <c r="W218" s="154"/>
      <c r="X218" s="154"/>
      <c r="Y218" s="154"/>
      <c r="Z218" s="154"/>
    </row>
    <row r="219">
      <c r="A219" s="143" t="s">
        <v>21</v>
      </c>
      <c r="B219" s="143" t="s">
        <v>247</v>
      </c>
      <c r="C219" s="144" t="s">
        <v>340</v>
      </c>
      <c r="D219" s="145" t="s">
        <v>242</v>
      </c>
      <c r="E219" s="146">
        <v>44184.0</v>
      </c>
      <c r="F219" s="158" t="s">
        <v>261</v>
      </c>
      <c r="G219" s="159">
        <v>0.0</v>
      </c>
      <c r="H219" s="159">
        <v>0.0</v>
      </c>
      <c r="I219" s="159">
        <v>0.0</v>
      </c>
      <c r="J219" s="149">
        <f t="shared" si="14"/>
        <v>0</v>
      </c>
      <c r="K219" s="150">
        <f t="shared" si="17"/>
        <v>0</v>
      </c>
      <c r="L219" s="151">
        <f t="shared" si="4"/>
        <v>3.112948052</v>
      </c>
      <c r="M219" s="152" t="str">
        <f t="shared" si="5"/>
        <v>liviade</v>
      </c>
      <c r="N219" s="153">
        <f>IFERROR(__xludf.DUMMYFUNCTION("""COMPUTED_VALUE"""),13.0)</f>
        <v>13</v>
      </c>
      <c r="O219" s="154"/>
      <c r="P219" s="154"/>
      <c r="Q219" s="154"/>
      <c r="R219" s="154"/>
      <c r="S219" s="154"/>
      <c r="T219" s="154"/>
      <c r="U219" s="154"/>
      <c r="V219" s="154"/>
      <c r="W219" s="154"/>
      <c r="X219" s="154"/>
      <c r="Y219" s="154"/>
      <c r="Z219" s="154"/>
    </row>
    <row r="220">
      <c r="A220" s="143" t="s">
        <v>21</v>
      </c>
      <c r="B220" s="143" t="s">
        <v>247</v>
      </c>
      <c r="C220" s="144" t="s">
        <v>340</v>
      </c>
      <c r="D220" s="145" t="s">
        <v>242</v>
      </c>
      <c r="E220" s="146">
        <v>44184.0</v>
      </c>
      <c r="F220" s="157" t="s">
        <v>261</v>
      </c>
      <c r="G220" s="156">
        <v>0.0</v>
      </c>
      <c r="H220" s="156">
        <v>0.0</v>
      </c>
      <c r="I220" s="156">
        <v>0.0</v>
      </c>
      <c r="J220" s="149">
        <f t="shared" si="14"/>
        <v>0</v>
      </c>
      <c r="K220" s="150">
        <f t="shared" si="17"/>
        <v>0</v>
      </c>
      <c r="L220" s="151">
        <f t="shared" si="4"/>
        <v>3.112948052</v>
      </c>
      <c r="M220" s="152" t="str">
        <f t="shared" si="5"/>
        <v>liviade</v>
      </c>
      <c r="N220" s="153">
        <f>IFERROR(__xludf.DUMMYFUNCTION("""COMPUTED_VALUE"""),14.0)</f>
        <v>14</v>
      </c>
      <c r="O220" s="154"/>
      <c r="P220" s="154"/>
      <c r="Q220" s="154"/>
      <c r="R220" s="154"/>
      <c r="S220" s="154"/>
      <c r="T220" s="154"/>
      <c r="U220" s="154"/>
      <c r="V220" s="154"/>
      <c r="W220" s="154"/>
      <c r="X220" s="154"/>
      <c r="Y220" s="154"/>
      <c r="Z220" s="154"/>
    </row>
    <row r="221">
      <c r="A221" s="167" t="s">
        <v>21</v>
      </c>
      <c r="B221" s="161" t="s">
        <v>262</v>
      </c>
      <c r="C221" s="158" t="s">
        <v>339</v>
      </c>
      <c r="D221" s="163"/>
      <c r="E221" s="164"/>
      <c r="F221" s="157"/>
      <c r="G221" s="159"/>
      <c r="H221" s="159"/>
      <c r="I221" s="159"/>
      <c r="J221" s="149">
        <f t="shared" si="14"/>
        <v>0</v>
      </c>
      <c r="K221" s="165">
        <f>20.752*-0.85</f>
        <v>-17.6392</v>
      </c>
      <c r="L221" s="151">
        <f t="shared" si="4"/>
        <v>3.112948052</v>
      </c>
      <c r="M221" s="152" t="str">
        <f t="shared" si="5"/>
        <v>liviade</v>
      </c>
      <c r="N221" s="153">
        <f>IFERROR(__xludf.DUMMYFUNCTION("""COMPUTED_VALUE"""),15.0)</f>
        <v>15</v>
      </c>
      <c r="O221" s="153"/>
      <c r="P221" s="153"/>
      <c r="Q221" s="153"/>
      <c r="R221" s="153"/>
      <c r="S221" s="153"/>
      <c r="T221" s="153"/>
      <c r="U221" s="153"/>
      <c r="V221" s="153"/>
      <c r="W221" s="153"/>
      <c r="X221" s="153"/>
      <c r="Y221" s="154"/>
      <c r="Z221" s="154"/>
    </row>
    <row r="222">
      <c r="A222" s="143" t="s">
        <v>62</v>
      </c>
      <c r="B222" s="143" t="s">
        <v>255</v>
      </c>
      <c r="C222" s="144" t="s">
        <v>299</v>
      </c>
      <c r="D222" s="145" t="s">
        <v>242</v>
      </c>
      <c r="E222" s="146">
        <v>44188.0</v>
      </c>
      <c r="F222" s="147" t="s">
        <v>257</v>
      </c>
      <c r="G222" s="148">
        <v>40.0</v>
      </c>
      <c r="H222" s="148">
        <v>35.0</v>
      </c>
      <c r="I222" s="148">
        <v>50.0</v>
      </c>
      <c r="J222" s="149">
        <f t="shared" si="14"/>
        <v>0.002545461446</v>
      </c>
      <c r="K222" s="150">
        <f t="shared" ref="K222:K225" si="18">J222*$J$1</f>
        <v>1.103033293</v>
      </c>
      <c r="L222" s="151">
        <f t="shared" si="4"/>
        <v>3.036144815</v>
      </c>
      <c r="M222" s="152" t="str">
        <f t="shared" si="5"/>
        <v>danibelle</v>
      </c>
      <c r="N222" s="153">
        <f>IFERROR(__xludf.DUMMYFUNCTION("""COMPUTED_VALUE"""),1.0)</f>
        <v>1</v>
      </c>
      <c r="O222" s="154"/>
      <c r="P222" s="154"/>
      <c r="Q222" s="154"/>
      <c r="R222" s="154"/>
      <c r="S222" s="154"/>
      <c r="T222" s="154"/>
      <c r="U222" s="154"/>
      <c r="V222" s="154"/>
      <c r="W222" s="154"/>
      <c r="X222" s="154"/>
      <c r="Y222" s="154"/>
      <c r="Z222" s="154"/>
    </row>
    <row r="223">
      <c r="A223" s="143" t="s">
        <v>62</v>
      </c>
      <c r="B223" s="143" t="s">
        <v>255</v>
      </c>
      <c r="C223" s="144" t="s">
        <v>256</v>
      </c>
      <c r="D223" s="145" t="s">
        <v>242</v>
      </c>
      <c r="E223" s="146">
        <v>44188.0</v>
      </c>
      <c r="F223" s="147" t="s">
        <v>257</v>
      </c>
      <c r="G223" s="148">
        <v>20.0</v>
      </c>
      <c r="H223" s="148">
        <v>25.0</v>
      </c>
      <c r="I223" s="148">
        <v>30.0</v>
      </c>
      <c r="J223" s="149">
        <f t="shared" si="14"/>
        <v>0.001518937343</v>
      </c>
      <c r="K223" s="150">
        <f t="shared" si="18"/>
        <v>0.658206182</v>
      </c>
      <c r="L223" s="151">
        <f t="shared" si="4"/>
        <v>3.036144815</v>
      </c>
      <c r="M223" s="152" t="str">
        <f t="shared" si="5"/>
        <v>danibelle</v>
      </c>
      <c r="N223" s="153">
        <f>IFERROR(__xludf.DUMMYFUNCTION("""COMPUTED_VALUE"""),2.0)</f>
        <v>2</v>
      </c>
      <c r="O223" s="154"/>
      <c r="P223" s="154"/>
      <c r="Q223" s="154"/>
      <c r="R223" s="154"/>
      <c r="S223" s="154"/>
      <c r="T223" s="154"/>
      <c r="U223" s="154"/>
      <c r="V223" s="154"/>
      <c r="W223" s="154"/>
      <c r="X223" s="154"/>
      <c r="Y223" s="154"/>
      <c r="Z223" s="154"/>
    </row>
    <row r="224">
      <c r="A224" s="143" t="s">
        <v>62</v>
      </c>
      <c r="B224" s="143" t="s">
        <v>255</v>
      </c>
      <c r="C224" s="144" t="s">
        <v>301</v>
      </c>
      <c r="D224" s="145" t="s">
        <v>242</v>
      </c>
      <c r="E224" s="146">
        <v>44188.0</v>
      </c>
      <c r="F224" s="147" t="s">
        <v>257</v>
      </c>
      <c r="G224" s="148">
        <v>20.0</v>
      </c>
      <c r="H224" s="148">
        <v>25.0</v>
      </c>
      <c r="I224" s="148">
        <v>30.0</v>
      </c>
      <c r="J224" s="149">
        <f t="shared" si="14"/>
        <v>0.001518937343</v>
      </c>
      <c r="K224" s="150">
        <f t="shared" si="18"/>
        <v>0.658206182</v>
      </c>
      <c r="L224" s="151">
        <f t="shared" si="4"/>
        <v>3.036144815</v>
      </c>
      <c r="M224" s="152" t="str">
        <f t="shared" si="5"/>
        <v>danibelle</v>
      </c>
      <c r="N224" s="153">
        <f>IFERROR(__xludf.DUMMYFUNCTION("""COMPUTED_VALUE"""),3.0)</f>
        <v>3</v>
      </c>
      <c r="O224" s="154"/>
      <c r="P224" s="154"/>
      <c r="Q224" s="154"/>
      <c r="R224" s="154"/>
      <c r="S224" s="154"/>
      <c r="T224" s="154"/>
      <c r="U224" s="154"/>
      <c r="V224" s="154"/>
      <c r="W224" s="154"/>
      <c r="X224" s="154"/>
      <c r="Y224" s="154"/>
      <c r="Z224" s="154"/>
    </row>
    <row r="225">
      <c r="A225" s="143" t="s">
        <v>62</v>
      </c>
      <c r="B225" s="143" t="s">
        <v>255</v>
      </c>
      <c r="C225" s="144" t="s">
        <v>303</v>
      </c>
      <c r="D225" s="145" t="s">
        <v>242</v>
      </c>
      <c r="E225" s="146">
        <v>44195.0</v>
      </c>
      <c r="F225" s="147" t="s">
        <v>257</v>
      </c>
      <c r="G225" s="148">
        <v>20.0</v>
      </c>
      <c r="H225" s="148">
        <v>25.0</v>
      </c>
      <c r="I225" s="148">
        <v>25.0</v>
      </c>
      <c r="J225" s="149">
        <f t="shared" si="14"/>
        <v>0.001423151902</v>
      </c>
      <c r="K225" s="150">
        <f t="shared" si="18"/>
        <v>0.6166991577</v>
      </c>
      <c r="L225" s="151">
        <f t="shared" si="4"/>
        <v>3.036144815</v>
      </c>
      <c r="M225" s="152" t="str">
        <f t="shared" si="5"/>
        <v>danibelle</v>
      </c>
      <c r="N225" s="153">
        <f>IFERROR(__xludf.DUMMYFUNCTION("""COMPUTED_VALUE"""),4.0)</f>
        <v>4</v>
      </c>
      <c r="O225" s="154"/>
      <c r="P225" s="154"/>
      <c r="Q225" s="154"/>
      <c r="R225" s="154"/>
      <c r="S225" s="154"/>
      <c r="T225" s="154"/>
      <c r="U225" s="154"/>
      <c r="V225" s="154"/>
      <c r="W225" s="154"/>
      <c r="X225" s="154"/>
      <c r="Y225" s="154"/>
      <c r="Z225" s="154"/>
    </row>
    <row r="226">
      <c r="A226" s="143" t="s">
        <v>20</v>
      </c>
      <c r="B226" s="143" t="s">
        <v>247</v>
      </c>
      <c r="C226" s="171" t="s">
        <v>343</v>
      </c>
      <c r="D226" s="145" t="s">
        <v>242</v>
      </c>
      <c r="E226" s="146">
        <v>44184.0</v>
      </c>
      <c r="F226" s="147" t="s">
        <v>249</v>
      </c>
      <c r="G226" s="148"/>
      <c r="H226" s="148"/>
      <c r="I226" s="148"/>
      <c r="J226" s="149">
        <f t="shared" si="14"/>
        <v>0</v>
      </c>
      <c r="K226" s="150">
        <f t="shared" ref="K226:K232" si="19">$N$1</f>
        <v>1.790633609</v>
      </c>
      <c r="L226" s="151">
        <f t="shared" si="4"/>
        <v>2.686236088</v>
      </c>
      <c r="M226" s="152" t="str">
        <f t="shared" si="5"/>
        <v>freedumbs00</v>
      </c>
      <c r="N226" s="153">
        <f>IFERROR(__xludf.DUMMYFUNCTION("""COMPUTED_VALUE"""),1.0)</f>
        <v>1</v>
      </c>
      <c r="O226" s="154"/>
      <c r="P226" s="154"/>
      <c r="Q226" s="154"/>
      <c r="R226" s="154"/>
      <c r="S226" s="154"/>
      <c r="T226" s="154"/>
      <c r="U226" s="154"/>
      <c r="V226" s="154"/>
      <c r="W226" s="154"/>
      <c r="X226" s="154"/>
      <c r="Y226" s="154"/>
      <c r="Z226" s="154"/>
    </row>
    <row r="227">
      <c r="A227" s="143" t="s">
        <v>20</v>
      </c>
      <c r="B227" s="143" t="s">
        <v>247</v>
      </c>
      <c r="C227" s="171" t="s">
        <v>343</v>
      </c>
      <c r="D227" s="145" t="s">
        <v>242</v>
      </c>
      <c r="E227" s="146">
        <v>44184.0</v>
      </c>
      <c r="F227" s="147" t="s">
        <v>249</v>
      </c>
      <c r="G227" s="148"/>
      <c r="H227" s="148"/>
      <c r="I227" s="148"/>
      <c r="J227" s="149">
        <f t="shared" si="14"/>
        <v>0</v>
      </c>
      <c r="K227" s="150">
        <f t="shared" si="19"/>
        <v>1.790633609</v>
      </c>
      <c r="L227" s="151">
        <f t="shared" si="4"/>
        <v>2.686236088</v>
      </c>
      <c r="M227" s="152" t="str">
        <f t="shared" si="5"/>
        <v>freedumbs00</v>
      </c>
      <c r="N227" s="153">
        <f>IFERROR(__xludf.DUMMYFUNCTION("""COMPUTED_VALUE"""),2.0)</f>
        <v>2</v>
      </c>
      <c r="O227" s="154"/>
      <c r="P227" s="154"/>
      <c r="Q227" s="154"/>
      <c r="R227" s="154"/>
      <c r="S227" s="154"/>
      <c r="T227" s="154"/>
      <c r="U227" s="154"/>
      <c r="V227" s="154"/>
      <c r="W227" s="154"/>
      <c r="X227" s="154"/>
      <c r="Y227" s="154"/>
      <c r="Z227" s="154"/>
    </row>
    <row r="228">
      <c r="A228" s="143" t="s">
        <v>20</v>
      </c>
      <c r="B228" s="143" t="s">
        <v>265</v>
      </c>
      <c r="C228" s="171" t="s">
        <v>344</v>
      </c>
      <c r="D228" s="145" t="s">
        <v>242</v>
      </c>
      <c r="E228" s="146">
        <v>44184.0</v>
      </c>
      <c r="F228" s="147" t="s">
        <v>249</v>
      </c>
      <c r="G228" s="148"/>
      <c r="H228" s="148"/>
      <c r="I228" s="148"/>
      <c r="J228" s="149">
        <f t="shared" si="14"/>
        <v>0</v>
      </c>
      <c r="K228" s="150">
        <f t="shared" si="19"/>
        <v>1.790633609</v>
      </c>
      <c r="L228" s="151">
        <f t="shared" si="4"/>
        <v>2.686236088</v>
      </c>
      <c r="M228" s="152" t="str">
        <f t="shared" si="5"/>
        <v>freedumbs00</v>
      </c>
      <c r="N228" s="153">
        <f>IFERROR(__xludf.DUMMYFUNCTION("""COMPUTED_VALUE"""),3.0)</f>
        <v>3</v>
      </c>
      <c r="O228" s="154"/>
      <c r="P228" s="154"/>
      <c r="Q228" s="154"/>
      <c r="R228" s="154"/>
      <c r="S228" s="154"/>
      <c r="T228" s="154"/>
      <c r="U228" s="154"/>
      <c r="V228" s="154"/>
      <c r="W228" s="154"/>
      <c r="X228" s="154"/>
      <c r="Y228" s="154"/>
      <c r="Z228" s="154"/>
    </row>
    <row r="229">
      <c r="A229" s="143" t="s">
        <v>20</v>
      </c>
      <c r="B229" s="143" t="s">
        <v>3</v>
      </c>
      <c r="C229" s="171" t="s">
        <v>251</v>
      </c>
      <c r="D229" s="145" t="s">
        <v>242</v>
      </c>
      <c r="E229" s="146">
        <v>44186.0</v>
      </c>
      <c r="F229" s="147" t="s">
        <v>249</v>
      </c>
      <c r="G229" s="148"/>
      <c r="H229" s="148"/>
      <c r="I229" s="148"/>
      <c r="J229" s="149">
        <f t="shared" si="14"/>
        <v>0</v>
      </c>
      <c r="K229" s="150">
        <f t="shared" si="19"/>
        <v>1.790633609</v>
      </c>
      <c r="L229" s="151">
        <f t="shared" si="4"/>
        <v>2.686236088</v>
      </c>
      <c r="M229" s="152" t="str">
        <f t="shared" si="5"/>
        <v>freedumbs00</v>
      </c>
      <c r="N229" s="153">
        <f>IFERROR(__xludf.DUMMYFUNCTION("""COMPUTED_VALUE"""),4.0)</f>
        <v>4</v>
      </c>
      <c r="O229" s="154"/>
      <c r="P229" s="154"/>
      <c r="Q229" s="154"/>
      <c r="R229" s="154"/>
      <c r="S229" s="154"/>
      <c r="T229" s="154"/>
      <c r="U229" s="154"/>
      <c r="V229" s="154"/>
      <c r="W229" s="154"/>
      <c r="X229" s="154"/>
      <c r="Y229" s="154"/>
      <c r="Z229" s="154"/>
    </row>
    <row r="230">
      <c r="A230" s="143" t="s">
        <v>20</v>
      </c>
      <c r="B230" s="143" t="s">
        <v>265</v>
      </c>
      <c r="C230" s="171" t="s">
        <v>345</v>
      </c>
      <c r="D230" s="145" t="s">
        <v>242</v>
      </c>
      <c r="E230" s="146">
        <v>44186.0</v>
      </c>
      <c r="F230" s="147" t="s">
        <v>249</v>
      </c>
      <c r="G230" s="148"/>
      <c r="H230" s="148"/>
      <c r="I230" s="148"/>
      <c r="J230" s="149">
        <f t="shared" si="14"/>
        <v>0</v>
      </c>
      <c r="K230" s="150">
        <f t="shared" si="19"/>
        <v>1.790633609</v>
      </c>
      <c r="L230" s="151">
        <f t="shared" si="4"/>
        <v>2.686236088</v>
      </c>
      <c r="M230" s="152" t="str">
        <f t="shared" si="5"/>
        <v>freedumbs00</v>
      </c>
      <c r="N230" s="153">
        <f>IFERROR(__xludf.DUMMYFUNCTION("""COMPUTED_VALUE"""),5.0)</f>
        <v>5</v>
      </c>
      <c r="O230" s="154"/>
      <c r="P230" s="154"/>
      <c r="Q230" s="154"/>
      <c r="R230" s="154"/>
      <c r="S230" s="154"/>
      <c r="T230" s="154"/>
      <c r="U230" s="154"/>
      <c r="V230" s="154"/>
      <c r="W230" s="154"/>
      <c r="X230" s="154"/>
      <c r="Y230" s="154"/>
      <c r="Z230" s="154"/>
    </row>
    <row r="231">
      <c r="A231" s="143" t="s">
        <v>20</v>
      </c>
      <c r="B231" s="143" t="s">
        <v>265</v>
      </c>
      <c r="C231" s="171" t="s">
        <v>274</v>
      </c>
      <c r="D231" s="145" t="s">
        <v>242</v>
      </c>
      <c r="E231" s="146">
        <v>44187.0</v>
      </c>
      <c r="F231" s="147" t="s">
        <v>249</v>
      </c>
      <c r="G231" s="148"/>
      <c r="H231" s="148"/>
      <c r="I231" s="148"/>
      <c r="J231" s="149">
        <f t="shared" si="14"/>
        <v>0</v>
      </c>
      <c r="K231" s="150">
        <f t="shared" si="19"/>
        <v>1.790633609</v>
      </c>
      <c r="L231" s="151">
        <f t="shared" si="4"/>
        <v>2.686236088</v>
      </c>
      <c r="M231" s="152" t="str">
        <f t="shared" si="5"/>
        <v>freedumbs00</v>
      </c>
      <c r="N231" s="153">
        <f>IFERROR(__xludf.DUMMYFUNCTION("""COMPUTED_VALUE"""),6.0)</f>
        <v>6</v>
      </c>
      <c r="O231" s="154"/>
      <c r="P231" s="154"/>
      <c r="Q231" s="154"/>
      <c r="R231" s="154"/>
      <c r="S231" s="154"/>
      <c r="T231" s="154"/>
      <c r="U231" s="154"/>
      <c r="V231" s="154"/>
      <c r="W231" s="154"/>
      <c r="X231" s="154"/>
      <c r="Y231" s="154"/>
      <c r="Z231" s="154"/>
    </row>
    <row r="232">
      <c r="A232" s="143" t="s">
        <v>20</v>
      </c>
      <c r="B232" s="143" t="s">
        <v>288</v>
      </c>
      <c r="C232" s="171" t="s">
        <v>346</v>
      </c>
      <c r="D232" s="145" t="s">
        <v>242</v>
      </c>
      <c r="E232" s="146">
        <v>44187.0</v>
      </c>
      <c r="F232" s="147" t="s">
        <v>249</v>
      </c>
      <c r="G232" s="148"/>
      <c r="H232" s="148"/>
      <c r="I232" s="148"/>
      <c r="J232" s="149">
        <f t="shared" si="14"/>
        <v>0</v>
      </c>
      <c r="K232" s="150">
        <f t="shared" si="19"/>
        <v>1.790633609</v>
      </c>
      <c r="L232" s="151">
        <f t="shared" si="4"/>
        <v>2.686236088</v>
      </c>
      <c r="M232" s="152" t="str">
        <f t="shared" si="5"/>
        <v>freedumbs00</v>
      </c>
      <c r="N232" s="153">
        <f>IFERROR(__xludf.DUMMYFUNCTION("""COMPUTED_VALUE"""),7.0)</f>
        <v>7</v>
      </c>
      <c r="O232" s="154"/>
      <c r="P232" s="154"/>
      <c r="Q232" s="154"/>
      <c r="R232" s="154"/>
      <c r="S232" s="154"/>
      <c r="T232" s="154"/>
      <c r="U232" s="154"/>
      <c r="V232" s="154"/>
      <c r="W232" s="154"/>
      <c r="X232" s="154"/>
      <c r="Y232" s="154"/>
      <c r="Z232" s="154"/>
    </row>
    <row r="233">
      <c r="A233" s="167" t="s">
        <v>20</v>
      </c>
      <c r="B233" s="167" t="s">
        <v>20</v>
      </c>
      <c r="C233" s="172" t="s">
        <v>347</v>
      </c>
      <c r="D233" s="163" t="s">
        <v>242</v>
      </c>
      <c r="E233" s="164">
        <v>44188.0</v>
      </c>
      <c r="F233" s="157" t="s">
        <v>249</v>
      </c>
      <c r="G233" s="159"/>
      <c r="H233" s="159"/>
      <c r="I233" s="159"/>
      <c r="J233" s="168">
        <f t="shared" si="14"/>
        <v>0</v>
      </c>
      <c r="K233" s="165">
        <f>J233*$J$1</f>
        <v>0</v>
      </c>
      <c r="L233" s="169">
        <f t="shared" si="4"/>
        <v>2.686236088</v>
      </c>
      <c r="M233" s="152" t="str">
        <f t="shared" si="5"/>
        <v>freedumbs00</v>
      </c>
      <c r="N233" s="153">
        <f>IFERROR(__xludf.DUMMYFUNCTION("""COMPUTED_VALUE"""),8.0)</f>
        <v>8</v>
      </c>
      <c r="O233" s="153"/>
      <c r="P233" s="153"/>
      <c r="Q233" s="153"/>
      <c r="R233" s="153"/>
      <c r="S233" s="153"/>
      <c r="T233" s="153"/>
      <c r="U233" s="153"/>
      <c r="V233" s="153"/>
      <c r="W233" s="153"/>
      <c r="X233" s="153"/>
      <c r="Y233" s="153"/>
      <c r="Z233" s="153"/>
    </row>
    <row r="234">
      <c r="A234" s="143" t="s">
        <v>20</v>
      </c>
      <c r="B234" s="143" t="s">
        <v>6</v>
      </c>
      <c r="C234" s="171" t="s">
        <v>269</v>
      </c>
      <c r="D234" s="145" t="s">
        <v>242</v>
      </c>
      <c r="E234" s="146">
        <v>44191.0</v>
      </c>
      <c r="F234" s="147" t="s">
        <v>249</v>
      </c>
      <c r="G234" s="148"/>
      <c r="H234" s="148"/>
      <c r="I234" s="148"/>
      <c r="J234" s="149">
        <f t="shared" si="14"/>
        <v>0</v>
      </c>
      <c r="K234" s="150">
        <f t="shared" ref="K234:K236" si="20">$N$1</f>
        <v>1.790633609</v>
      </c>
      <c r="L234" s="151">
        <f t="shared" si="4"/>
        <v>2.686236088</v>
      </c>
      <c r="M234" s="152" t="str">
        <f t="shared" si="5"/>
        <v>freedumbs00</v>
      </c>
      <c r="N234" s="153">
        <f>IFERROR(__xludf.DUMMYFUNCTION("""COMPUTED_VALUE"""),9.0)</f>
        <v>9</v>
      </c>
      <c r="O234" s="154"/>
      <c r="P234" s="154"/>
      <c r="Q234" s="154"/>
      <c r="R234" s="154"/>
      <c r="S234" s="154"/>
      <c r="T234" s="154"/>
      <c r="U234" s="154"/>
      <c r="V234" s="154"/>
      <c r="W234" s="154"/>
      <c r="X234" s="154"/>
      <c r="Y234" s="154"/>
      <c r="Z234" s="154"/>
    </row>
    <row r="235">
      <c r="A235" s="143" t="s">
        <v>20</v>
      </c>
      <c r="B235" s="143" t="s">
        <v>76</v>
      </c>
      <c r="C235" s="171" t="s">
        <v>250</v>
      </c>
      <c r="D235" s="145" t="s">
        <v>242</v>
      </c>
      <c r="E235" s="146">
        <v>44192.0</v>
      </c>
      <c r="F235" s="147" t="s">
        <v>249</v>
      </c>
      <c r="G235" s="148"/>
      <c r="H235" s="148"/>
      <c r="I235" s="148"/>
      <c r="J235" s="149">
        <f t="shared" si="14"/>
        <v>0</v>
      </c>
      <c r="K235" s="150">
        <f t="shared" si="20"/>
        <v>1.790633609</v>
      </c>
      <c r="L235" s="151">
        <f t="shared" si="4"/>
        <v>2.686236088</v>
      </c>
      <c r="M235" s="152" t="str">
        <f t="shared" si="5"/>
        <v>freedumbs00</v>
      </c>
      <c r="N235" s="153">
        <f>IFERROR(__xludf.DUMMYFUNCTION("""COMPUTED_VALUE"""),10.0)</f>
        <v>10</v>
      </c>
      <c r="O235" s="154"/>
      <c r="P235" s="154"/>
      <c r="Q235" s="154"/>
      <c r="R235" s="154"/>
      <c r="S235" s="154"/>
      <c r="T235" s="154"/>
      <c r="U235" s="154"/>
      <c r="V235" s="154"/>
      <c r="W235" s="154"/>
      <c r="X235" s="154"/>
      <c r="Y235" s="154"/>
      <c r="Z235" s="154"/>
    </row>
    <row r="236">
      <c r="A236" s="143" t="s">
        <v>20</v>
      </c>
      <c r="B236" s="143" t="s">
        <v>21</v>
      </c>
      <c r="C236" s="171" t="s">
        <v>273</v>
      </c>
      <c r="D236" s="145" t="s">
        <v>242</v>
      </c>
      <c r="E236" s="146">
        <v>44193.0</v>
      </c>
      <c r="F236" s="147" t="s">
        <v>249</v>
      </c>
      <c r="G236" s="148"/>
      <c r="H236" s="148"/>
      <c r="I236" s="148"/>
      <c r="J236" s="149">
        <f t="shared" si="14"/>
        <v>0</v>
      </c>
      <c r="K236" s="150">
        <f t="shared" si="20"/>
        <v>1.790633609</v>
      </c>
      <c r="L236" s="151">
        <f t="shared" si="4"/>
        <v>2.686236088</v>
      </c>
      <c r="M236" s="152" t="str">
        <f t="shared" si="5"/>
        <v>freedumbs00</v>
      </c>
      <c r="N236" s="153">
        <f>IFERROR(__xludf.DUMMYFUNCTION("""COMPUTED_VALUE"""),11.0)</f>
        <v>11</v>
      </c>
      <c r="O236" s="154"/>
      <c r="P236" s="154"/>
      <c r="Q236" s="154"/>
      <c r="R236" s="154"/>
      <c r="S236" s="154"/>
      <c r="T236" s="154"/>
      <c r="U236" s="154"/>
      <c r="V236" s="154"/>
      <c r="W236" s="154"/>
      <c r="X236" s="154"/>
      <c r="Y236" s="154"/>
      <c r="Z236" s="154"/>
    </row>
    <row r="237">
      <c r="A237" s="161" t="s">
        <v>20</v>
      </c>
      <c r="B237" s="160" t="s">
        <v>262</v>
      </c>
      <c r="C237" s="158" t="s">
        <v>325</v>
      </c>
      <c r="D237" s="160"/>
      <c r="E237" s="174"/>
      <c r="F237" s="160"/>
      <c r="G237" s="160"/>
      <c r="H237" s="167"/>
      <c r="I237" s="167"/>
      <c r="J237" s="176">
        <f t="shared" si="14"/>
        <v>0</v>
      </c>
      <c r="K237" s="177">
        <f>17.906*-0.85</f>
        <v>-15.2201</v>
      </c>
      <c r="L237" s="151">
        <f t="shared" si="4"/>
        <v>2.686236088</v>
      </c>
      <c r="M237" s="152" t="str">
        <f t="shared" si="5"/>
        <v>freedumbs00</v>
      </c>
      <c r="N237" s="163">
        <f>IFERROR(__xludf.DUMMYFUNCTION("""COMPUTED_VALUE"""),12.0)</f>
        <v>12</v>
      </c>
      <c r="O237" s="160"/>
      <c r="P237" s="160"/>
      <c r="Q237" s="160"/>
      <c r="R237" s="163">
        <v>36.89669088595067</v>
      </c>
      <c r="S237" s="160"/>
      <c r="T237" s="160"/>
      <c r="U237" s="160"/>
      <c r="V237" s="160"/>
      <c r="W237" s="160"/>
      <c r="X237" s="160"/>
      <c r="Y237" s="175"/>
      <c r="Z237" s="175"/>
    </row>
    <row r="238">
      <c r="A238" s="143" t="s">
        <v>20</v>
      </c>
      <c r="B238" s="143" t="s">
        <v>247</v>
      </c>
      <c r="C238" s="171" t="s">
        <v>343</v>
      </c>
      <c r="D238" s="145" t="s">
        <v>242</v>
      </c>
      <c r="E238" s="146">
        <v>44184.0</v>
      </c>
      <c r="F238" s="158" t="s">
        <v>261</v>
      </c>
      <c r="G238" s="159">
        <v>0.0</v>
      </c>
      <c r="H238" s="159">
        <v>0.0</v>
      </c>
      <c r="I238" s="159">
        <v>0.0</v>
      </c>
      <c r="J238" s="149">
        <f t="shared" si="14"/>
        <v>0</v>
      </c>
      <c r="K238" s="150">
        <f t="shared" ref="K238:K243" si="21">J238*$J$1</f>
        <v>0</v>
      </c>
      <c r="L238" s="151">
        <f t="shared" si="4"/>
        <v>2.686236088</v>
      </c>
      <c r="M238" s="152" t="str">
        <f t="shared" si="5"/>
        <v>freedumbs00</v>
      </c>
      <c r="N238" s="153">
        <f>IFERROR(__xludf.DUMMYFUNCTION("""COMPUTED_VALUE"""),13.0)</f>
        <v>13</v>
      </c>
      <c r="O238" s="154"/>
      <c r="P238" s="154"/>
      <c r="Q238" s="154"/>
      <c r="R238" s="154"/>
      <c r="S238" s="154"/>
      <c r="T238" s="154"/>
      <c r="U238" s="154"/>
      <c r="V238" s="154"/>
      <c r="W238" s="154"/>
      <c r="X238" s="154"/>
      <c r="Y238" s="154"/>
      <c r="Z238" s="154"/>
    </row>
    <row r="239">
      <c r="A239" s="143" t="s">
        <v>26</v>
      </c>
      <c r="B239" s="143" t="s">
        <v>247</v>
      </c>
      <c r="C239" s="144" t="s">
        <v>348</v>
      </c>
      <c r="D239" s="145" t="s">
        <v>242</v>
      </c>
      <c r="E239" s="146">
        <v>44184.0</v>
      </c>
      <c r="F239" s="147" t="s">
        <v>249</v>
      </c>
      <c r="G239" s="148">
        <v>100.0</v>
      </c>
      <c r="H239" s="148">
        <v>100.0</v>
      </c>
      <c r="I239" s="148">
        <v>100.0</v>
      </c>
      <c r="J239" s="149">
        <f t="shared" si="14"/>
        <v>0.006135428378</v>
      </c>
      <c r="K239" s="150">
        <f t="shared" si="21"/>
        <v>2.65868563</v>
      </c>
      <c r="L239" s="151">
        <f t="shared" si="4"/>
        <v>2.65868563</v>
      </c>
      <c r="M239" s="152" t="str">
        <f t="shared" si="5"/>
        <v>daithic</v>
      </c>
      <c r="N239" s="153">
        <f>IFERROR(__xludf.DUMMYFUNCTION("""COMPUTED_VALUE"""),1.0)</f>
        <v>1</v>
      </c>
      <c r="O239" s="154"/>
      <c r="P239" s="154"/>
      <c r="Q239" s="154"/>
      <c r="R239" s="154"/>
      <c r="S239" s="154"/>
      <c r="T239" s="154"/>
      <c r="U239" s="154"/>
      <c r="V239" s="154"/>
      <c r="W239" s="154"/>
      <c r="X239" s="154"/>
      <c r="Y239" s="154"/>
      <c r="Z239" s="154"/>
    </row>
    <row r="240">
      <c r="A240" s="143" t="s">
        <v>26</v>
      </c>
      <c r="B240" s="143" t="s">
        <v>247</v>
      </c>
      <c r="C240" s="144" t="s">
        <v>348</v>
      </c>
      <c r="D240" s="145" t="s">
        <v>242</v>
      </c>
      <c r="E240" s="146">
        <v>44184.0</v>
      </c>
      <c r="F240" s="157" t="s">
        <v>261</v>
      </c>
      <c r="G240" s="156">
        <v>0.0</v>
      </c>
      <c r="H240" s="156">
        <v>0.0</v>
      </c>
      <c r="I240" s="156">
        <v>0.0</v>
      </c>
      <c r="J240" s="149">
        <f t="shared" si="14"/>
        <v>0</v>
      </c>
      <c r="K240" s="150">
        <f t="shared" si="21"/>
        <v>0</v>
      </c>
      <c r="L240" s="151">
        <f t="shared" si="4"/>
        <v>2.65868563</v>
      </c>
      <c r="M240" s="152" t="str">
        <f t="shared" si="5"/>
        <v>daithic</v>
      </c>
      <c r="N240" s="153">
        <f>IFERROR(__xludf.DUMMYFUNCTION("""COMPUTED_VALUE"""),2.0)</f>
        <v>2</v>
      </c>
      <c r="O240" s="154"/>
      <c r="P240" s="154"/>
      <c r="Q240" s="154"/>
      <c r="R240" s="154"/>
      <c r="S240" s="154"/>
      <c r="T240" s="154"/>
      <c r="U240" s="154"/>
      <c r="V240" s="154"/>
      <c r="W240" s="154"/>
      <c r="X240" s="154"/>
      <c r="Y240" s="154"/>
      <c r="Z240" s="154"/>
    </row>
    <row r="241">
      <c r="A241" s="143" t="s">
        <v>58</v>
      </c>
      <c r="B241" s="143" t="s">
        <v>255</v>
      </c>
      <c r="C241" s="144" t="s">
        <v>349</v>
      </c>
      <c r="D241" s="145" t="s">
        <v>242</v>
      </c>
      <c r="E241" s="146">
        <v>44187.0</v>
      </c>
      <c r="F241" s="147" t="s">
        <v>243</v>
      </c>
      <c r="G241" s="148">
        <v>400.0</v>
      </c>
      <c r="H241" s="148">
        <v>500.0</v>
      </c>
      <c r="I241" s="148">
        <v>250.0</v>
      </c>
      <c r="J241" s="149">
        <f t="shared" si="14"/>
        <v>0.02367376602</v>
      </c>
      <c r="K241" s="150">
        <f t="shared" si="21"/>
        <v>10.25863194</v>
      </c>
      <c r="L241" s="151">
        <f t="shared" si="4"/>
        <v>2.525471263</v>
      </c>
      <c r="M241" s="152" t="str">
        <f t="shared" si="5"/>
        <v>fabimol</v>
      </c>
      <c r="N241" s="153">
        <f>IFERROR(__xludf.DUMMYFUNCTION("""COMPUTED_VALUE"""),1.0)</f>
        <v>1</v>
      </c>
      <c r="O241" s="154"/>
      <c r="P241" s="154"/>
      <c r="Q241" s="154"/>
      <c r="R241" s="154"/>
      <c r="S241" s="154"/>
      <c r="T241" s="154"/>
      <c r="U241" s="154"/>
      <c r="V241" s="154"/>
      <c r="W241" s="154"/>
      <c r="X241" s="154"/>
      <c r="Y241" s="154"/>
      <c r="Z241" s="154"/>
    </row>
    <row r="242">
      <c r="A242" s="143" t="s">
        <v>58</v>
      </c>
      <c r="B242" s="143" t="s">
        <v>350</v>
      </c>
      <c r="C242" s="144" t="s">
        <v>351</v>
      </c>
      <c r="D242" s="145" t="s">
        <v>242</v>
      </c>
      <c r="E242" s="146">
        <v>44189.0</v>
      </c>
      <c r="F242" s="147" t="s">
        <v>243</v>
      </c>
      <c r="G242" s="148">
        <v>200.0</v>
      </c>
      <c r="H242" s="148">
        <v>300.0</v>
      </c>
      <c r="I242" s="148">
        <v>150.0</v>
      </c>
      <c r="J242" s="149">
        <f t="shared" si="14"/>
        <v>0.01331861807</v>
      </c>
      <c r="K242" s="150">
        <f t="shared" si="21"/>
        <v>5.771401165</v>
      </c>
      <c r="L242" s="151">
        <f t="shared" si="4"/>
        <v>2.525471263</v>
      </c>
      <c r="M242" s="152" t="str">
        <f t="shared" si="5"/>
        <v>fabimol</v>
      </c>
      <c r="N242" s="153">
        <f>IFERROR(__xludf.DUMMYFUNCTION("""COMPUTED_VALUE"""),2.0)</f>
        <v>2</v>
      </c>
      <c r="O242" s="154"/>
      <c r="P242" s="154"/>
      <c r="Q242" s="154"/>
      <c r="R242" s="154"/>
      <c r="S242" s="154"/>
      <c r="T242" s="154"/>
      <c r="U242" s="154"/>
      <c r="V242" s="154"/>
      <c r="W242" s="154"/>
      <c r="X242" s="154"/>
      <c r="Y242" s="154"/>
      <c r="Z242" s="154"/>
    </row>
    <row r="243">
      <c r="A243" s="143" t="s">
        <v>58</v>
      </c>
      <c r="B243" s="143" t="s">
        <v>3</v>
      </c>
      <c r="C243" s="144" t="s">
        <v>251</v>
      </c>
      <c r="D243" s="145" t="s">
        <v>242</v>
      </c>
      <c r="E243" s="146">
        <v>44186.0</v>
      </c>
      <c r="F243" s="147" t="s">
        <v>249</v>
      </c>
      <c r="G243" s="148">
        <v>40.0</v>
      </c>
      <c r="H243" s="148">
        <v>25.0</v>
      </c>
      <c r="I243" s="148">
        <v>25.0</v>
      </c>
      <c r="J243" s="149">
        <f t="shared" si="14"/>
        <v>0.001865972671</v>
      </c>
      <c r="K243" s="150">
        <f t="shared" si="21"/>
        <v>0.8085881573</v>
      </c>
      <c r="L243" s="151">
        <f t="shared" si="4"/>
        <v>2.525471263</v>
      </c>
      <c r="M243" s="152" t="str">
        <f t="shared" si="5"/>
        <v>fabimol</v>
      </c>
      <c r="N243" s="153">
        <f>IFERROR(__xludf.DUMMYFUNCTION("""COMPUTED_VALUE"""),3.0)</f>
        <v>3</v>
      </c>
      <c r="O243" s="154"/>
      <c r="P243" s="154"/>
      <c r="Q243" s="154"/>
      <c r="R243" s="154"/>
      <c r="S243" s="154"/>
      <c r="T243" s="154"/>
      <c r="U243" s="154"/>
      <c r="V243" s="154"/>
      <c r="W243" s="154"/>
      <c r="X243" s="154"/>
      <c r="Y243" s="154"/>
      <c r="Z243" s="154"/>
    </row>
    <row r="244">
      <c r="A244" s="178" t="s">
        <v>58</v>
      </c>
      <c r="B244" s="161" t="s">
        <v>262</v>
      </c>
      <c r="C244" s="162" t="s">
        <v>314</v>
      </c>
      <c r="D244" s="163"/>
      <c r="E244" s="164"/>
      <c r="F244" s="157"/>
      <c r="G244" s="159"/>
      <c r="H244" s="159"/>
      <c r="I244" s="159"/>
      <c r="J244" s="149">
        <f t="shared" si="14"/>
        <v>0</v>
      </c>
      <c r="K244" s="165">
        <f>16.839*-0.85</f>
        <v>-14.31315</v>
      </c>
      <c r="L244" s="151">
        <f t="shared" si="4"/>
        <v>2.525471263</v>
      </c>
      <c r="M244" s="152" t="str">
        <f t="shared" si="5"/>
        <v>fabimol</v>
      </c>
      <c r="N244" s="153">
        <f>IFERROR(__xludf.DUMMYFUNCTION("""COMPUTED_VALUE"""),4.0)</f>
        <v>4</v>
      </c>
      <c r="O244" s="154"/>
      <c r="P244" s="154"/>
      <c r="Q244" s="154"/>
      <c r="R244" s="154">
        <v>15.387070331364484</v>
      </c>
      <c r="S244" s="154"/>
      <c r="T244" s="154"/>
      <c r="U244" s="154"/>
      <c r="V244" s="154"/>
      <c r="W244" s="154"/>
      <c r="X244" s="154"/>
      <c r="Y244" s="154"/>
      <c r="Z244" s="154"/>
    </row>
    <row r="245">
      <c r="A245" s="143" t="s">
        <v>7</v>
      </c>
      <c r="B245" s="143" t="s">
        <v>76</v>
      </c>
      <c r="C245" s="144" t="s">
        <v>250</v>
      </c>
      <c r="D245" s="145" t="s">
        <v>242</v>
      </c>
      <c r="E245" s="146">
        <v>44192.0</v>
      </c>
      <c r="F245" s="147" t="s">
        <v>249</v>
      </c>
      <c r="G245" s="148">
        <v>45.0</v>
      </c>
      <c r="H245" s="148">
        <v>25.0</v>
      </c>
      <c r="I245" s="148">
        <v>150.0</v>
      </c>
      <c r="J245" s="149">
        <f t="shared" si="14"/>
        <v>0.004371313878</v>
      </c>
      <c r="K245" s="150">
        <f t="shared" ref="K245:K260" si="22">J245*$J$1</f>
        <v>1.894236014</v>
      </c>
      <c r="L245" s="151">
        <f t="shared" si="4"/>
        <v>2.510935172</v>
      </c>
      <c r="M245" s="152" t="str">
        <f t="shared" si="5"/>
        <v>akrtws</v>
      </c>
      <c r="N245" s="153">
        <f>IFERROR(__xludf.DUMMYFUNCTION("""COMPUTED_VALUE"""),1.0)</f>
        <v>1</v>
      </c>
      <c r="O245" s="154"/>
      <c r="P245" s="154"/>
      <c r="Q245" s="154"/>
      <c r="R245" s="154"/>
      <c r="S245" s="154"/>
      <c r="T245" s="154"/>
      <c r="U245" s="154"/>
      <c r="V245" s="154"/>
      <c r="W245" s="154"/>
      <c r="X245" s="154"/>
      <c r="Y245" s="154"/>
      <c r="Z245" s="154"/>
    </row>
    <row r="246">
      <c r="A246" s="143" t="s">
        <v>7</v>
      </c>
      <c r="B246" s="143" t="s">
        <v>255</v>
      </c>
      <c r="C246" s="144" t="s">
        <v>259</v>
      </c>
      <c r="D246" s="145" t="s">
        <v>242</v>
      </c>
      <c r="E246" s="146">
        <v>44188.0</v>
      </c>
      <c r="F246" s="147" t="s">
        <v>260</v>
      </c>
      <c r="G246" s="148">
        <v>20.0</v>
      </c>
      <c r="H246" s="148">
        <v>25.0</v>
      </c>
      <c r="I246" s="148">
        <v>25.0</v>
      </c>
      <c r="J246" s="149">
        <f t="shared" si="14"/>
        <v>0.001423151902</v>
      </c>
      <c r="K246" s="150">
        <f t="shared" si="22"/>
        <v>0.6166991577</v>
      </c>
      <c r="L246" s="151">
        <f t="shared" si="4"/>
        <v>2.510935172</v>
      </c>
      <c r="M246" s="152" t="str">
        <f t="shared" si="5"/>
        <v>akrtws</v>
      </c>
      <c r="N246" s="153">
        <f>IFERROR(__xludf.DUMMYFUNCTION("""COMPUTED_VALUE"""),2.0)</f>
        <v>2</v>
      </c>
      <c r="O246" s="154"/>
      <c r="P246" s="154"/>
      <c r="Q246" s="154"/>
      <c r="R246" s="154"/>
      <c r="S246" s="154"/>
      <c r="T246" s="154"/>
      <c r="U246" s="154"/>
      <c r="V246" s="154"/>
      <c r="W246" s="154"/>
      <c r="X246" s="154"/>
      <c r="Y246" s="154"/>
      <c r="Z246" s="154"/>
    </row>
    <row r="247">
      <c r="A247" s="143" t="s">
        <v>49</v>
      </c>
      <c r="B247" s="143" t="s">
        <v>247</v>
      </c>
      <c r="C247" s="144" t="s">
        <v>352</v>
      </c>
      <c r="D247" s="145" t="s">
        <v>242</v>
      </c>
      <c r="E247" s="146">
        <v>44184.0</v>
      </c>
      <c r="F247" s="147" t="s">
        <v>249</v>
      </c>
      <c r="G247" s="148">
        <v>200.0</v>
      </c>
      <c r="H247" s="148">
        <v>100.0</v>
      </c>
      <c r="I247" s="148">
        <v>200.0</v>
      </c>
      <c r="J247" s="149">
        <f t="shared" si="14"/>
        <v>0.01026524103</v>
      </c>
      <c r="K247" s="150">
        <f t="shared" si="22"/>
        <v>4.448271114</v>
      </c>
      <c r="L247" s="151">
        <f t="shared" si="4"/>
        <v>2.506925035</v>
      </c>
      <c r="M247" s="152" t="str">
        <f t="shared" si="5"/>
        <v>tam2140</v>
      </c>
      <c r="N247" s="153">
        <f>IFERROR(__xludf.DUMMYFUNCTION("""COMPUTED_VALUE"""),1.0)</f>
        <v>1</v>
      </c>
      <c r="O247" s="154"/>
      <c r="P247" s="154"/>
      <c r="Q247" s="154"/>
      <c r="R247" s="154"/>
      <c r="S247" s="154"/>
      <c r="T247" s="154"/>
      <c r="U247" s="154"/>
      <c r="V247" s="154"/>
      <c r="W247" s="154"/>
      <c r="X247" s="154"/>
      <c r="Y247" s="154"/>
      <c r="Z247" s="154"/>
    </row>
    <row r="248">
      <c r="A248" s="143" t="s">
        <v>49</v>
      </c>
      <c r="B248" s="143" t="s">
        <v>76</v>
      </c>
      <c r="C248" s="144" t="s">
        <v>250</v>
      </c>
      <c r="D248" s="145" t="s">
        <v>242</v>
      </c>
      <c r="E248" s="146">
        <v>44192.0</v>
      </c>
      <c r="F248" s="147" t="s">
        <v>249</v>
      </c>
      <c r="G248" s="148">
        <v>45.0</v>
      </c>
      <c r="H248" s="148">
        <v>25.0</v>
      </c>
      <c r="I248" s="148">
        <v>150.0</v>
      </c>
      <c r="J248" s="149">
        <f t="shared" si="14"/>
        <v>0.004371313878</v>
      </c>
      <c r="K248" s="150">
        <f t="shared" si="22"/>
        <v>1.894236014</v>
      </c>
      <c r="L248" s="151">
        <f t="shared" si="4"/>
        <v>2.506925035</v>
      </c>
      <c r="M248" s="152" t="str">
        <f t="shared" si="5"/>
        <v>tam2140</v>
      </c>
      <c r="N248" s="153">
        <f>IFERROR(__xludf.DUMMYFUNCTION("""COMPUTED_VALUE"""),2.0)</f>
        <v>2</v>
      </c>
      <c r="O248" s="154"/>
      <c r="P248" s="154"/>
      <c r="Q248" s="154"/>
      <c r="R248" s="154"/>
      <c r="S248" s="154"/>
      <c r="T248" s="154"/>
      <c r="U248" s="154"/>
      <c r="V248" s="154"/>
      <c r="W248" s="154"/>
      <c r="X248" s="154"/>
      <c r="Y248" s="154"/>
      <c r="Z248" s="154"/>
    </row>
    <row r="249">
      <c r="A249" s="143" t="s">
        <v>49</v>
      </c>
      <c r="B249" s="143" t="s">
        <v>76</v>
      </c>
      <c r="C249" s="144" t="s">
        <v>353</v>
      </c>
      <c r="D249" s="145" t="s">
        <v>242</v>
      </c>
      <c r="E249" s="146">
        <v>44192.0</v>
      </c>
      <c r="F249" s="147" t="s">
        <v>249</v>
      </c>
      <c r="G249" s="148">
        <v>60.0</v>
      </c>
      <c r="H249" s="148">
        <v>25.0</v>
      </c>
      <c r="I249" s="148">
        <v>100.0</v>
      </c>
      <c r="J249" s="149">
        <f t="shared" si="14"/>
        <v>0.003745575048</v>
      </c>
      <c r="K249" s="150">
        <f t="shared" si="22"/>
        <v>1.623082521</v>
      </c>
      <c r="L249" s="151">
        <f t="shared" si="4"/>
        <v>2.506925035</v>
      </c>
      <c r="M249" s="152" t="str">
        <f t="shared" si="5"/>
        <v>tam2140</v>
      </c>
      <c r="N249" s="153">
        <f>IFERROR(__xludf.DUMMYFUNCTION("""COMPUTED_VALUE"""),3.0)</f>
        <v>3</v>
      </c>
      <c r="O249" s="154"/>
      <c r="P249" s="154"/>
      <c r="Q249" s="154"/>
      <c r="R249" s="154"/>
      <c r="S249" s="154"/>
      <c r="T249" s="154"/>
      <c r="U249" s="154"/>
      <c r="V249" s="154"/>
      <c r="W249" s="154"/>
      <c r="X249" s="154"/>
      <c r="Y249" s="154"/>
      <c r="Z249" s="154"/>
    </row>
    <row r="250">
      <c r="A250" s="143" t="s">
        <v>49</v>
      </c>
      <c r="B250" s="143" t="s">
        <v>6</v>
      </c>
      <c r="C250" s="144" t="s">
        <v>269</v>
      </c>
      <c r="D250" s="145" t="s">
        <v>242</v>
      </c>
      <c r="E250" s="146">
        <v>44191.0</v>
      </c>
      <c r="F250" s="147" t="s">
        <v>249</v>
      </c>
      <c r="G250" s="148">
        <v>60.0</v>
      </c>
      <c r="H250" s="148">
        <v>50.0</v>
      </c>
      <c r="I250" s="148">
        <v>50.0</v>
      </c>
      <c r="J250" s="149">
        <f t="shared" si="14"/>
        <v>0.003289124573</v>
      </c>
      <c r="K250" s="150">
        <f t="shared" si="22"/>
        <v>1.425287315</v>
      </c>
      <c r="L250" s="151">
        <f t="shared" si="4"/>
        <v>2.506925035</v>
      </c>
      <c r="M250" s="152" t="str">
        <f t="shared" si="5"/>
        <v>tam2140</v>
      </c>
      <c r="N250" s="153">
        <f>IFERROR(__xludf.DUMMYFUNCTION("""COMPUTED_VALUE"""),4.0)</f>
        <v>4</v>
      </c>
      <c r="O250" s="154"/>
      <c r="P250" s="154"/>
      <c r="Q250" s="154"/>
      <c r="R250" s="154"/>
      <c r="S250" s="154"/>
      <c r="T250" s="154"/>
      <c r="U250" s="154"/>
      <c r="V250" s="154"/>
      <c r="W250" s="154"/>
      <c r="X250" s="154"/>
      <c r="Y250" s="154"/>
      <c r="Z250" s="154"/>
    </row>
    <row r="251">
      <c r="A251" s="143" t="s">
        <v>49</v>
      </c>
      <c r="B251" s="143" t="s">
        <v>76</v>
      </c>
      <c r="C251" s="144" t="s">
        <v>291</v>
      </c>
      <c r="D251" s="145" t="s">
        <v>242</v>
      </c>
      <c r="E251" s="146">
        <v>44192.0</v>
      </c>
      <c r="F251" s="147" t="s">
        <v>249</v>
      </c>
      <c r="G251" s="148">
        <v>20.0</v>
      </c>
      <c r="H251" s="148">
        <v>25.0</v>
      </c>
      <c r="I251" s="148">
        <v>100.0</v>
      </c>
      <c r="J251" s="149">
        <f t="shared" si="14"/>
        <v>0.002859933512</v>
      </c>
      <c r="K251" s="150">
        <f t="shared" si="22"/>
        <v>1.239304522</v>
      </c>
      <c r="L251" s="151">
        <f t="shared" si="4"/>
        <v>2.506925035</v>
      </c>
      <c r="M251" s="152" t="str">
        <f t="shared" si="5"/>
        <v>tam2140</v>
      </c>
      <c r="N251" s="153">
        <f>IFERROR(__xludf.DUMMYFUNCTION("""COMPUTED_VALUE"""),5.0)</f>
        <v>5</v>
      </c>
      <c r="O251" s="154"/>
      <c r="P251" s="154"/>
      <c r="Q251" s="154"/>
      <c r="R251" s="154"/>
      <c r="S251" s="154"/>
      <c r="T251" s="154"/>
      <c r="U251" s="154"/>
      <c r="V251" s="154"/>
      <c r="W251" s="154"/>
      <c r="X251" s="154"/>
      <c r="Y251" s="154"/>
      <c r="Z251" s="154"/>
    </row>
    <row r="252">
      <c r="A252" s="143" t="s">
        <v>49</v>
      </c>
      <c r="B252" s="143" t="s">
        <v>265</v>
      </c>
      <c r="C252" s="144" t="s">
        <v>309</v>
      </c>
      <c r="D252" s="145" t="s">
        <v>242</v>
      </c>
      <c r="E252" s="146">
        <v>44195.0</v>
      </c>
      <c r="F252" s="147" t="s">
        <v>249</v>
      </c>
      <c r="G252" s="148">
        <v>100.0</v>
      </c>
      <c r="H252" s="148">
        <v>25.0</v>
      </c>
      <c r="I252" s="148">
        <v>50.0</v>
      </c>
      <c r="J252" s="149">
        <f t="shared" si="14"/>
        <v>0.003673362179</v>
      </c>
      <c r="K252" s="150">
        <f t="shared" si="22"/>
        <v>1.591790277</v>
      </c>
      <c r="L252" s="151">
        <f t="shared" si="4"/>
        <v>2.506925035</v>
      </c>
      <c r="M252" s="152" t="str">
        <f t="shared" si="5"/>
        <v>tam2140</v>
      </c>
      <c r="N252" s="153">
        <f>IFERROR(__xludf.DUMMYFUNCTION("""COMPUTED_VALUE"""),6.0)</f>
        <v>6</v>
      </c>
      <c r="O252" s="154"/>
      <c r="P252" s="154"/>
      <c r="Q252" s="154"/>
      <c r="R252" s="154"/>
      <c r="S252" s="154"/>
      <c r="T252" s="154"/>
      <c r="U252" s="154"/>
      <c r="V252" s="154"/>
      <c r="W252" s="154"/>
      <c r="X252" s="154"/>
      <c r="Y252" s="154"/>
      <c r="Z252" s="154"/>
    </row>
    <row r="253">
      <c r="A253" s="143" t="s">
        <v>49</v>
      </c>
      <c r="B253" s="143" t="s">
        <v>76</v>
      </c>
      <c r="C253" s="144" t="s">
        <v>254</v>
      </c>
      <c r="D253" s="145" t="s">
        <v>242</v>
      </c>
      <c r="E253" s="146">
        <v>44192.0</v>
      </c>
      <c r="F253" s="147" t="s">
        <v>249</v>
      </c>
      <c r="G253" s="148">
        <v>30.0</v>
      </c>
      <c r="H253" s="148">
        <v>25.0</v>
      </c>
      <c r="I253" s="148">
        <v>50.0</v>
      </c>
      <c r="J253" s="149">
        <f t="shared" si="14"/>
        <v>0.00212348949</v>
      </c>
      <c r="K253" s="150">
        <f t="shared" si="22"/>
        <v>0.9201787788</v>
      </c>
      <c r="L253" s="151">
        <f t="shared" si="4"/>
        <v>2.506925035</v>
      </c>
      <c r="M253" s="152" t="str">
        <f t="shared" si="5"/>
        <v>tam2140</v>
      </c>
      <c r="N253" s="153">
        <f>IFERROR(__xludf.DUMMYFUNCTION("""COMPUTED_VALUE"""),7.0)</f>
        <v>7</v>
      </c>
      <c r="O253" s="154"/>
      <c r="P253" s="154"/>
      <c r="Q253" s="154"/>
      <c r="R253" s="154"/>
      <c r="S253" s="154"/>
      <c r="T253" s="154"/>
      <c r="U253" s="154"/>
      <c r="V253" s="154"/>
      <c r="W253" s="154"/>
      <c r="X253" s="154"/>
      <c r="Y253" s="154"/>
      <c r="Z253" s="154"/>
    </row>
    <row r="254">
      <c r="A254" s="143" t="s">
        <v>49</v>
      </c>
      <c r="B254" s="143" t="s">
        <v>21</v>
      </c>
      <c r="C254" s="144" t="s">
        <v>270</v>
      </c>
      <c r="D254" s="145" t="s">
        <v>242</v>
      </c>
      <c r="E254" s="146">
        <v>44193.0</v>
      </c>
      <c r="F254" s="147" t="s">
        <v>249</v>
      </c>
      <c r="G254" s="148">
        <v>50.0</v>
      </c>
      <c r="H254" s="148">
        <v>25.0</v>
      </c>
      <c r="I254" s="148">
        <v>50.0</v>
      </c>
      <c r="J254" s="149">
        <f t="shared" si="14"/>
        <v>0.002566310258</v>
      </c>
      <c r="K254" s="150">
        <f t="shared" si="22"/>
        <v>1.112067778</v>
      </c>
      <c r="L254" s="151">
        <f t="shared" si="4"/>
        <v>2.506925035</v>
      </c>
      <c r="M254" s="152" t="str">
        <f t="shared" si="5"/>
        <v>tam2140</v>
      </c>
      <c r="N254" s="153">
        <f>IFERROR(__xludf.DUMMYFUNCTION("""COMPUTED_VALUE"""),8.0)</f>
        <v>8</v>
      </c>
      <c r="O254" s="154"/>
      <c r="P254" s="154"/>
      <c r="Q254" s="154"/>
      <c r="R254" s="154"/>
      <c r="S254" s="154"/>
      <c r="T254" s="154"/>
      <c r="U254" s="154"/>
      <c r="V254" s="154"/>
      <c r="W254" s="154"/>
      <c r="X254" s="154"/>
      <c r="Y254" s="154"/>
      <c r="Z254" s="154"/>
    </row>
    <row r="255">
      <c r="A255" s="143" t="s">
        <v>49</v>
      </c>
      <c r="B255" s="143" t="s">
        <v>3</v>
      </c>
      <c r="C255" s="144" t="s">
        <v>251</v>
      </c>
      <c r="D255" s="145" t="s">
        <v>242</v>
      </c>
      <c r="E255" s="146">
        <v>44186.0</v>
      </c>
      <c r="F255" s="147" t="s">
        <v>249</v>
      </c>
      <c r="G255" s="148">
        <v>50.0</v>
      </c>
      <c r="H255" s="148">
        <v>25.0</v>
      </c>
      <c r="I255" s="148">
        <v>50.0</v>
      </c>
      <c r="J255" s="149">
        <f t="shared" si="14"/>
        <v>0.002566310258</v>
      </c>
      <c r="K255" s="150">
        <f t="shared" si="22"/>
        <v>1.112067778</v>
      </c>
      <c r="L255" s="151">
        <f t="shared" si="4"/>
        <v>2.506925035</v>
      </c>
      <c r="M255" s="152" t="str">
        <f t="shared" si="5"/>
        <v>tam2140</v>
      </c>
      <c r="N255" s="153">
        <f>IFERROR(__xludf.DUMMYFUNCTION("""COMPUTED_VALUE"""),9.0)</f>
        <v>9</v>
      </c>
      <c r="O255" s="154"/>
      <c r="P255" s="154"/>
      <c r="Q255" s="154"/>
      <c r="R255" s="154"/>
      <c r="S255" s="154"/>
      <c r="T255" s="154"/>
      <c r="U255" s="154"/>
      <c r="V255" s="154"/>
      <c r="W255" s="154"/>
      <c r="X255" s="154"/>
      <c r="Y255" s="154"/>
      <c r="Z255" s="154"/>
    </row>
    <row r="256">
      <c r="A256" s="143" t="s">
        <v>49</v>
      </c>
      <c r="B256" s="143" t="s">
        <v>265</v>
      </c>
      <c r="C256" s="144" t="s">
        <v>274</v>
      </c>
      <c r="D256" s="145" t="s">
        <v>242</v>
      </c>
      <c r="E256" s="146">
        <v>44187.0</v>
      </c>
      <c r="F256" s="147" t="s">
        <v>249</v>
      </c>
      <c r="G256" s="148">
        <v>10.0</v>
      </c>
      <c r="H256" s="148">
        <v>25.0</v>
      </c>
      <c r="I256" s="148">
        <v>50.0</v>
      </c>
      <c r="J256" s="149">
        <f t="shared" si="14"/>
        <v>0.001680668721</v>
      </c>
      <c r="K256" s="150">
        <f t="shared" si="22"/>
        <v>0.7282897792</v>
      </c>
      <c r="L256" s="151">
        <f t="shared" si="4"/>
        <v>2.506925035</v>
      </c>
      <c r="M256" s="152" t="str">
        <f t="shared" si="5"/>
        <v>tam2140</v>
      </c>
      <c r="N256" s="153">
        <f>IFERROR(__xludf.DUMMYFUNCTION("""COMPUTED_VALUE"""),10.0)</f>
        <v>10</v>
      </c>
      <c r="O256" s="154"/>
      <c r="P256" s="154"/>
      <c r="Q256" s="154"/>
      <c r="R256" s="154"/>
      <c r="S256" s="154"/>
      <c r="T256" s="154"/>
      <c r="U256" s="154"/>
      <c r="V256" s="154"/>
      <c r="W256" s="154"/>
      <c r="X256" s="154"/>
      <c r="Y256" s="154"/>
      <c r="Z256" s="154"/>
    </row>
    <row r="257">
      <c r="A257" s="143" t="s">
        <v>49</v>
      </c>
      <c r="B257" s="143" t="s">
        <v>255</v>
      </c>
      <c r="C257" s="144" t="s">
        <v>259</v>
      </c>
      <c r="D257" s="145" t="s">
        <v>242</v>
      </c>
      <c r="E257" s="146">
        <v>44188.0</v>
      </c>
      <c r="F257" s="147" t="s">
        <v>260</v>
      </c>
      <c r="G257" s="148">
        <v>20.0</v>
      </c>
      <c r="H257" s="148">
        <v>25.0</v>
      </c>
      <c r="I257" s="148">
        <v>25.0</v>
      </c>
      <c r="J257" s="149">
        <f t="shared" si="14"/>
        <v>0.001423151902</v>
      </c>
      <c r="K257" s="150">
        <f t="shared" si="22"/>
        <v>0.6166991577</v>
      </c>
      <c r="L257" s="151">
        <f t="shared" si="4"/>
        <v>2.506925035</v>
      </c>
      <c r="M257" s="152" t="str">
        <f t="shared" si="5"/>
        <v>tam2140</v>
      </c>
      <c r="N257" s="153">
        <f>IFERROR(__xludf.DUMMYFUNCTION("""COMPUTED_VALUE"""),11.0)</f>
        <v>11</v>
      </c>
      <c r="O257" s="154"/>
      <c r="P257" s="154"/>
      <c r="Q257" s="154"/>
      <c r="R257" s="154"/>
      <c r="S257" s="154"/>
      <c r="T257" s="154"/>
      <c r="U257" s="154"/>
      <c r="V257" s="154"/>
      <c r="W257" s="154"/>
      <c r="X257" s="154"/>
      <c r="Y257" s="154"/>
      <c r="Z257" s="154"/>
    </row>
    <row r="258">
      <c r="A258" s="143" t="s">
        <v>49</v>
      </c>
      <c r="B258" s="143" t="s">
        <v>247</v>
      </c>
      <c r="C258" s="144" t="s">
        <v>352</v>
      </c>
      <c r="D258" s="145" t="s">
        <v>242</v>
      </c>
      <c r="E258" s="146">
        <v>44184.0</v>
      </c>
      <c r="F258" s="155" t="s">
        <v>261</v>
      </c>
      <c r="G258" s="156">
        <v>0.0</v>
      </c>
      <c r="H258" s="156">
        <v>0.0</v>
      </c>
      <c r="I258" s="156">
        <v>0.0</v>
      </c>
      <c r="J258" s="149">
        <f t="shared" si="14"/>
        <v>0</v>
      </c>
      <c r="K258" s="150">
        <f t="shared" si="22"/>
        <v>0</v>
      </c>
      <c r="L258" s="151">
        <f t="shared" si="4"/>
        <v>2.506925035</v>
      </c>
      <c r="M258" s="152" t="str">
        <f t="shared" si="5"/>
        <v>tam2140</v>
      </c>
      <c r="N258" s="153">
        <f>IFERROR(__xludf.DUMMYFUNCTION("""COMPUTED_VALUE"""),12.0)</f>
        <v>12</v>
      </c>
      <c r="O258" s="154"/>
      <c r="P258" s="154"/>
      <c r="Q258" s="154"/>
      <c r="R258" s="154"/>
      <c r="S258" s="154"/>
      <c r="T258" s="154"/>
      <c r="U258" s="154"/>
      <c r="V258" s="154"/>
      <c r="W258" s="154"/>
      <c r="X258" s="154"/>
      <c r="Y258" s="154"/>
      <c r="Z258" s="154"/>
    </row>
    <row r="259">
      <c r="A259" s="143" t="s">
        <v>49</v>
      </c>
      <c r="B259" s="143" t="s">
        <v>247</v>
      </c>
      <c r="C259" s="144" t="s">
        <v>352</v>
      </c>
      <c r="D259" s="145" t="s">
        <v>242</v>
      </c>
      <c r="E259" s="146">
        <v>44184.0</v>
      </c>
      <c r="F259" s="157" t="s">
        <v>261</v>
      </c>
      <c r="G259" s="156">
        <v>0.0</v>
      </c>
      <c r="H259" s="156">
        <v>0.0</v>
      </c>
      <c r="I259" s="156">
        <v>0.0</v>
      </c>
      <c r="J259" s="149">
        <f t="shared" si="14"/>
        <v>0</v>
      </c>
      <c r="K259" s="150">
        <f t="shared" si="22"/>
        <v>0</v>
      </c>
      <c r="L259" s="151">
        <f t="shared" si="4"/>
        <v>2.506925035</v>
      </c>
      <c r="M259" s="152" t="str">
        <f t="shared" si="5"/>
        <v>tam2140</v>
      </c>
      <c r="N259" s="153">
        <f>IFERROR(__xludf.DUMMYFUNCTION("""COMPUTED_VALUE"""),13.0)</f>
        <v>13</v>
      </c>
      <c r="O259" s="154"/>
      <c r="P259" s="154"/>
      <c r="Q259" s="154"/>
      <c r="R259" s="154"/>
      <c r="S259" s="154"/>
      <c r="T259" s="154"/>
      <c r="U259" s="154"/>
      <c r="V259" s="154"/>
      <c r="W259" s="154"/>
      <c r="X259" s="154"/>
      <c r="Y259" s="154"/>
      <c r="Z259" s="154"/>
    </row>
    <row r="260">
      <c r="A260" s="143" t="s">
        <v>49</v>
      </c>
      <c r="B260" s="143" t="s">
        <v>247</v>
      </c>
      <c r="C260" s="144" t="s">
        <v>352</v>
      </c>
      <c r="D260" s="145" t="s">
        <v>242</v>
      </c>
      <c r="E260" s="146">
        <v>44184.0</v>
      </c>
      <c r="F260" s="157" t="s">
        <v>261</v>
      </c>
      <c r="G260" s="156">
        <v>0.0</v>
      </c>
      <c r="H260" s="156">
        <v>0.0</v>
      </c>
      <c r="I260" s="156">
        <v>0.0</v>
      </c>
      <c r="J260" s="149">
        <f t="shared" si="14"/>
        <v>0</v>
      </c>
      <c r="K260" s="150">
        <f t="shared" si="22"/>
        <v>0</v>
      </c>
      <c r="L260" s="151">
        <f t="shared" si="4"/>
        <v>2.506925035</v>
      </c>
      <c r="M260" s="152" t="str">
        <f t="shared" si="5"/>
        <v>tam2140</v>
      </c>
      <c r="N260" s="153">
        <f>IFERROR(__xludf.DUMMYFUNCTION("""COMPUTED_VALUE"""),14.0)</f>
        <v>14</v>
      </c>
      <c r="O260" s="154"/>
      <c r="P260" s="154"/>
      <c r="Q260" s="154"/>
      <c r="R260" s="154"/>
      <c r="S260" s="154"/>
      <c r="T260" s="154"/>
      <c r="U260" s="154"/>
      <c r="V260" s="154"/>
      <c r="W260" s="154"/>
      <c r="X260" s="154"/>
      <c r="Y260" s="154"/>
      <c r="Z260" s="154"/>
    </row>
    <row r="261">
      <c r="A261" s="161" t="s">
        <v>49</v>
      </c>
      <c r="B261" s="161" t="s">
        <v>262</v>
      </c>
      <c r="C261" s="158" t="s">
        <v>354</v>
      </c>
      <c r="D261" s="163"/>
      <c r="E261" s="173"/>
      <c r="F261" s="157"/>
      <c r="G261" s="179"/>
      <c r="H261" s="159"/>
      <c r="I261" s="159"/>
      <c r="J261" s="149">
        <f t="shared" si="14"/>
        <v>0</v>
      </c>
      <c r="K261" s="165">
        <f>16.711*-0.85</f>
        <v>-14.20435</v>
      </c>
      <c r="L261" s="151">
        <f t="shared" si="4"/>
        <v>2.506925035</v>
      </c>
      <c r="M261" s="152" t="str">
        <f t="shared" si="5"/>
        <v>tam2140</v>
      </c>
      <c r="N261" s="153">
        <f>IFERROR(__xludf.DUMMYFUNCTION("""COMPUTED_VALUE"""),15.0)</f>
        <v>15</v>
      </c>
      <c r="O261" s="153"/>
      <c r="P261" s="153"/>
      <c r="Q261" s="153"/>
      <c r="R261" s="153">
        <v>27.866735844582376</v>
      </c>
      <c r="S261" s="153"/>
      <c r="T261" s="153"/>
      <c r="U261" s="153"/>
      <c r="V261" s="153"/>
      <c r="W261" s="153"/>
      <c r="X261" s="153"/>
      <c r="Y261" s="154"/>
      <c r="Z261" s="154"/>
    </row>
    <row r="262">
      <c r="A262" s="143" t="s">
        <v>12</v>
      </c>
      <c r="B262" s="143" t="s">
        <v>247</v>
      </c>
      <c r="C262" s="171" t="s">
        <v>307</v>
      </c>
      <c r="D262" s="145" t="s">
        <v>242</v>
      </c>
      <c r="E262" s="146">
        <v>44184.0</v>
      </c>
      <c r="F262" s="158" t="s">
        <v>261</v>
      </c>
      <c r="G262" s="159">
        <v>0.0</v>
      </c>
      <c r="H262" s="159">
        <v>0.0</v>
      </c>
      <c r="I262" s="159">
        <v>0.0</v>
      </c>
      <c r="J262" s="149">
        <f t="shared" si="14"/>
        <v>0</v>
      </c>
      <c r="K262" s="150">
        <f>J262*$J$1</f>
        <v>0</v>
      </c>
      <c r="L262" s="151">
        <f t="shared" si="4"/>
        <v>2.417102479</v>
      </c>
      <c r="M262" s="152" t="str">
        <f t="shared" si="5"/>
        <v>juankbell</v>
      </c>
      <c r="N262" s="153">
        <f>IFERROR(__xludf.DUMMYFUNCTION("""COMPUTED_VALUE"""),1.0)</f>
        <v>1</v>
      </c>
      <c r="O262" s="154"/>
      <c r="P262" s="154"/>
      <c r="Q262" s="154"/>
      <c r="R262" s="154"/>
      <c r="S262" s="154"/>
      <c r="T262" s="154"/>
      <c r="U262" s="154"/>
      <c r="V262" s="154"/>
      <c r="W262" s="154"/>
      <c r="X262" s="154"/>
      <c r="Y262" s="154"/>
      <c r="Z262" s="154"/>
    </row>
    <row r="263">
      <c r="A263" s="143" t="s">
        <v>12</v>
      </c>
      <c r="B263" s="143" t="s">
        <v>247</v>
      </c>
      <c r="C263" s="171" t="s">
        <v>307</v>
      </c>
      <c r="D263" s="145" t="s">
        <v>242</v>
      </c>
      <c r="E263" s="146">
        <v>44184.0</v>
      </c>
      <c r="F263" s="147" t="s">
        <v>249</v>
      </c>
      <c r="G263" s="148"/>
      <c r="H263" s="148"/>
      <c r="I263" s="148"/>
      <c r="J263" s="149">
        <f t="shared" si="14"/>
        <v>0</v>
      </c>
      <c r="K263" s="150">
        <f>$N$1</f>
        <v>1.790633609</v>
      </c>
      <c r="L263" s="151">
        <f t="shared" si="4"/>
        <v>2.417102479</v>
      </c>
      <c r="M263" s="152" t="str">
        <f t="shared" si="5"/>
        <v>juankbell</v>
      </c>
      <c r="N263" s="153">
        <f>IFERROR(__xludf.DUMMYFUNCTION("""COMPUTED_VALUE"""),2.0)</f>
        <v>2</v>
      </c>
      <c r="O263" s="154"/>
      <c r="P263" s="154"/>
      <c r="Q263" s="154"/>
      <c r="R263" s="154"/>
      <c r="S263" s="154"/>
      <c r="T263" s="154"/>
      <c r="U263" s="154"/>
      <c r="V263" s="154"/>
      <c r="W263" s="154"/>
      <c r="X263" s="154"/>
      <c r="Y263" s="154"/>
      <c r="Z263" s="154"/>
    </row>
    <row r="264">
      <c r="A264" s="143" t="s">
        <v>12</v>
      </c>
      <c r="B264" s="143" t="s">
        <v>247</v>
      </c>
      <c r="C264" s="171" t="s">
        <v>307</v>
      </c>
      <c r="D264" s="145" t="s">
        <v>242</v>
      </c>
      <c r="E264" s="146">
        <v>44184.0</v>
      </c>
      <c r="F264" s="158" t="s">
        <v>261</v>
      </c>
      <c r="G264" s="159">
        <v>0.0</v>
      </c>
      <c r="H264" s="159">
        <v>0.0</v>
      </c>
      <c r="I264" s="159">
        <v>0.0</v>
      </c>
      <c r="J264" s="149">
        <f t="shared" si="14"/>
        <v>0</v>
      </c>
      <c r="K264" s="150">
        <f>J264*$J$1</f>
        <v>0</v>
      </c>
      <c r="L264" s="151">
        <f t="shared" si="4"/>
        <v>2.417102479</v>
      </c>
      <c r="M264" s="152" t="str">
        <f t="shared" si="5"/>
        <v>juankbell</v>
      </c>
      <c r="N264" s="153">
        <f>IFERROR(__xludf.DUMMYFUNCTION("""COMPUTED_VALUE"""),3.0)</f>
        <v>3</v>
      </c>
      <c r="O264" s="154"/>
      <c r="P264" s="154"/>
      <c r="Q264" s="154"/>
      <c r="R264" s="154"/>
      <c r="S264" s="154"/>
      <c r="T264" s="154"/>
      <c r="U264" s="154"/>
      <c r="V264" s="154"/>
      <c r="W264" s="154"/>
      <c r="X264" s="154"/>
      <c r="Y264" s="154"/>
      <c r="Z264" s="154"/>
    </row>
    <row r="265">
      <c r="A265" s="143" t="s">
        <v>12</v>
      </c>
      <c r="B265" s="143" t="s">
        <v>20</v>
      </c>
      <c r="C265" s="171" t="s">
        <v>272</v>
      </c>
      <c r="D265" s="145" t="s">
        <v>242</v>
      </c>
      <c r="E265" s="146">
        <v>44188.0</v>
      </c>
      <c r="F265" s="147" t="s">
        <v>249</v>
      </c>
      <c r="G265" s="148"/>
      <c r="H265" s="148"/>
      <c r="I265" s="148"/>
      <c r="J265" s="149">
        <f t="shared" si="14"/>
        <v>0</v>
      </c>
      <c r="K265" s="150">
        <f t="shared" ref="K265:K272" si="23">$N$1</f>
        <v>1.790633609</v>
      </c>
      <c r="L265" s="151">
        <f t="shared" si="4"/>
        <v>2.417102479</v>
      </c>
      <c r="M265" s="152" t="str">
        <f t="shared" si="5"/>
        <v>juankbell</v>
      </c>
      <c r="N265" s="153">
        <f>IFERROR(__xludf.DUMMYFUNCTION("""COMPUTED_VALUE"""),4.0)</f>
        <v>4</v>
      </c>
      <c r="O265" s="154"/>
      <c r="P265" s="154"/>
      <c r="Q265" s="154"/>
      <c r="R265" s="154"/>
      <c r="S265" s="154"/>
      <c r="T265" s="154"/>
      <c r="U265" s="154"/>
      <c r="V265" s="154"/>
      <c r="W265" s="154"/>
      <c r="X265" s="154"/>
      <c r="Y265" s="154"/>
      <c r="Z265" s="154"/>
    </row>
    <row r="266">
      <c r="A266" s="143" t="s">
        <v>12</v>
      </c>
      <c r="B266" s="143" t="s">
        <v>255</v>
      </c>
      <c r="C266" s="171" t="s">
        <v>259</v>
      </c>
      <c r="D266" s="145" t="s">
        <v>242</v>
      </c>
      <c r="E266" s="146">
        <v>44188.0</v>
      </c>
      <c r="F266" s="147" t="s">
        <v>260</v>
      </c>
      <c r="G266" s="148"/>
      <c r="H266" s="148"/>
      <c r="I266" s="148"/>
      <c r="J266" s="149">
        <f t="shared" si="14"/>
        <v>0</v>
      </c>
      <c r="K266" s="150">
        <f t="shared" si="23"/>
        <v>1.790633609</v>
      </c>
      <c r="L266" s="151">
        <f t="shared" si="4"/>
        <v>2.417102479</v>
      </c>
      <c r="M266" s="152" t="str">
        <f t="shared" si="5"/>
        <v>juankbell</v>
      </c>
      <c r="N266" s="153">
        <f>IFERROR(__xludf.DUMMYFUNCTION("""COMPUTED_VALUE"""),5.0)</f>
        <v>5</v>
      </c>
      <c r="O266" s="154"/>
      <c r="P266" s="154"/>
      <c r="Q266" s="154"/>
      <c r="R266" s="154"/>
      <c r="S266" s="154"/>
      <c r="T266" s="154"/>
      <c r="U266" s="154"/>
      <c r="V266" s="154"/>
      <c r="W266" s="154"/>
      <c r="X266" s="154"/>
      <c r="Y266" s="154"/>
      <c r="Z266" s="154"/>
    </row>
    <row r="267">
      <c r="A267" s="143" t="s">
        <v>12</v>
      </c>
      <c r="B267" s="143" t="s">
        <v>76</v>
      </c>
      <c r="C267" s="171" t="s">
        <v>321</v>
      </c>
      <c r="D267" s="145" t="s">
        <v>242</v>
      </c>
      <c r="E267" s="146">
        <v>44192.0</v>
      </c>
      <c r="F267" s="147" t="s">
        <v>249</v>
      </c>
      <c r="G267" s="148"/>
      <c r="H267" s="148"/>
      <c r="I267" s="148"/>
      <c r="J267" s="149">
        <f t="shared" si="14"/>
        <v>0</v>
      </c>
      <c r="K267" s="150">
        <f t="shared" si="23"/>
        <v>1.790633609</v>
      </c>
      <c r="L267" s="151">
        <f t="shared" si="4"/>
        <v>2.417102479</v>
      </c>
      <c r="M267" s="152" t="str">
        <f t="shared" si="5"/>
        <v>juankbell</v>
      </c>
      <c r="N267" s="153">
        <f>IFERROR(__xludf.DUMMYFUNCTION("""COMPUTED_VALUE"""),6.0)</f>
        <v>6</v>
      </c>
      <c r="O267" s="154"/>
      <c r="P267" s="154"/>
      <c r="Q267" s="154"/>
      <c r="R267" s="154"/>
      <c r="S267" s="154"/>
      <c r="T267" s="154"/>
      <c r="U267" s="154"/>
      <c r="V267" s="154"/>
      <c r="W267" s="154"/>
      <c r="X267" s="154"/>
      <c r="Y267" s="154"/>
      <c r="Z267" s="154"/>
    </row>
    <row r="268">
      <c r="A268" s="143" t="s">
        <v>12</v>
      </c>
      <c r="B268" s="143" t="s">
        <v>76</v>
      </c>
      <c r="C268" s="171" t="s">
        <v>355</v>
      </c>
      <c r="D268" s="145" t="s">
        <v>242</v>
      </c>
      <c r="E268" s="146">
        <v>44192.0</v>
      </c>
      <c r="F268" s="147" t="s">
        <v>249</v>
      </c>
      <c r="G268" s="148"/>
      <c r="H268" s="148"/>
      <c r="I268" s="148"/>
      <c r="J268" s="149">
        <f t="shared" si="14"/>
        <v>0</v>
      </c>
      <c r="K268" s="150">
        <f t="shared" si="23"/>
        <v>1.790633609</v>
      </c>
      <c r="L268" s="151">
        <f t="shared" si="4"/>
        <v>2.417102479</v>
      </c>
      <c r="M268" s="152" t="str">
        <f t="shared" si="5"/>
        <v>juankbell</v>
      </c>
      <c r="N268" s="153">
        <f>IFERROR(__xludf.DUMMYFUNCTION("""COMPUTED_VALUE"""),7.0)</f>
        <v>7</v>
      </c>
      <c r="O268" s="154"/>
      <c r="P268" s="154"/>
      <c r="Q268" s="154"/>
      <c r="R268" s="154"/>
      <c r="S268" s="154"/>
      <c r="T268" s="154"/>
      <c r="U268" s="154"/>
      <c r="V268" s="154"/>
      <c r="W268" s="154"/>
      <c r="X268" s="154"/>
      <c r="Y268" s="154"/>
      <c r="Z268" s="154"/>
    </row>
    <row r="269">
      <c r="A269" s="143" t="s">
        <v>12</v>
      </c>
      <c r="B269" s="143" t="s">
        <v>76</v>
      </c>
      <c r="C269" s="171" t="s">
        <v>250</v>
      </c>
      <c r="D269" s="145" t="s">
        <v>242</v>
      </c>
      <c r="E269" s="146">
        <v>44192.0</v>
      </c>
      <c r="F269" s="147" t="s">
        <v>249</v>
      </c>
      <c r="G269" s="148"/>
      <c r="H269" s="148"/>
      <c r="I269" s="148"/>
      <c r="J269" s="149">
        <f t="shared" si="14"/>
        <v>0</v>
      </c>
      <c r="K269" s="150">
        <f t="shared" si="23"/>
        <v>1.790633609</v>
      </c>
      <c r="L269" s="151">
        <f t="shared" si="4"/>
        <v>2.417102479</v>
      </c>
      <c r="M269" s="152" t="str">
        <f t="shared" si="5"/>
        <v>juankbell</v>
      </c>
      <c r="N269" s="153">
        <f>IFERROR(__xludf.DUMMYFUNCTION("""COMPUTED_VALUE"""),8.0)</f>
        <v>8</v>
      </c>
      <c r="O269" s="154"/>
      <c r="P269" s="154"/>
      <c r="Q269" s="154"/>
      <c r="R269" s="154"/>
      <c r="S269" s="154"/>
      <c r="T269" s="154"/>
      <c r="U269" s="154"/>
      <c r="V269" s="154"/>
      <c r="W269" s="154"/>
      <c r="X269" s="154"/>
      <c r="Y269" s="154"/>
      <c r="Z269" s="154"/>
    </row>
    <row r="270">
      <c r="A270" s="143" t="s">
        <v>12</v>
      </c>
      <c r="B270" s="143" t="s">
        <v>76</v>
      </c>
      <c r="C270" s="171" t="s">
        <v>254</v>
      </c>
      <c r="D270" s="145" t="s">
        <v>242</v>
      </c>
      <c r="E270" s="146">
        <v>44192.0</v>
      </c>
      <c r="F270" s="147" t="s">
        <v>249</v>
      </c>
      <c r="G270" s="148"/>
      <c r="H270" s="148"/>
      <c r="I270" s="148"/>
      <c r="J270" s="149">
        <f t="shared" si="14"/>
        <v>0</v>
      </c>
      <c r="K270" s="150">
        <f t="shared" si="23"/>
        <v>1.790633609</v>
      </c>
      <c r="L270" s="151">
        <f t="shared" si="4"/>
        <v>2.417102479</v>
      </c>
      <c r="M270" s="152" t="str">
        <f t="shared" si="5"/>
        <v>juankbell</v>
      </c>
      <c r="N270" s="153">
        <f>IFERROR(__xludf.DUMMYFUNCTION("""COMPUTED_VALUE"""),9.0)</f>
        <v>9</v>
      </c>
      <c r="O270" s="154"/>
      <c r="P270" s="154"/>
      <c r="Q270" s="154"/>
      <c r="R270" s="154"/>
      <c r="S270" s="154"/>
      <c r="T270" s="154"/>
      <c r="U270" s="154"/>
      <c r="V270" s="154"/>
      <c r="W270" s="154"/>
      <c r="X270" s="154"/>
      <c r="Y270" s="154"/>
      <c r="Z270" s="154"/>
    </row>
    <row r="271">
      <c r="A271" s="143" t="s">
        <v>12</v>
      </c>
      <c r="B271" s="143" t="s">
        <v>21</v>
      </c>
      <c r="C271" s="171" t="s">
        <v>270</v>
      </c>
      <c r="D271" s="145" t="s">
        <v>242</v>
      </c>
      <c r="E271" s="146">
        <v>44193.0</v>
      </c>
      <c r="F271" s="147" t="s">
        <v>249</v>
      </c>
      <c r="G271" s="148"/>
      <c r="H271" s="148"/>
      <c r="I271" s="148"/>
      <c r="J271" s="149">
        <f t="shared" si="14"/>
        <v>0</v>
      </c>
      <c r="K271" s="150">
        <f t="shared" si="23"/>
        <v>1.790633609</v>
      </c>
      <c r="L271" s="151">
        <f t="shared" si="4"/>
        <v>2.417102479</v>
      </c>
      <c r="M271" s="152" t="str">
        <f t="shared" si="5"/>
        <v>juankbell</v>
      </c>
      <c r="N271" s="153">
        <f>IFERROR(__xludf.DUMMYFUNCTION("""COMPUTED_VALUE"""),10.0)</f>
        <v>10</v>
      </c>
      <c r="O271" s="154"/>
      <c r="P271" s="154"/>
      <c r="Q271" s="154"/>
      <c r="R271" s="154"/>
      <c r="S271" s="154"/>
      <c r="T271" s="154"/>
      <c r="U271" s="154"/>
      <c r="V271" s="154"/>
      <c r="W271" s="154"/>
      <c r="X271" s="154"/>
      <c r="Y271" s="154"/>
      <c r="Z271" s="154"/>
    </row>
    <row r="272">
      <c r="A272" s="143" t="s">
        <v>12</v>
      </c>
      <c r="B272" s="143" t="s">
        <v>21</v>
      </c>
      <c r="C272" s="171" t="s">
        <v>273</v>
      </c>
      <c r="D272" s="145" t="s">
        <v>242</v>
      </c>
      <c r="E272" s="146">
        <v>44193.0</v>
      </c>
      <c r="F272" s="147" t="s">
        <v>249</v>
      </c>
      <c r="G272" s="148"/>
      <c r="H272" s="148"/>
      <c r="I272" s="148"/>
      <c r="J272" s="149">
        <f t="shared" si="14"/>
        <v>0</v>
      </c>
      <c r="K272" s="150">
        <f t="shared" si="23"/>
        <v>1.790633609</v>
      </c>
      <c r="L272" s="151">
        <f t="shared" si="4"/>
        <v>2.417102479</v>
      </c>
      <c r="M272" s="152" t="str">
        <f t="shared" si="5"/>
        <v>juankbell</v>
      </c>
      <c r="N272" s="153">
        <f>IFERROR(__xludf.DUMMYFUNCTION("""COMPUTED_VALUE"""),11.0)</f>
        <v>11</v>
      </c>
      <c r="O272" s="154"/>
      <c r="P272" s="154"/>
      <c r="Q272" s="154"/>
      <c r="R272" s="154"/>
      <c r="S272" s="154"/>
      <c r="T272" s="154"/>
      <c r="U272" s="154"/>
      <c r="V272" s="154"/>
      <c r="W272" s="154"/>
      <c r="X272" s="154"/>
      <c r="Y272" s="154"/>
      <c r="Z272" s="154"/>
    </row>
    <row r="273">
      <c r="A273" s="161" t="s">
        <v>12</v>
      </c>
      <c r="B273" s="161" t="s">
        <v>262</v>
      </c>
      <c r="C273" s="158" t="s">
        <v>325</v>
      </c>
      <c r="D273" s="163"/>
      <c r="E273" s="164"/>
      <c r="F273" s="157"/>
      <c r="G273" s="159"/>
      <c r="H273" s="159"/>
      <c r="I273" s="159"/>
      <c r="J273" s="149">
        <f t="shared" si="14"/>
        <v>0</v>
      </c>
      <c r="K273" s="165">
        <f>16.116*-0.85</f>
        <v>-13.6986</v>
      </c>
      <c r="L273" s="151">
        <f t="shared" si="4"/>
        <v>2.417102479</v>
      </c>
      <c r="M273" s="152" t="str">
        <f t="shared" si="5"/>
        <v>juankbell</v>
      </c>
      <c r="N273" s="153">
        <f>IFERROR(__xludf.DUMMYFUNCTION("""COMPUTED_VALUE"""),12.0)</f>
        <v>12</v>
      </c>
      <c r="O273" s="153"/>
      <c r="P273" s="153"/>
      <c r="Q273" s="153"/>
      <c r="R273" s="153">
        <v>36.89669088595067</v>
      </c>
      <c r="S273" s="153"/>
      <c r="T273" s="153"/>
      <c r="U273" s="153"/>
      <c r="V273" s="153"/>
      <c r="W273" s="153"/>
      <c r="X273" s="153"/>
      <c r="Y273" s="154"/>
      <c r="Z273" s="154"/>
    </row>
    <row r="274">
      <c r="A274" s="143" t="s">
        <v>12</v>
      </c>
      <c r="B274" s="143" t="s">
        <v>247</v>
      </c>
      <c r="C274" s="171" t="s">
        <v>307</v>
      </c>
      <c r="D274" s="145" t="s">
        <v>242</v>
      </c>
      <c r="E274" s="146">
        <v>44184.0</v>
      </c>
      <c r="F274" s="158" t="s">
        <v>261</v>
      </c>
      <c r="G274" s="159">
        <v>0.0</v>
      </c>
      <c r="H274" s="159">
        <v>0.0</v>
      </c>
      <c r="I274" s="159">
        <v>0.0</v>
      </c>
      <c r="J274" s="149">
        <f t="shared" si="14"/>
        <v>0</v>
      </c>
      <c r="K274" s="150">
        <f t="shared" ref="K274:K291" si="24">J274*$J$1</f>
        <v>0</v>
      </c>
      <c r="L274" s="151">
        <f t="shared" si="4"/>
        <v>2.417102479</v>
      </c>
      <c r="M274" s="152" t="str">
        <f t="shared" si="5"/>
        <v>juankbell</v>
      </c>
      <c r="N274" s="153">
        <f>IFERROR(__xludf.DUMMYFUNCTION("""COMPUTED_VALUE"""),13.0)</f>
        <v>13</v>
      </c>
      <c r="O274" s="154"/>
      <c r="P274" s="154"/>
      <c r="Q274" s="154"/>
      <c r="R274" s="154"/>
      <c r="S274" s="154"/>
      <c r="T274" s="154"/>
      <c r="U274" s="154"/>
      <c r="V274" s="154"/>
      <c r="W274" s="154"/>
      <c r="X274" s="154"/>
      <c r="Y274" s="154"/>
      <c r="Z274" s="154"/>
    </row>
    <row r="275">
      <c r="A275" s="143" t="s">
        <v>63</v>
      </c>
      <c r="B275" s="143" t="s">
        <v>255</v>
      </c>
      <c r="C275" s="144" t="s">
        <v>299</v>
      </c>
      <c r="D275" s="145" t="s">
        <v>242</v>
      </c>
      <c r="E275" s="146">
        <v>44188.0</v>
      </c>
      <c r="F275" s="147" t="s">
        <v>257</v>
      </c>
      <c r="G275" s="148">
        <v>40.0</v>
      </c>
      <c r="H275" s="148">
        <v>35.0</v>
      </c>
      <c r="I275" s="148">
        <v>40.0</v>
      </c>
      <c r="J275" s="149">
        <f t="shared" si="14"/>
        <v>0.002353890565</v>
      </c>
      <c r="K275" s="150">
        <f t="shared" si="24"/>
        <v>1.020019245</v>
      </c>
      <c r="L275" s="151">
        <f t="shared" si="4"/>
        <v>2.34936206</v>
      </c>
      <c r="M275" s="152" t="str">
        <f t="shared" si="5"/>
        <v>simunstrukan</v>
      </c>
      <c r="N275" s="153">
        <f>IFERROR(__xludf.DUMMYFUNCTION("""COMPUTED_VALUE"""),1.0)</f>
        <v>1</v>
      </c>
      <c r="O275" s="154"/>
      <c r="P275" s="154"/>
      <c r="Q275" s="154"/>
      <c r="R275" s="154"/>
      <c r="S275" s="154"/>
      <c r="T275" s="154"/>
      <c r="U275" s="154"/>
      <c r="V275" s="154"/>
      <c r="W275" s="154"/>
      <c r="X275" s="154"/>
      <c r="Y275" s="154"/>
      <c r="Z275" s="154"/>
    </row>
    <row r="276">
      <c r="A276" s="143" t="s">
        <v>63</v>
      </c>
      <c r="B276" s="143" t="s">
        <v>76</v>
      </c>
      <c r="C276" s="144" t="s">
        <v>258</v>
      </c>
      <c r="D276" s="145" t="s">
        <v>242</v>
      </c>
      <c r="E276" s="146">
        <v>44192.0</v>
      </c>
      <c r="F276" s="147" t="s">
        <v>249</v>
      </c>
      <c r="G276" s="148">
        <v>30.0</v>
      </c>
      <c r="H276" s="148">
        <v>25.0</v>
      </c>
      <c r="I276" s="148">
        <v>25.0</v>
      </c>
      <c r="J276" s="149">
        <f t="shared" si="14"/>
        <v>0.001644562287</v>
      </c>
      <c r="K276" s="150">
        <f t="shared" si="24"/>
        <v>0.7126436575</v>
      </c>
      <c r="L276" s="151">
        <f t="shared" si="4"/>
        <v>2.34936206</v>
      </c>
      <c r="M276" s="152" t="str">
        <f t="shared" si="5"/>
        <v>simunstrukan</v>
      </c>
      <c r="N276" s="153">
        <f>IFERROR(__xludf.DUMMYFUNCTION("""COMPUTED_VALUE"""),2.0)</f>
        <v>2</v>
      </c>
      <c r="O276" s="154"/>
      <c r="P276" s="154"/>
      <c r="Q276" s="154"/>
      <c r="R276" s="154"/>
      <c r="S276" s="154"/>
      <c r="T276" s="154"/>
      <c r="U276" s="154"/>
      <c r="V276" s="154"/>
      <c r="W276" s="154"/>
      <c r="X276" s="154"/>
      <c r="Y276" s="154"/>
      <c r="Z276" s="154"/>
    </row>
    <row r="277">
      <c r="A277" s="143" t="s">
        <v>63</v>
      </c>
      <c r="B277" s="143" t="s">
        <v>255</v>
      </c>
      <c r="C277" s="144" t="s">
        <v>256</v>
      </c>
      <c r="D277" s="145" t="s">
        <v>242</v>
      </c>
      <c r="E277" s="146">
        <v>44188.0</v>
      </c>
      <c r="F277" s="147" t="s">
        <v>257</v>
      </c>
      <c r="G277" s="148">
        <v>20.0</v>
      </c>
      <c r="H277" s="148">
        <v>25.0</v>
      </c>
      <c r="I277" s="148">
        <v>25.0</v>
      </c>
      <c r="J277" s="149">
        <f t="shared" si="14"/>
        <v>0.001423151902</v>
      </c>
      <c r="K277" s="150">
        <f t="shared" si="24"/>
        <v>0.6166991577</v>
      </c>
      <c r="L277" s="151">
        <f t="shared" si="4"/>
        <v>2.34936206</v>
      </c>
      <c r="M277" s="152" t="str">
        <f t="shared" si="5"/>
        <v>simunstrukan</v>
      </c>
      <c r="N277" s="153">
        <f>IFERROR(__xludf.DUMMYFUNCTION("""COMPUTED_VALUE"""),3.0)</f>
        <v>3</v>
      </c>
      <c r="O277" s="154"/>
      <c r="P277" s="154"/>
      <c r="Q277" s="154"/>
      <c r="R277" s="154"/>
      <c r="S277" s="154"/>
      <c r="T277" s="154"/>
      <c r="U277" s="154"/>
      <c r="V277" s="154"/>
      <c r="W277" s="154"/>
      <c r="X277" s="154"/>
      <c r="Y277" s="154"/>
      <c r="Z277" s="154"/>
    </row>
    <row r="278">
      <c r="A278" s="143" t="s">
        <v>112</v>
      </c>
      <c r="B278" s="143" t="s">
        <v>255</v>
      </c>
      <c r="C278" s="144" t="s">
        <v>299</v>
      </c>
      <c r="D278" s="145" t="s">
        <v>242</v>
      </c>
      <c r="E278" s="146">
        <v>44188.0</v>
      </c>
      <c r="F278" s="147" t="s">
        <v>257</v>
      </c>
      <c r="G278" s="148">
        <v>40.0</v>
      </c>
      <c r="H278" s="148">
        <v>35.0</v>
      </c>
      <c r="I278" s="148">
        <v>40.0</v>
      </c>
      <c r="J278" s="149">
        <f t="shared" si="14"/>
        <v>0.002353890565</v>
      </c>
      <c r="K278" s="150">
        <f t="shared" si="24"/>
        <v>1.020019245</v>
      </c>
      <c r="L278" s="151">
        <f t="shared" si="4"/>
        <v>2.25341756</v>
      </c>
      <c r="M278" s="152" t="str">
        <f t="shared" si="5"/>
        <v>laurenluz</v>
      </c>
      <c r="N278" s="153">
        <f>IFERROR(__xludf.DUMMYFUNCTION("""COMPUTED_VALUE"""),1.0)</f>
        <v>1</v>
      </c>
      <c r="O278" s="154"/>
      <c r="P278" s="154"/>
      <c r="Q278" s="154"/>
      <c r="R278" s="154"/>
      <c r="S278" s="154"/>
      <c r="T278" s="154"/>
      <c r="U278" s="154"/>
      <c r="V278" s="154"/>
      <c r="W278" s="154"/>
      <c r="X278" s="154"/>
      <c r="Y278" s="154"/>
      <c r="Z278" s="154"/>
    </row>
    <row r="279">
      <c r="A279" s="143" t="s">
        <v>112</v>
      </c>
      <c r="B279" s="143" t="s">
        <v>255</v>
      </c>
      <c r="C279" s="144" t="s">
        <v>301</v>
      </c>
      <c r="D279" s="145" t="s">
        <v>242</v>
      </c>
      <c r="E279" s="146">
        <v>44188.0</v>
      </c>
      <c r="F279" s="147" t="s">
        <v>257</v>
      </c>
      <c r="G279" s="148">
        <v>20.0</v>
      </c>
      <c r="H279" s="148">
        <v>25.0</v>
      </c>
      <c r="I279" s="148">
        <v>25.0</v>
      </c>
      <c r="J279" s="149">
        <f t="shared" si="14"/>
        <v>0.001423151902</v>
      </c>
      <c r="K279" s="150">
        <f t="shared" si="24"/>
        <v>0.6166991577</v>
      </c>
      <c r="L279" s="151">
        <f t="shared" si="4"/>
        <v>2.25341756</v>
      </c>
      <c r="M279" s="152" t="str">
        <f t="shared" si="5"/>
        <v>laurenluz</v>
      </c>
      <c r="N279" s="153">
        <f>IFERROR(__xludf.DUMMYFUNCTION("""COMPUTED_VALUE"""),2.0)</f>
        <v>2</v>
      </c>
      <c r="O279" s="154"/>
      <c r="P279" s="154"/>
      <c r="Q279" s="154"/>
      <c r="R279" s="154"/>
      <c r="S279" s="154"/>
      <c r="T279" s="154"/>
      <c r="U279" s="154"/>
      <c r="V279" s="154"/>
      <c r="W279" s="154"/>
      <c r="X279" s="154"/>
      <c r="Y279" s="154"/>
      <c r="Z279" s="154"/>
    </row>
    <row r="280">
      <c r="A280" s="143" t="s">
        <v>112</v>
      </c>
      <c r="B280" s="143" t="s">
        <v>255</v>
      </c>
      <c r="C280" s="144" t="s">
        <v>303</v>
      </c>
      <c r="D280" s="145" t="s">
        <v>242</v>
      </c>
      <c r="E280" s="146">
        <v>44195.0</v>
      </c>
      <c r="F280" s="147" t="s">
        <v>257</v>
      </c>
      <c r="G280" s="148">
        <v>20.0</v>
      </c>
      <c r="H280" s="148">
        <v>25.0</v>
      </c>
      <c r="I280" s="148">
        <v>25.0</v>
      </c>
      <c r="J280" s="149">
        <f t="shared" si="14"/>
        <v>0.001423151902</v>
      </c>
      <c r="K280" s="150">
        <f t="shared" si="24"/>
        <v>0.6166991577</v>
      </c>
      <c r="L280" s="151">
        <f t="shared" si="4"/>
        <v>2.25341756</v>
      </c>
      <c r="M280" s="152" t="str">
        <f t="shared" si="5"/>
        <v>laurenluz</v>
      </c>
      <c r="N280" s="153">
        <f>IFERROR(__xludf.DUMMYFUNCTION("""COMPUTED_VALUE"""),3.0)</f>
        <v>3</v>
      </c>
      <c r="O280" s="154"/>
      <c r="P280" s="154"/>
      <c r="Q280" s="154"/>
      <c r="R280" s="154"/>
      <c r="S280" s="154"/>
      <c r="T280" s="154"/>
      <c r="U280" s="154"/>
      <c r="V280" s="154"/>
      <c r="W280" s="154"/>
      <c r="X280" s="154"/>
      <c r="Y280" s="154"/>
      <c r="Z280" s="154"/>
    </row>
    <row r="281">
      <c r="A281" s="143" t="s">
        <v>111</v>
      </c>
      <c r="B281" s="143" t="s">
        <v>76</v>
      </c>
      <c r="C281" s="144" t="s">
        <v>254</v>
      </c>
      <c r="D281" s="145" t="s">
        <v>242</v>
      </c>
      <c r="E281" s="146">
        <v>44192.0</v>
      </c>
      <c r="F281" s="147" t="s">
        <v>249</v>
      </c>
      <c r="G281" s="148">
        <v>30.0</v>
      </c>
      <c r="H281" s="148">
        <v>25.0</v>
      </c>
      <c r="I281" s="148">
        <v>50.0</v>
      </c>
      <c r="J281" s="149">
        <f t="shared" si="14"/>
        <v>0.00212348949</v>
      </c>
      <c r="K281" s="150">
        <f t="shared" si="24"/>
        <v>0.9201787788</v>
      </c>
      <c r="L281" s="151">
        <f t="shared" si="4"/>
        <v>2.217195466</v>
      </c>
      <c r="M281" s="152" t="str">
        <f t="shared" si="5"/>
        <v>metaverde</v>
      </c>
      <c r="N281" s="153">
        <f>IFERROR(__xludf.DUMMYFUNCTION("""COMPUTED_VALUE"""),1.0)</f>
        <v>1</v>
      </c>
      <c r="O281" s="154"/>
      <c r="P281" s="154"/>
      <c r="Q281" s="154"/>
      <c r="R281" s="154"/>
      <c r="S281" s="154"/>
      <c r="T281" s="154"/>
      <c r="U281" s="154"/>
      <c r="V281" s="154"/>
      <c r="W281" s="154"/>
      <c r="X281" s="154"/>
      <c r="Y281" s="154"/>
      <c r="Z281" s="154"/>
    </row>
    <row r="282">
      <c r="A282" s="143" t="s">
        <v>111</v>
      </c>
      <c r="B282" s="143" t="s">
        <v>76</v>
      </c>
      <c r="C282" s="144" t="s">
        <v>356</v>
      </c>
      <c r="D282" s="145" t="s">
        <v>242</v>
      </c>
      <c r="E282" s="146">
        <v>44192.0</v>
      </c>
      <c r="F282" s="147" t="s">
        <v>249</v>
      </c>
      <c r="G282" s="148">
        <v>5.0</v>
      </c>
      <c r="H282" s="148">
        <v>25.0</v>
      </c>
      <c r="I282" s="148">
        <v>50.0</v>
      </c>
      <c r="J282" s="149">
        <f t="shared" si="14"/>
        <v>0.001569963529</v>
      </c>
      <c r="K282" s="150">
        <f t="shared" si="24"/>
        <v>0.6803175293</v>
      </c>
      <c r="L282" s="151">
        <f t="shared" si="4"/>
        <v>2.217195466</v>
      </c>
      <c r="M282" s="152" t="str">
        <f t="shared" si="5"/>
        <v>metaverde</v>
      </c>
      <c r="N282" s="153">
        <f>IFERROR(__xludf.DUMMYFUNCTION("""COMPUTED_VALUE"""),2.0)</f>
        <v>2</v>
      </c>
      <c r="O282" s="154"/>
      <c r="P282" s="154"/>
      <c r="Q282" s="154"/>
      <c r="R282" s="154"/>
      <c r="S282" s="154"/>
      <c r="T282" s="154"/>
      <c r="U282" s="154"/>
      <c r="V282" s="154"/>
      <c r="W282" s="154"/>
      <c r="X282" s="154"/>
      <c r="Y282" s="154"/>
      <c r="Z282" s="154"/>
    </row>
    <row r="283">
      <c r="A283" s="143" t="s">
        <v>111</v>
      </c>
      <c r="B283" s="143" t="s">
        <v>3</v>
      </c>
      <c r="C283" s="144" t="s">
        <v>251</v>
      </c>
      <c r="D283" s="145" t="s">
        <v>242</v>
      </c>
      <c r="E283" s="146">
        <v>44186.0</v>
      </c>
      <c r="F283" s="147" t="s">
        <v>249</v>
      </c>
      <c r="G283" s="148">
        <v>20.0</v>
      </c>
      <c r="H283" s="148">
        <v>25.0</v>
      </c>
      <c r="I283" s="148">
        <v>25.0</v>
      </c>
      <c r="J283" s="149">
        <f t="shared" si="14"/>
        <v>0.001423151902</v>
      </c>
      <c r="K283" s="150">
        <f t="shared" si="24"/>
        <v>0.6166991577</v>
      </c>
      <c r="L283" s="151">
        <f t="shared" si="4"/>
        <v>2.217195466</v>
      </c>
      <c r="M283" s="152" t="str">
        <f t="shared" si="5"/>
        <v>metaverde</v>
      </c>
      <c r="N283" s="153">
        <f>IFERROR(__xludf.DUMMYFUNCTION("""COMPUTED_VALUE"""),3.0)</f>
        <v>3</v>
      </c>
      <c r="O283" s="154"/>
      <c r="P283" s="154"/>
      <c r="Q283" s="154"/>
      <c r="R283" s="154"/>
      <c r="S283" s="154"/>
      <c r="T283" s="154"/>
      <c r="U283" s="154"/>
      <c r="V283" s="154"/>
      <c r="W283" s="154"/>
      <c r="X283" s="154"/>
      <c r="Y283" s="154"/>
      <c r="Z283" s="154"/>
    </row>
    <row r="284">
      <c r="A284" s="143" t="s">
        <v>18</v>
      </c>
      <c r="B284" s="143" t="s">
        <v>255</v>
      </c>
      <c r="C284" s="144" t="s">
        <v>299</v>
      </c>
      <c r="D284" s="145" t="s">
        <v>242</v>
      </c>
      <c r="E284" s="146">
        <v>44188.0</v>
      </c>
      <c r="F284" s="147" t="s">
        <v>257</v>
      </c>
      <c r="G284" s="148">
        <v>40.0</v>
      </c>
      <c r="H284" s="148">
        <v>35.0</v>
      </c>
      <c r="I284" s="148">
        <v>40.0</v>
      </c>
      <c r="J284" s="149">
        <f t="shared" si="14"/>
        <v>0.002353890565</v>
      </c>
      <c r="K284" s="150">
        <f t="shared" si="24"/>
        <v>1.020019245</v>
      </c>
      <c r="L284" s="151">
        <f t="shared" si="4"/>
        <v>1.732662902</v>
      </c>
      <c r="M284" s="152" t="str">
        <f t="shared" si="5"/>
        <v>randomshinichi</v>
      </c>
      <c r="N284" s="153">
        <f>IFERROR(__xludf.DUMMYFUNCTION("""COMPUTED_VALUE"""),1.0)</f>
        <v>1</v>
      </c>
      <c r="O284" s="154"/>
      <c r="P284" s="154"/>
      <c r="Q284" s="154"/>
      <c r="R284" s="154"/>
      <c r="S284" s="154"/>
      <c r="T284" s="154"/>
      <c r="U284" s="154"/>
      <c r="V284" s="154"/>
      <c r="W284" s="154"/>
      <c r="X284" s="154"/>
      <c r="Y284" s="154"/>
      <c r="Z284" s="154"/>
    </row>
    <row r="285">
      <c r="A285" s="143" t="s">
        <v>18</v>
      </c>
      <c r="B285" s="143" t="s">
        <v>76</v>
      </c>
      <c r="C285" s="144" t="s">
        <v>258</v>
      </c>
      <c r="D285" s="145" t="s">
        <v>242</v>
      </c>
      <c r="E285" s="146">
        <v>44192.0</v>
      </c>
      <c r="F285" s="147" t="s">
        <v>249</v>
      </c>
      <c r="G285" s="148">
        <v>30.0</v>
      </c>
      <c r="H285" s="148">
        <v>25.0</v>
      </c>
      <c r="I285" s="148">
        <v>25.0</v>
      </c>
      <c r="J285" s="149">
        <f t="shared" si="14"/>
        <v>0.001644562287</v>
      </c>
      <c r="K285" s="150">
        <f t="shared" si="24"/>
        <v>0.7126436575</v>
      </c>
      <c r="L285" s="151">
        <f t="shared" si="4"/>
        <v>1.732662902</v>
      </c>
      <c r="M285" s="152" t="str">
        <f t="shared" si="5"/>
        <v>randomshinichi</v>
      </c>
      <c r="N285" s="153">
        <f>IFERROR(__xludf.DUMMYFUNCTION("""COMPUTED_VALUE"""),2.0)</f>
        <v>2</v>
      </c>
      <c r="O285" s="154"/>
      <c r="P285" s="154"/>
      <c r="Q285" s="154"/>
      <c r="R285" s="154"/>
      <c r="S285" s="154"/>
      <c r="T285" s="154"/>
      <c r="U285" s="154"/>
      <c r="V285" s="154"/>
      <c r="W285" s="154"/>
      <c r="X285" s="154"/>
      <c r="Y285" s="154"/>
      <c r="Z285" s="154"/>
    </row>
    <row r="286">
      <c r="A286" s="143" t="s">
        <v>76</v>
      </c>
      <c r="B286" s="143" t="s">
        <v>76</v>
      </c>
      <c r="C286" s="144" t="s">
        <v>276</v>
      </c>
      <c r="D286" s="145" t="s">
        <v>242</v>
      </c>
      <c r="E286" s="146">
        <v>44192.0</v>
      </c>
      <c r="F286" s="147" t="s">
        <v>249</v>
      </c>
      <c r="G286" s="148">
        <v>150.0</v>
      </c>
      <c r="H286" s="148">
        <v>100.0</v>
      </c>
      <c r="I286" s="148">
        <v>150.0</v>
      </c>
      <c r="J286" s="149">
        <f t="shared" si="14"/>
        <v>0.008200334705</v>
      </c>
      <c r="K286" s="150">
        <f t="shared" si="24"/>
        <v>3.553478372</v>
      </c>
      <c r="L286" s="151">
        <f t="shared" si="4"/>
        <v>1.72909752</v>
      </c>
      <c r="M286" s="152" t="str">
        <f t="shared" si="5"/>
        <v>iviangita</v>
      </c>
      <c r="N286" s="153">
        <f>IFERROR(__xludf.DUMMYFUNCTION("""COMPUTED_VALUE"""),1.0)</f>
        <v>1</v>
      </c>
      <c r="O286" s="154"/>
      <c r="P286" s="154"/>
      <c r="Q286" s="154"/>
      <c r="R286" s="154"/>
      <c r="S286" s="154"/>
      <c r="T286" s="154"/>
      <c r="U286" s="154"/>
      <c r="V286" s="154"/>
      <c r="W286" s="154"/>
      <c r="X286" s="154"/>
      <c r="Y286" s="154"/>
      <c r="Z286" s="154"/>
    </row>
    <row r="287">
      <c r="A287" s="143" t="s">
        <v>76</v>
      </c>
      <c r="B287" s="143" t="s">
        <v>247</v>
      </c>
      <c r="C287" s="144" t="s">
        <v>357</v>
      </c>
      <c r="D287" s="145" t="s">
        <v>242</v>
      </c>
      <c r="E287" s="146">
        <v>44184.0</v>
      </c>
      <c r="F287" s="147" t="s">
        <v>249</v>
      </c>
      <c r="G287" s="148">
        <v>120.0</v>
      </c>
      <c r="H287" s="148">
        <v>100.0</v>
      </c>
      <c r="I287" s="148">
        <v>150.0</v>
      </c>
      <c r="J287" s="149">
        <f t="shared" si="14"/>
        <v>0.007536103552</v>
      </c>
      <c r="K287" s="150">
        <f t="shared" si="24"/>
        <v>3.265644873</v>
      </c>
      <c r="L287" s="151">
        <f t="shared" si="4"/>
        <v>1.72909752</v>
      </c>
      <c r="M287" s="152" t="str">
        <f t="shared" si="5"/>
        <v>iviangita</v>
      </c>
      <c r="N287" s="153">
        <f>IFERROR(__xludf.DUMMYFUNCTION("""COMPUTED_VALUE"""),2.0)</f>
        <v>2</v>
      </c>
      <c r="O287" s="154"/>
      <c r="P287" s="154"/>
      <c r="Q287" s="154"/>
      <c r="R287" s="154"/>
      <c r="S287" s="154"/>
      <c r="T287" s="154"/>
      <c r="U287" s="154"/>
      <c r="V287" s="154"/>
      <c r="W287" s="154"/>
      <c r="X287" s="154"/>
      <c r="Y287" s="154"/>
      <c r="Z287" s="154"/>
    </row>
    <row r="288">
      <c r="A288" s="143" t="s">
        <v>76</v>
      </c>
      <c r="B288" s="143" t="s">
        <v>3</v>
      </c>
      <c r="C288" s="144" t="s">
        <v>358</v>
      </c>
      <c r="D288" s="145" t="s">
        <v>242</v>
      </c>
      <c r="E288" s="146">
        <v>44184.0</v>
      </c>
      <c r="F288" s="147" t="s">
        <v>243</v>
      </c>
      <c r="G288" s="148">
        <v>100.0</v>
      </c>
      <c r="H288" s="148">
        <v>100.0</v>
      </c>
      <c r="I288" s="148">
        <v>150.0</v>
      </c>
      <c r="J288" s="149">
        <f t="shared" si="14"/>
        <v>0.007093282784</v>
      </c>
      <c r="K288" s="150">
        <f t="shared" si="24"/>
        <v>3.073755873</v>
      </c>
      <c r="L288" s="151">
        <f t="shared" si="4"/>
        <v>1.72909752</v>
      </c>
      <c r="M288" s="152" t="str">
        <f t="shared" si="5"/>
        <v>iviangita</v>
      </c>
      <c r="N288" s="153">
        <f>IFERROR(__xludf.DUMMYFUNCTION("""COMPUTED_VALUE"""),3.0)</f>
        <v>3</v>
      </c>
      <c r="O288" s="154"/>
      <c r="P288" s="154"/>
      <c r="Q288" s="154"/>
      <c r="R288" s="154"/>
      <c r="S288" s="154"/>
      <c r="T288" s="154"/>
      <c r="U288" s="154"/>
      <c r="V288" s="154"/>
      <c r="W288" s="154"/>
      <c r="X288" s="154"/>
      <c r="Y288" s="154"/>
      <c r="Z288" s="154"/>
    </row>
    <row r="289">
      <c r="A289" s="143" t="s">
        <v>76</v>
      </c>
      <c r="B289" s="143" t="s">
        <v>255</v>
      </c>
      <c r="C289" s="144" t="s">
        <v>299</v>
      </c>
      <c r="D289" s="145" t="s">
        <v>242</v>
      </c>
      <c r="E289" s="146">
        <v>44188.0</v>
      </c>
      <c r="F289" s="147" t="s">
        <v>257</v>
      </c>
      <c r="G289" s="148">
        <v>40.0</v>
      </c>
      <c r="H289" s="148">
        <v>35.0</v>
      </c>
      <c r="I289" s="148">
        <v>40.0</v>
      </c>
      <c r="J289" s="149">
        <f t="shared" si="14"/>
        <v>0.002353890565</v>
      </c>
      <c r="K289" s="150">
        <f t="shared" si="24"/>
        <v>1.020019245</v>
      </c>
      <c r="L289" s="151">
        <f t="shared" si="4"/>
        <v>1.72909752</v>
      </c>
      <c r="M289" s="152" t="str">
        <f t="shared" si="5"/>
        <v>iviangita</v>
      </c>
      <c r="N289" s="153">
        <f>IFERROR(__xludf.DUMMYFUNCTION("""COMPUTED_VALUE"""),4.0)</f>
        <v>4</v>
      </c>
      <c r="O289" s="154"/>
      <c r="P289" s="154"/>
      <c r="Q289" s="154"/>
      <c r="R289" s="154"/>
      <c r="S289" s="154"/>
      <c r="T289" s="154"/>
      <c r="U289" s="154"/>
      <c r="V289" s="154"/>
      <c r="W289" s="154"/>
      <c r="X289" s="154"/>
      <c r="Y289" s="154"/>
      <c r="Z289" s="154"/>
    </row>
    <row r="290">
      <c r="A290" s="143" t="s">
        <v>76</v>
      </c>
      <c r="B290" s="143" t="s">
        <v>255</v>
      </c>
      <c r="C290" s="144" t="s">
        <v>259</v>
      </c>
      <c r="D290" s="145" t="s">
        <v>242</v>
      </c>
      <c r="E290" s="146">
        <v>44188.0</v>
      </c>
      <c r="F290" s="147" t="s">
        <v>260</v>
      </c>
      <c r="G290" s="148">
        <v>20.0</v>
      </c>
      <c r="H290" s="148">
        <v>25.0</v>
      </c>
      <c r="I290" s="148">
        <v>25.0</v>
      </c>
      <c r="J290" s="149">
        <f t="shared" si="14"/>
        <v>0.001423151902</v>
      </c>
      <c r="K290" s="150">
        <f t="shared" si="24"/>
        <v>0.6166991577</v>
      </c>
      <c r="L290" s="151">
        <f t="shared" si="4"/>
        <v>1.72909752</v>
      </c>
      <c r="M290" s="152" t="str">
        <f t="shared" si="5"/>
        <v>iviangita</v>
      </c>
      <c r="N290" s="153">
        <f>IFERROR(__xludf.DUMMYFUNCTION("""COMPUTED_VALUE"""),5.0)</f>
        <v>5</v>
      </c>
      <c r="O290" s="154"/>
      <c r="P290" s="154"/>
      <c r="Q290" s="154"/>
      <c r="R290" s="154"/>
      <c r="S290" s="154"/>
      <c r="T290" s="154"/>
      <c r="U290" s="154"/>
      <c r="V290" s="154"/>
      <c r="W290" s="154"/>
      <c r="X290" s="154"/>
      <c r="Y290" s="154"/>
      <c r="Z290" s="154"/>
    </row>
    <row r="291">
      <c r="A291" s="143" t="s">
        <v>76</v>
      </c>
      <c r="B291" s="143" t="s">
        <v>247</v>
      </c>
      <c r="C291" s="144" t="s">
        <v>357</v>
      </c>
      <c r="D291" s="145" t="s">
        <v>242</v>
      </c>
      <c r="E291" s="146">
        <v>44184.0</v>
      </c>
      <c r="F291" s="158" t="s">
        <v>261</v>
      </c>
      <c r="G291" s="159">
        <v>0.0</v>
      </c>
      <c r="H291" s="159">
        <v>0.0</v>
      </c>
      <c r="I291" s="159">
        <v>0.0</v>
      </c>
      <c r="J291" s="149">
        <f t="shared" si="14"/>
        <v>0</v>
      </c>
      <c r="K291" s="150">
        <f t="shared" si="24"/>
        <v>0</v>
      </c>
      <c r="L291" s="151">
        <f t="shared" si="4"/>
        <v>1.72909752</v>
      </c>
      <c r="M291" s="152" t="str">
        <f t="shared" si="5"/>
        <v>iviangita</v>
      </c>
      <c r="N291" s="153">
        <f>IFERROR(__xludf.DUMMYFUNCTION("""COMPUTED_VALUE"""),6.0)</f>
        <v>6</v>
      </c>
      <c r="O291" s="154"/>
      <c r="P291" s="154"/>
      <c r="Q291" s="154"/>
      <c r="R291" s="154"/>
      <c r="S291" s="154"/>
      <c r="T291" s="154"/>
      <c r="U291" s="154"/>
      <c r="V291" s="154"/>
      <c r="W291" s="154"/>
      <c r="X291" s="154"/>
      <c r="Y291" s="154"/>
      <c r="Z291" s="154"/>
    </row>
    <row r="292">
      <c r="A292" s="161" t="s">
        <v>76</v>
      </c>
      <c r="B292" s="161" t="s">
        <v>262</v>
      </c>
      <c r="C292" s="158" t="s">
        <v>339</v>
      </c>
      <c r="D292" s="163"/>
      <c r="E292" s="164"/>
      <c r="F292" s="157"/>
      <c r="G292" s="159"/>
      <c r="H292" s="159"/>
      <c r="I292" s="159"/>
      <c r="J292" s="149">
        <f t="shared" si="14"/>
        <v>0</v>
      </c>
      <c r="K292" s="165">
        <f>11.53*-0.85</f>
        <v>-9.8005</v>
      </c>
      <c r="L292" s="151">
        <f t="shared" si="4"/>
        <v>1.72909752</v>
      </c>
      <c r="M292" s="152" t="str">
        <f t="shared" si="5"/>
        <v>iviangita</v>
      </c>
      <c r="N292" s="153">
        <f>IFERROR(__xludf.DUMMYFUNCTION("""COMPUTED_VALUE"""),7.0)</f>
        <v>7</v>
      </c>
      <c r="O292" s="153"/>
      <c r="P292" s="153"/>
      <c r="Q292" s="153"/>
      <c r="R292" s="153">
        <v>18.802169413641863</v>
      </c>
      <c r="S292" s="153"/>
      <c r="T292" s="153"/>
      <c r="U292" s="153"/>
      <c r="V292" s="153"/>
      <c r="W292" s="153"/>
      <c r="X292" s="153"/>
      <c r="Y292" s="154"/>
      <c r="Z292" s="154"/>
    </row>
    <row r="293">
      <c r="A293" s="143" t="s">
        <v>70</v>
      </c>
      <c r="B293" s="143" t="s">
        <v>255</v>
      </c>
      <c r="C293" s="144" t="s">
        <v>299</v>
      </c>
      <c r="D293" s="145" t="s">
        <v>242</v>
      </c>
      <c r="E293" s="146">
        <v>44188.0</v>
      </c>
      <c r="F293" s="147" t="s">
        <v>257</v>
      </c>
      <c r="G293" s="148">
        <v>40.0</v>
      </c>
      <c r="H293" s="148">
        <v>35.0</v>
      </c>
      <c r="I293" s="148">
        <v>35.0</v>
      </c>
      <c r="J293" s="149">
        <f t="shared" si="14"/>
        <v>0.002258105124</v>
      </c>
      <c r="K293" s="150">
        <f t="shared" ref="K293:K303" si="25">J293*$J$1</f>
        <v>0.9785122205</v>
      </c>
      <c r="L293" s="151">
        <f t="shared" si="4"/>
        <v>1.691155878</v>
      </c>
      <c r="M293" s="152" t="str">
        <f t="shared" si="5"/>
        <v>lbagic</v>
      </c>
      <c r="N293" s="153">
        <f>IFERROR(__xludf.DUMMYFUNCTION("""COMPUTED_VALUE"""),1.0)</f>
        <v>1</v>
      </c>
      <c r="O293" s="154"/>
      <c r="P293" s="154"/>
      <c r="Q293" s="154"/>
      <c r="R293" s="154"/>
      <c r="S293" s="154"/>
      <c r="T293" s="154"/>
      <c r="U293" s="154"/>
      <c r="V293" s="154"/>
      <c r="W293" s="154"/>
      <c r="X293" s="154"/>
      <c r="Y293" s="154"/>
      <c r="Z293" s="154"/>
    </row>
    <row r="294">
      <c r="A294" s="143" t="s">
        <v>70</v>
      </c>
      <c r="B294" s="143" t="s">
        <v>76</v>
      </c>
      <c r="C294" s="144" t="s">
        <v>258</v>
      </c>
      <c r="D294" s="145" t="s">
        <v>242</v>
      </c>
      <c r="E294" s="146">
        <v>44192.0</v>
      </c>
      <c r="F294" s="147" t="s">
        <v>249</v>
      </c>
      <c r="G294" s="148">
        <v>30.0</v>
      </c>
      <c r="H294" s="148">
        <v>25.0</v>
      </c>
      <c r="I294" s="148">
        <v>25.0</v>
      </c>
      <c r="J294" s="149">
        <f t="shared" si="14"/>
        <v>0.001644562287</v>
      </c>
      <c r="K294" s="150">
        <f t="shared" si="25"/>
        <v>0.7126436575</v>
      </c>
      <c r="L294" s="151">
        <f t="shared" si="4"/>
        <v>1.691155878</v>
      </c>
      <c r="M294" s="152" t="str">
        <f t="shared" si="5"/>
        <v>lbagic</v>
      </c>
      <c r="N294" s="153">
        <f>IFERROR(__xludf.DUMMYFUNCTION("""COMPUTED_VALUE"""),2.0)</f>
        <v>2</v>
      </c>
      <c r="O294" s="154"/>
      <c r="P294" s="154"/>
      <c r="Q294" s="154"/>
      <c r="R294" s="154"/>
      <c r="S294" s="154"/>
      <c r="T294" s="154"/>
      <c r="U294" s="154"/>
      <c r="V294" s="154"/>
      <c r="W294" s="154"/>
      <c r="X294" s="154"/>
      <c r="Y294" s="154"/>
      <c r="Z294" s="154"/>
    </row>
    <row r="295">
      <c r="A295" s="143" t="s">
        <v>86</v>
      </c>
      <c r="B295" s="143" t="s">
        <v>255</v>
      </c>
      <c r="C295" s="144" t="s">
        <v>290</v>
      </c>
      <c r="D295" s="145" t="s">
        <v>242</v>
      </c>
      <c r="E295" s="146">
        <v>44189.0</v>
      </c>
      <c r="F295" s="147" t="s">
        <v>287</v>
      </c>
      <c r="G295" s="148">
        <v>80.0</v>
      </c>
      <c r="H295" s="148">
        <v>45.0</v>
      </c>
      <c r="I295" s="148">
        <v>60.0</v>
      </c>
      <c r="J295" s="149">
        <f t="shared" si="14"/>
        <v>0.003823235436</v>
      </c>
      <c r="K295" s="150">
        <f t="shared" si="25"/>
        <v>1.656735356</v>
      </c>
      <c r="L295" s="151">
        <f t="shared" si="4"/>
        <v>1.656735356</v>
      </c>
      <c r="M295" s="152" t="str">
        <f t="shared" si="5"/>
        <v>crypt0dawg</v>
      </c>
      <c r="N295" s="153">
        <f>IFERROR(__xludf.DUMMYFUNCTION("""COMPUTED_VALUE"""),1.0)</f>
        <v>1</v>
      </c>
      <c r="O295" s="154"/>
      <c r="P295" s="154"/>
      <c r="Q295" s="154"/>
      <c r="R295" s="154"/>
      <c r="S295" s="154"/>
      <c r="T295" s="154"/>
      <c r="U295" s="154"/>
      <c r="V295" s="154"/>
      <c r="W295" s="154"/>
      <c r="X295" s="154"/>
      <c r="Y295" s="154"/>
      <c r="Z295" s="154"/>
    </row>
    <row r="296">
      <c r="A296" s="143" t="s">
        <v>86</v>
      </c>
      <c r="B296" s="143" t="s">
        <v>288</v>
      </c>
      <c r="C296" s="144" t="s">
        <v>359</v>
      </c>
      <c r="D296" s="145" t="s">
        <v>242</v>
      </c>
      <c r="E296" s="146">
        <v>44193.0</v>
      </c>
      <c r="F296" s="180" t="s">
        <v>360</v>
      </c>
      <c r="G296" s="159">
        <v>0.0</v>
      </c>
      <c r="H296" s="159">
        <v>0.0</v>
      </c>
      <c r="I296" s="159">
        <v>0.0</v>
      </c>
      <c r="J296" s="149">
        <f t="shared" si="14"/>
        <v>0</v>
      </c>
      <c r="K296" s="150">
        <f t="shared" si="25"/>
        <v>0</v>
      </c>
      <c r="L296" s="151">
        <f t="shared" si="4"/>
        <v>1.656735356</v>
      </c>
      <c r="M296" s="152" t="str">
        <f t="shared" si="5"/>
        <v>crypt0dawg</v>
      </c>
      <c r="N296" s="153">
        <f>IFERROR(__xludf.DUMMYFUNCTION("""COMPUTED_VALUE"""),2.0)</f>
        <v>2</v>
      </c>
      <c r="O296" s="154"/>
      <c r="P296" s="154"/>
      <c r="Q296" s="154"/>
      <c r="R296" s="154"/>
      <c r="S296" s="154"/>
      <c r="T296" s="154"/>
      <c r="U296" s="154"/>
      <c r="V296" s="154"/>
      <c r="W296" s="154"/>
      <c r="X296" s="154"/>
      <c r="Y296" s="154"/>
      <c r="Z296" s="154"/>
    </row>
    <row r="297">
      <c r="A297" s="143" t="s">
        <v>97</v>
      </c>
      <c r="B297" s="143" t="s">
        <v>255</v>
      </c>
      <c r="C297" s="144" t="s">
        <v>299</v>
      </c>
      <c r="D297" s="145" t="s">
        <v>242</v>
      </c>
      <c r="E297" s="146">
        <v>44188.0</v>
      </c>
      <c r="F297" s="147" t="s">
        <v>257</v>
      </c>
      <c r="G297" s="148">
        <v>40.0</v>
      </c>
      <c r="H297" s="148">
        <v>35.0</v>
      </c>
      <c r="I297" s="148">
        <v>40.0</v>
      </c>
      <c r="J297" s="149">
        <f t="shared" si="14"/>
        <v>0.002353890565</v>
      </c>
      <c r="K297" s="150">
        <f t="shared" si="25"/>
        <v>1.020019245</v>
      </c>
      <c r="L297" s="151">
        <f t="shared" si="4"/>
        <v>1.636718402</v>
      </c>
      <c r="M297" s="152" t="str">
        <f t="shared" si="5"/>
        <v>juliet_myea</v>
      </c>
      <c r="N297" s="153">
        <f>IFERROR(__xludf.DUMMYFUNCTION("""COMPUTED_VALUE"""),1.0)</f>
        <v>1</v>
      </c>
      <c r="O297" s="154"/>
      <c r="P297" s="154"/>
      <c r="Q297" s="154"/>
      <c r="R297" s="154"/>
      <c r="S297" s="154"/>
      <c r="T297" s="154"/>
      <c r="U297" s="154"/>
      <c r="V297" s="154"/>
      <c r="W297" s="154"/>
      <c r="X297" s="154"/>
      <c r="Y297" s="154"/>
      <c r="Z297" s="154"/>
    </row>
    <row r="298">
      <c r="A298" s="143" t="s">
        <v>97</v>
      </c>
      <c r="B298" s="143" t="s">
        <v>255</v>
      </c>
      <c r="C298" s="144" t="s">
        <v>259</v>
      </c>
      <c r="D298" s="145" t="s">
        <v>242</v>
      </c>
      <c r="E298" s="146">
        <v>44188.0</v>
      </c>
      <c r="F298" s="147" t="s">
        <v>260</v>
      </c>
      <c r="G298" s="148">
        <v>20.0</v>
      </c>
      <c r="H298" s="148">
        <v>25.0</v>
      </c>
      <c r="I298" s="148">
        <v>25.0</v>
      </c>
      <c r="J298" s="149">
        <f t="shared" si="14"/>
        <v>0.001423151902</v>
      </c>
      <c r="K298" s="150">
        <f t="shared" si="25"/>
        <v>0.6166991577</v>
      </c>
      <c r="L298" s="151">
        <f t="shared" si="4"/>
        <v>1.636718402</v>
      </c>
      <c r="M298" s="152" t="str">
        <f t="shared" si="5"/>
        <v>juliet_myea</v>
      </c>
      <c r="N298" s="153">
        <f>IFERROR(__xludf.DUMMYFUNCTION("""COMPUTED_VALUE"""),2.0)</f>
        <v>2</v>
      </c>
      <c r="O298" s="154"/>
      <c r="P298" s="154"/>
      <c r="Q298" s="154"/>
      <c r="R298" s="154"/>
      <c r="S298" s="154"/>
      <c r="T298" s="154"/>
      <c r="U298" s="154"/>
      <c r="V298" s="154"/>
      <c r="W298" s="154"/>
      <c r="X298" s="154"/>
      <c r="Y298" s="154"/>
      <c r="Z298" s="154"/>
    </row>
    <row r="299">
      <c r="A299" s="143" t="s">
        <v>100</v>
      </c>
      <c r="B299" s="143" t="s">
        <v>76</v>
      </c>
      <c r="C299" s="144" t="s">
        <v>254</v>
      </c>
      <c r="D299" s="145" t="s">
        <v>242</v>
      </c>
      <c r="E299" s="146">
        <v>44192.0</v>
      </c>
      <c r="F299" s="147" t="s">
        <v>249</v>
      </c>
      <c r="G299" s="148">
        <v>30.0</v>
      </c>
      <c r="H299" s="148">
        <v>25.0</v>
      </c>
      <c r="I299" s="148">
        <v>50.0</v>
      </c>
      <c r="J299" s="149">
        <f t="shared" si="14"/>
        <v>0.00212348949</v>
      </c>
      <c r="K299" s="150">
        <f t="shared" si="25"/>
        <v>0.9201787788</v>
      </c>
      <c r="L299" s="151">
        <f t="shared" si="4"/>
        <v>1.600496308</v>
      </c>
      <c r="M299" s="152" t="str">
        <f t="shared" si="5"/>
        <v>monstros1ty</v>
      </c>
      <c r="N299" s="153">
        <f>IFERROR(__xludf.DUMMYFUNCTION("""COMPUTED_VALUE"""),1.0)</f>
        <v>1</v>
      </c>
      <c r="O299" s="154"/>
      <c r="P299" s="154"/>
      <c r="Q299" s="154"/>
      <c r="R299" s="154"/>
      <c r="S299" s="154"/>
      <c r="T299" s="154"/>
      <c r="U299" s="154"/>
      <c r="V299" s="154"/>
      <c r="W299" s="154"/>
      <c r="X299" s="154"/>
      <c r="Y299" s="154"/>
      <c r="Z299" s="154"/>
    </row>
    <row r="300">
      <c r="A300" s="143" t="s">
        <v>100</v>
      </c>
      <c r="B300" s="143" t="s">
        <v>76</v>
      </c>
      <c r="C300" s="144" t="s">
        <v>356</v>
      </c>
      <c r="D300" s="145" t="s">
        <v>242</v>
      </c>
      <c r="E300" s="146">
        <v>44192.0</v>
      </c>
      <c r="F300" s="147" t="s">
        <v>249</v>
      </c>
      <c r="G300" s="148">
        <v>5.0</v>
      </c>
      <c r="H300" s="148">
        <v>25.0</v>
      </c>
      <c r="I300" s="148">
        <v>50.0</v>
      </c>
      <c r="J300" s="149">
        <f t="shared" si="14"/>
        <v>0.001569963529</v>
      </c>
      <c r="K300" s="150">
        <f t="shared" si="25"/>
        <v>0.6803175293</v>
      </c>
      <c r="L300" s="151">
        <f t="shared" si="4"/>
        <v>1.600496308</v>
      </c>
      <c r="M300" s="152" t="str">
        <f t="shared" si="5"/>
        <v>monstros1ty</v>
      </c>
      <c r="N300" s="153">
        <f>IFERROR(__xludf.DUMMYFUNCTION("""COMPUTED_VALUE"""),2.0)</f>
        <v>2</v>
      </c>
      <c r="O300" s="154"/>
      <c r="P300" s="154"/>
      <c r="Q300" s="154"/>
      <c r="R300" s="154"/>
      <c r="S300" s="154"/>
      <c r="T300" s="154"/>
      <c r="U300" s="154"/>
      <c r="V300" s="154"/>
      <c r="W300" s="154"/>
      <c r="X300" s="154"/>
      <c r="Y300" s="154"/>
      <c r="Z300" s="154"/>
    </row>
    <row r="301">
      <c r="A301" s="143" t="s">
        <v>33</v>
      </c>
      <c r="B301" s="143" t="s">
        <v>33</v>
      </c>
      <c r="C301" s="144" t="s">
        <v>361</v>
      </c>
      <c r="D301" s="145" t="s">
        <v>242</v>
      </c>
      <c r="E301" s="146">
        <v>44188.0</v>
      </c>
      <c r="F301" s="147" t="s">
        <v>243</v>
      </c>
      <c r="G301" s="148">
        <v>200.0</v>
      </c>
      <c r="H301" s="148">
        <v>300.0</v>
      </c>
      <c r="I301" s="148">
        <v>150.0</v>
      </c>
      <c r="J301" s="149">
        <f t="shared" si="14"/>
        <v>0.01331861807</v>
      </c>
      <c r="K301" s="150">
        <f t="shared" si="25"/>
        <v>5.771401165</v>
      </c>
      <c r="L301" s="151">
        <f t="shared" si="4"/>
        <v>1.320724879</v>
      </c>
      <c r="M301" s="152" t="str">
        <f t="shared" si="5"/>
        <v>fiorebotta</v>
      </c>
      <c r="N301" s="153">
        <f>IFERROR(__xludf.DUMMYFUNCTION("""COMPUTED_VALUE"""),1.0)</f>
        <v>1</v>
      </c>
      <c r="O301" s="154"/>
      <c r="P301" s="154"/>
      <c r="Q301" s="154"/>
      <c r="R301" s="154"/>
      <c r="S301" s="154"/>
      <c r="T301" s="154"/>
      <c r="U301" s="154"/>
      <c r="V301" s="154"/>
      <c r="W301" s="154"/>
      <c r="X301" s="154"/>
      <c r="Y301" s="154"/>
      <c r="Z301" s="154"/>
    </row>
    <row r="302">
      <c r="A302" s="143" t="s">
        <v>33</v>
      </c>
      <c r="B302" s="143" t="s">
        <v>3</v>
      </c>
      <c r="C302" s="144" t="s">
        <v>362</v>
      </c>
      <c r="D302" s="145" t="s">
        <v>242</v>
      </c>
      <c r="E302" s="146">
        <v>44193.0</v>
      </c>
      <c r="F302" s="147" t="s">
        <v>249</v>
      </c>
      <c r="G302" s="148">
        <v>100.0</v>
      </c>
      <c r="H302" s="148">
        <v>50.0</v>
      </c>
      <c r="I302" s="148">
        <v>100.0</v>
      </c>
      <c r="J302" s="149">
        <f t="shared" si="14"/>
        <v>0.005132620516</v>
      </c>
      <c r="K302" s="150">
        <f t="shared" si="25"/>
        <v>2.224135557</v>
      </c>
      <c r="L302" s="151">
        <f t="shared" si="4"/>
        <v>1.320724879</v>
      </c>
      <c r="M302" s="152" t="str">
        <f t="shared" si="5"/>
        <v>fiorebotta</v>
      </c>
      <c r="N302" s="153">
        <f>IFERROR(__xludf.DUMMYFUNCTION("""COMPUTED_VALUE"""),2.0)</f>
        <v>2</v>
      </c>
      <c r="O302" s="154"/>
      <c r="P302" s="154"/>
      <c r="Q302" s="154"/>
      <c r="R302" s="154"/>
      <c r="S302" s="154"/>
      <c r="T302" s="154"/>
      <c r="U302" s="154"/>
      <c r="V302" s="154"/>
      <c r="W302" s="154"/>
      <c r="X302" s="154"/>
      <c r="Y302" s="154"/>
      <c r="Z302" s="154"/>
    </row>
    <row r="303">
      <c r="A303" s="143" t="s">
        <v>33</v>
      </c>
      <c r="B303" s="143" t="s">
        <v>3</v>
      </c>
      <c r="C303" s="144" t="s">
        <v>251</v>
      </c>
      <c r="D303" s="145" t="s">
        <v>242</v>
      </c>
      <c r="E303" s="146">
        <v>44186.0</v>
      </c>
      <c r="F303" s="147" t="s">
        <v>249</v>
      </c>
      <c r="G303" s="148">
        <v>40.0</v>
      </c>
      <c r="H303" s="148">
        <v>25.0</v>
      </c>
      <c r="I303" s="148">
        <v>25.0</v>
      </c>
      <c r="J303" s="149">
        <f t="shared" si="14"/>
        <v>0.001865972671</v>
      </c>
      <c r="K303" s="150">
        <f t="shared" si="25"/>
        <v>0.8085881573</v>
      </c>
      <c r="L303" s="151">
        <f t="shared" si="4"/>
        <v>1.320724879</v>
      </c>
      <c r="M303" s="152" t="str">
        <f t="shared" si="5"/>
        <v>fiorebotta</v>
      </c>
      <c r="N303" s="153">
        <f>IFERROR(__xludf.DUMMYFUNCTION("""COMPUTED_VALUE"""),3.0)</f>
        <v>3</v>
      </c>
      <c r="O303" s="154"/>
      <c r="P303" s="154"/>
      <c r="Q303" s="154"/>
      <c r="R303" s="154"/>
      <c r="S303" s="154"/>
      <c r="T303" s="154"/>
      <c r="U303" s="154"/>
      <c r="V303" s="154"/>
      <c r="W303" s="154"/>
      <c r="X303" s="154"/>
      <c r="Y303" s="154"/>
      <c r="Z303" s="154"/>
    </row>
    <row r="304">
      <c r="A304" s="178" t="s">
        <v>33</v>
      </c>
      <c r="B304" s="161" t="s">
        <v>262</v>
      </c>
      <c r="C304" s="162" t="s">
        <v>363</v>
      </c>
      <c r="D304" s="163"/>
      <c r="E304" s="164"/>
      <c r="F304" s="157"/>
      <c r="G304" s="159"/>
      <c r="H304" s="159"/>
      <c r="I304" s="159"/>
      <c r="J304" s="149">
        <f t="shared" si="14"/>
        <v>0</v>
      </c>
      <c r="K304" s="165">
        <f>8.804*-0.85</f>
        <v>-7.4834</v>
      </c>
      <c r="L304" s="151">
        <f t="shared" si="4"/>
        <v>1.320724879</v>
      </c>
      <c r="M304" s="152" t="str">
        <f t="shared" si="5"/>
        <v>fiorebotta</v>
      </c>
      <c r="N304" s="153">
        <f>IFERROR(__xludf.DUMMYFUNCTION("""COMPUTED_VALUE"""),4.0)</f>
        <v>4</v>
      </c>
      <c r="O304" s="154"/>
      <c r="P304" s="154"/>
      <c r="Q304" s="154"/>
      <c r="R304" s="154">
        <v>11.125055275694283</v>
      </c>
      <c r="S304" s="154"/>
      <c r="T304" s="154"/>
      <c r="U304" s="154"/>
      <c r="V304" s="154"/>
      <c r="W304" s="154"/>
      <c r="X304" s="154"/>
      <c r="Y304" s="154"/>
      <c r="Z304" s="154"/>
    </row>
    <row r="305">
      <c r="A305" s="143" t="s">
        <v>69</v>
      </c>
      <c r="B305" s="143" t="s">
        <v>255</v>
      </c>
      <c r="C305" s="144" t="s">
        <v>299</v>
      </c>
      <c r="D305" s="145" t="s">
        <v>242</v>
      </c>
      <c r="E305" s="146">
        <v>44188.0</v>
      </c>
      <c r="F305" s="147" t="s">
        <v>257</v>
      </c>
      <c r="G305" s="148">
        <v>40.0</v>
      </c>
      <c r="H305" s="148">
        <v>35.0</v>
      </c>
      <c r="I305" s="148">
        <v>40.0</v>
      </c>
      <c r="J305" s="149">
        <f t="shared" si="14"/>
        <v>0.002353890565</v>
      </c>
      <c r="K305" s="150">
        <f t="shared" ref="K305:K307" si="26">J305*$J$1</f>
        <v>1.020019245</v>
      </c>
      <c r="L305" s="151">
        <f t="shared" si="4"/>
        <v>1.020019245</v>
      </c>
      <c r="M305" s="152" t="str">
        <f t="shared" si="5"/>
        <v>geleeroyale</v>
      </c>
      <c r="N305" s="153">
        <f>IFERROR(__xludf.DUMMYFUNCTION("""COMPUTED_VALUE"""),1.0)</f>
        <v>1</v>
      </c>
      <c r="O305" s="154"/>
      <c r="P305" s="154"/>
      <c r="Q305" s="154"/>
      <c r="R305" s="154"/>
      <c r="S305" s="154"/>
      <c r="T305" s="154"/>
      <c r="U305" s="154"/>
      <c r="V305" s="154"/>
      <c r="W305" s="154"/>
      <c r="X305" s="154"/>
      <c r="Y305" s="154"/>
      <c r="Z305" s="154"/>
    </row>
    <row r="306">
      <c r="A306" s="143" t="s">
        <v>82</v>
      </c>
      <c r="B306" s="143" t="s">
        <v>21</v>
      </c>
      <c r="C306" s="144" t="s">
        <v>270</v>
      </c>
      <c r="D306" s="145" t="s">
        <v>242</v>
      </c>
      <c r="E306" s="146">
        <v>44193.0</v>
      </c>
      <c r="F306" s="147" t="s">
        <v>249</v>
      </c>
      <c r="G306" s="148">
        <v>50.0</v>
      </c>
      <c r="H306" s="148">
        <v>25.0</v>
      </c>
      <c r="I306" s="148">
        <v>25.0</v>
      </c>
      <c r="J306" s="149">
        <f t="shared" si="14"/>
        <v>0.002087383055</v>
      </c>
      <c r="K306" s="150">
        <f t="shared" si="26"/>
        <v>0.9045326571</v>
      </c>
      <c r="L306" s="151">
        <f t="shared" si="4"/>
        <v>0.7607318148</v>
      </c>
      <c r="M306" s="152" t="str">
        <f t="shared" si="5"/>
        <v>atacas</v>
      </c>
      <c r="N306" s="153">
        <f>IFERROR(__xludf.DUMMYFUNCTION("""COMPUTED_VALUE"""),1.0)</f>
        <v>1</v>
      </c>
      <c r="O306" s="154"/>
      <c r="P306" s="154"/>
      <c r="Q306" s="154"/>
      <c r="R306" s="154"/>
      <c r="S306" s="154"/>
      <c r="T306" s="154"/>
      <c r="U306" s="154"/>
      <c r="V306" s="154"/>
      <c r="W306" s="154"/>
      <c r="X306" s="154"/>
      <c r="Y306" s="154"/>
      <c r="Z306" s="154"/>
    </row>
    <row r="307">
      <c r="A307" s="143" t="s">
        <v>82</v>
      </c>
      <c r="B307" s="143" t="s">
        <v>21</v>
      </c>
      <c r="C307" s="144" t="s">
        <v>273</v>
      </c>
      <c r="D307" s="145" t="s">
        <v>242</v>
      </c>
      <c r="E307" s="146">
        <v>44193.0</v>
      </c>
      <c r="F307" s="147" t="s">
        <v>249</v>
      </c>
      <c r="G307" s="148">
        <v>20.0</v>
      </c>
      <c r="H307" s="148">
        <v>25.0</v>
      </c>
      <c r="I307" s="148">
        <v>25.0</v>
      </c>
      <c r="J307" s="149">
        <f t="shared" si="14"/>
        <v>0.001423151902</v>
      </c>
      <c r="K307" s="150">
        <f t="shared" si="26"/>
        <v>0.6166991577</v>
      </c>
      <c r="L307" s="151">
        <f t="shared" si="4"/>
        <v>0.7607318148</v>
      </c>
      <c r="M307" s="152" t="str">
        <f t="shared" si="5"/>
        <v>atacas</v>
      </c>
      <c r="N307" s="153">
        <f>IFERROR(__xludf.DUMMYFUNCTION("""COMPUTED_VALUE"""),2.0)</f>
        <v>2</v>
      </c>
      <c r="O307" s="154"/>
      <c r="P307" s="154"/>
      <c r="Q307" s="154"/>
      <c r="R307" s="154"/>
      <c r="S307" s="154"/>
      <c r="T307" s="154"/>
      <c r="U307" s="154"/>
      <c r="V307" s="154"/>
      <c r="W307" s="154"/>
      <c r="X307" s="154"/>
      <c r="Y307" s="154"/>
      <c r="Z307" s="154"/>
    </row>
    <row r="308">
      <c r="A308" s="161" t="s">
        <v>82</v>
      </c>
      <c r="B308" s="161" t="s">
        <v>262</v>
      </c>
      <c r="C308" s="158" t="s">
        <v>364</v>
      </c>
      <c r="D308" s="163"/>
      <c r="E308" s="164"/>
      <c r="F308" s="157"/>
      <c r="G308" s="153"/>
      <c r="H308" s="159"/>
      <c r="I308" s="159"/>
      <c r="J308" s="149">
        <f t="shared" si="14"/>
        <v>0</v>
      </c>
      <c r="K308" s="165">
        <f>1.521*-0.5</f>
        <v>-0.7605</v>
      </c>
      <c r="L308" s="151">
        <f t="shared" si="4"/>
        <v>0.7607318148</v>
      </c>
      <c r="M308" s="152" t="str">
        <f t="shared" si="5"/>
        <v>atacas</v>
      </c>
      <c r="N308" s="153">
        <f>IFERROR(__xludf.DUMMYFUNCTION("""COMPUTED_VALUE"""),3.0)</f>
        <v>3</v>
      </c>
      <c r="O308" s="154"/>
      <c r="P308" s="154"/>
      <c r="Q308" s="154"/>
      <c r="R308" s="154">
        <v>6.463920504925881</v>
      </c>
      <c r="S308" s="154"/>
      <c r="T308" s="154"/>
      <c r="U308" s="154"/>
      <c r="V308" s="154"/>
      <c r="W308" s="154"/>
      <c r="X308" s="154"/>
      <c r="Y308" s="154"/>
      <c r="Z308" s="154"/>
    </row>
    <row r="309">
      <c r="A309" s="143" t="s">
        <v>110</v>
      </c>
      <c r="B309" s="143" t="s">
        <v>255</v>
      </c>
      <c r="C309" s="144" t="s">
        <v>365</v>
      </c>
      <c r="D309" s="145" t="s">
        <v>242</v>
      </c>
      <c r="E309" s="146">
        <v>44188.0</v>
      </c>
      <c r="F309" s="147" t="s">
        <v>260</v>
      </c>
      <c r="G309" s="148">
        <v>20.0</v>
      </c>
      <c r="H309" s="148">
        <v>25.0</v>
      </c>
      <c r="I309" s="148">
        <v>35.0</v>
      </c>
      <c r="J309" s="149">
        <f t="shared" si="14"/>
        <v>0.001614722784</v>
      </c>
      <c r="K309" s="150">
        <f t="shared" ref="K309:K312" si="27">J309*$J$1</f>
        <v>0.6997132062</v>
      </c>
      <c r="L309" s="151">
        <f t="shared" si="4"/>
        <v>0.6997132062</v>
      </c>
      <c r="M309" s="152" t="str">
        <f t="shared" si="5"/>
        <v>yalormewn</v>
      </c>
      <c r="N309" s="153">
        <f>IFERROR(__xludf.DUMMYFUNCTION("""COMPUTED_VALUE"""),1.0)</f>
        <v>1</v>
      </c>
      <c r="O309" s="154"/>
      <c r="P309" s="154"/>
      <c r="Q309" s="154"/>
      <c r="R309" s="154"/>
      <c r="S309" s="154"/>
      <c r="T309" s="154"/>
      <c r="U309" s="154"/>
      <c r="V309" s="154"/>
      <c r="W309" s="154"/>
      <c r="X309" s="154"/>
      <c r="Y309" s="154"/>
      <c r="Z309" s="154"/>
    </row>
    <row r="310">
      <c r="A310" s="143" t="s">
        <v>102</v>
      </c>
      <c r="B310" s="143" t="s">
        <v>255</v>
      </c>
      <c r="C310" s="144" t="s">
        <v>366</v>
      </c>
      <c r="D310" s="145" t="s">
        <v>242</v>
      </c>
      <c r="E310" s="146">
        <v>44188.0</v>
      </c>
      <c r="F310" s="147" t="s">
        <v>260</v>
      </c>
      <c r="G310" s="148">
        <v>20.0</v>
      </c>
      <c r="H310" s="148">
        <v>25.0</v>
      </c>
      <c r="I310" s="148">
        <v>30.0</v>
      </c>
      <c r="J310" s="149">
        <f t="shared" si="14"/>
        <v>0.001518937343</v>
      </c>
      <c r="K310" s="150">
        <f t="shared" si="27"/>
        <v>0.658206182</v>
      </c>
      <c r="L310" s="151">
        <f t="shared" si="4"/>
        <v>0.658206182</v>
      </c>
      <c r="M310" s="152" t="str">
        <f t="shared" si="5"/>
        <v>ivanthinking</v>
      </c>
      <c r="N310" s="153">
        <f>IFERROR(__xludf.DUMMYFUNCTION("""COMPUTED_VALUE"""),1.0)</f>
        <v>1</v>
      </c>
      <c r="O310" s="154"/>
      <c r="P310" s="154"/>
      <c r="Q310" s="154"/>
      <c r="R310" s="154"/>
      <c r="S310" s="154"/>
      <c r="T310" s="154"/>
      <c r="U310" s="154"/>
      <c r="V310" s="154"/>
      <c r="W310" s="154"/>
      <c r="X310" s="154"/>
      <c r="Y310" s="154"/>
      <c r="Z310" s="154"/>
    </row>
    <row r="311">
      <c r="A311" s="143" t="s">
        <v>19</v>
      </c>
      <c r="B311" s="143" t="s">
        <v>76</v>
      </c>
      <c r="C311" s="144" t="s">
        <v>250</v>
      </c>
      <c r="D311" s="145" t="s">
        <v>242</v>
      </c>
      <c r="E311" s="146">
        <v>44192.0</v>
      </c>
      <c r="F311" s="147" t="s">
        <v>249</v>
      </c>
      <c r="G311" s="148">
        <v>120.0</v>
      </c>
      <c r="H311" s="148">
        <v>25.0</v>
      </c>
      <c r="I311" s="148">
        <v>100.0</v>
      </c>
      <c r="J311" s="149">
        <f t="shared" si="14"/>
        <v>0.005074037353</v>
      </c>
      <c r="K311" s="150">
        <f t="shared" si="27"/>
        <v>2.19874952</v>
      </c>
      <c r="L311" s="151">
        <f t="shared" si="4"/>
        <v>0.6297038334</v>
      </c>
      <c r="M311" s="152" t="str">
        <f t="shared" si="5"/>
        <v>vegayp</v>
      </c>
      <c r="N311" s="153">
        <f>IFERROR(__xludf.DUMMYFUNCTION("""COMPUTED_VALUE"""),1.0)</f>
        <v>1</v>
      </c>
      <c r="O311" s="154"/>
      <c r="P311" s="154"/>
      <c r="Q311" s="154"/>
      <c r="R311" s="154"/>
      <c r="S311" s="154"/>
      <c r="T311" s="154"/>
      <c r="U311" s="154"/>
      <c r="V311" s="154"/>
      <c r="W311" s="154"/>
      <c r="X311" s="154"/>
      <c r="Y311" s="154"/>
      <c r="Z311" s="154"/>
    </row>
    <row r="312">
      <c r="A312" s="143" t="s">
        <v>19</v>
      </c>
      <c r="B312" s="143" t="s">
        <v>6</v>
      </c>
      <c r="C312" s="144" t="s">
        <v>269</v>
      </c>
      <c r="D312" s="145" t="s">
        <v>242</v>
      </c>
      <c r="E312" s="146">
        <v>44191.0</v>
      </c>
      <c r="F312" s="147" t="s">
        <v>249</v>
      </c>
      <c r="G312" s="148">
        <v>120.0</v>
      </c>
      <c r="H312" s="148">
        <v>50.0</v>
      </c>
      <c r="I312" s="148">
        <v>50.0</v>
      </c>
      <c r="J312" s="149">
        <f t="shared" si="14"/>
        <v>0.004617586878</v>
      </c>
      <c r="K312" s="150">
        <f t="shared" si="27"/>
        <v>2.000954314</v>
      </c>
      <c r="L312" s="151">
        <f t="shared" si="4"/>
        <v>0.6297038334</v>
      </c>
      <c r="M312" s="152" t="str">
        <f t="shared" si="5"/>
        <v>vegayp</v>
      </c>
      <c r="N312" s="153">
        <f>IFERROR(__xludf.DUMMYFUNCTION("""COMPUTED_VALUE"""),2.0)</f>
        <v>2</v>
      </c>
      <c r="O312" s="154"/>
      <c r="P312" s="154"/>
      <c r="Q312" s="154"/>
      <c r="R312" s="154"/>
      <c r="S312" s="154"/>
      <c r="T312" s="154"/>
      <c r="U312" s="154"/>
      <c r="V312" s="154"/>
      <c r="W312" s="154"/>
      <c r="X312" s="154"/>
      <c r="Y312" s="154"/>
      <c r="Z312" s="154"/>
    </row>
    <row r="313">
      <c r="A313" s="161" t="s">
        <v>19</v>
      </c>
      <c r="B313" s="161" t="s">
        <v>262</v>
      </c>
      <c r="C313" s="158" t="s">
        <v>367</v>
      </c>
      <c r="D313" s="163"/>
      <c r="E313" s="164"/>
      <c r="F313" s="157"/>
      <c r="G313" s="159"/>
      <c r="H313" s="159"/>
      <c r="I313" s="159"/>
      <c r="J313" s="149">
        <f t="shared" si="14"/>
        <v>0</v>
      </c>
      <c r="K313" s="165">
        <f>4.2*-0.85</f>
        <v>-3.57</v>
      </c>
      <c r="L313" s="151">
        <f t="shared" si="4"/>
        <v>0.6297038334</v>
      </c>
      <c r="M313" s="152" t="str">
        <f t="shared" si="5"/>
        <v>vegayp</v>
      </c>
      <c r="N313" s="153">
        <f>IFERROR(__xludf.DUMMYFUNCTION("""COMPUTED_VALUE"""),3.0)</f>
        <v>3</v>
      </c>
      <c r="O313" s="153"/>
      <c r="P313" s="153"/>
      <c r="Q313" s="153"/>
      <c r="R313" s="153">
        <v>18.802169413641863</v>
      </c>
      <c r="S313" s="153"/>
      <c r="T313" s="153"/>
      <c r="U313" s="153"/>
      <c r="V313" s="153"/>
      <c r="W313" s="153"/>
      <c r="X313" s="153"/>
      <c r="Y313" s="154"/>
      <c r="Z313" s="154"/>
    </row>
    <row r="314">
      <c r="A314" s="143" t="s">
        <v>64</v>
      </c>
      <c r="B314" s="143" t="s">
        <v>76</v>
      </c>
      <c r="C314" s="144" t="s">
        <v>368</v>
      </c>
      <c r="D314" s="145" t="s">
        <v>242</v>
      </c>
      <c r="E314" s="146">
        <v>44192.0</v>
      </c>
      <c r="F314" s="147" t="s">
        <v>249</v>
      </c>
      <c r="G314" s="148">
        <v>20.0</v>
      </c>
      <c r="H314" s="148">
        <v>25.0</v>
      </c>
      <c r="I314" s="148">
        <v>100.0</v>
      </c>
      <c r="J314" s="149">
        <f t="shared" si="14"/>
        <v>0.002859933512</v>
      </c>
      <c r="K314" s="150">
        <f t="shared" ref="K314:K318" si="28">J314*$J$1</f>
        <v>1.239304522</v>
      </c>
      <c r="L314" s="151">
        <f t="shared" si="4"/>
        <v>0.6262183348</v>
      </c>
      <c r="M314" s="152" t="str">
        <f t="shared" si="5"/>
        <v>knobsdao</v>
      </c>
      <c r="N314" s="153">
        <f>IFERROR(__xludf.DUMMYFUNCTION("""COMPUTED_VALUE"""),1.0)</f>
        <v>1</v>
      </c>
      <c r="O314" s="154"/>
      <c r="P314" s="154"/>
      <c r="Q314" s="154"/>
      <c r="R314" s="154"/>
      <c r="S314" s="154"/>
      <c r="T314" s="154"/>
      <c r="U314" s="154"/>
      <c r="V314" s="154"/>
      <c r="W314" s="154"/>
      <c r="X314" s="154"/>
      <c r="Y314" s="154"/>
      <c r="Z314" s="154"/>
    </row>
    <row r="315">
      <c r="A315" s="143" t="s">
        <v>64</v>
      </c>
      <c r="B315" s="143" t="s">
        <v>76</v>
      </c>
      <c r="C315" s="144" t="s">
        <v>254</v>
      </c>
      <c r="D315" s="145" t="s">
        <v>242</v>
      </c>
      <c r="E315" s="146">
        <v>44192.0</v>
      </c>
      <c r="F315" s="147" t="s">
        <v>249</v>
      </c>
      <c r="G315" s="148">
        <v>30.0</v>
      </c>
      <c r="H315" s="148">
        <v>25.0</v>
      </c>
      <c r="I315" s="148">
        <v>50.0</v>
      </c>
      <c r="J315" s="149">
        <f t="shared" si="14"/>
        <v>0.00212348949</v>
      </c>
      <c r="K315" s="150">
        <f t="shared" si="28"/>
        <v>0.9201787788</v>
      </c>
      <c r="L315" s="151">
        <f t="shared" si="4"/>
        <v>0.6262183348</v>
      </c>
      <c r="M315" s="152" t="str">
        <f t="shared" si="5"/>
        <v>knobsdao</v>
      </c>
      <c r="N315" s="153">
        <f>IFERROR(__xludf.DUMMYFUNCTION("""COMPUTED_VALUE"""),2.0)</f>
        <v>2</v>
      </c>
      <c r="O315" s="154"/>
      <c r="P315" s="154"/>
      <c r="Q315" s="154"/>
      <c r="R315" s="154"/>
      <c r="S315" s="154"/>
      <c r="T315" s="154"/>
      <c r="U315" s="154"/>
      <c r="V315" s="154"/>
      <c r="W315" s="154"/>
      <c r="X315" s="154"/>
      <c r="Y315" s="154"/>
      <c r="Z315" s="154"/>
    </row>
    <row r="316">
      <c r="A316" s="143" t="s">
        <v>64</v>
      </c>
      <c r="B316" s="143" t="s">
        <v>6</v>
      </c>
      <c r="C316" s="144" t="s">
        <v>269</v>
      </c>
      <c r="D316" s="145" t="s">
        <v>242</v>
      </c>
      <c r="E316" s="146">
        <v>44191.0</v>
      </c>
      <c r="F316" s="147" t="s">
        <v>249</v>
      </c>
      <c r="G316" s="148">
        <v>20.0</v>
      </c>
      <c r="H316" s="148">
        <v>50.0</v>
      </c>
      <c r="I316" s="148">
        <v>30.0</v>
      </c>
      <c r="J316" s="149">
        <f t="shared" si="14"/>
        <v>0.002020341274</v>
      </c>
      <c r="K316" s="150">
        <f t="shared" si="28"/>
        <v>0.8754812187</v>
      </c>
      <c r="L316" s="151">
        <f t="shared" si="4"/>
        <v>0.6262183348</v>
      </c>
      <c r="M316" s="152" t="str">
        <f t="shared" si="5"/>
        <v>knobsdao</v>
      </c>
      <c r="N316" s="153">
        <f>IFERROR(__xludf.DUMMYFUNCTION("""COMPUTED_VALUE"""),3.0)</f>
        <v>3</v>
      </c>
      <c r="O316" s="154"/>
      <c r="P316" s="154"/>
      <c r="Q316" s="154"/>
      <c r="R316" s="154"/>
      <c r="S316" s="154"/>
      <c r="T316" s="154"/>
      <c r="U316" s="154"/>
      <c r="V316" s="154"/>
      <c r="W316" s="154"/>
      <c r="X316" s="154"/>
      <c r="Y316" s="154"/>
      <c r="Z316" s="154"/>
    </row>
    <row r="317">
      <c r="A317" s="143" t="s">
        <v>64</v>
      </c>
      <c r="B317" s="143" t="s">
        <v>21</v>
      </c>
      <c r="C317" s="144" t="s">
        <v>273</v>
      </c>
      <c r="D317" s="145" t="s">
        <v>242</v>
      </c>
      <c r="E317" s="146">
        <v>44193.0</v>
      </c>
      <c r="F317" s="147" t="s">
        <v>249</v>
      </c>
      <c r="G317" s="148">
        <v>20.0</v>
      </c>
      <c r="H317" s="148">
        <v>25.0</v>
      </c>
      <c r="I317" s="148">
        <v>25.0</v>
      </c>
      <c r="J317" s="149">
        <f t="shared" si="14"/>
        <v>0.001423151902</v>
      </c>
      <c r="K317" s="150">
        <f t="shared" si="28"/>
        <v>0.6166991577</v>
      </c>
      <c r="L317" s="151">
        <f t="shared" si="4"/>
        <v>0.6262183348</v>
      </c>
      <c r="M317" s="152" t="str">
        <f t="shared" si="5"/>
        <v>knobsdao</v>
      </c>
      <c r="N317" s="153">
        <f>IFERROR(__xludf.DUMMYFUNCTION("""COMPUTED_VALUE"""),4.0)</f>
        <v>4</v>
      </c>
      <c r="O317" s="154"/>
      <c r="P317" s="154"/>
      <c r="Q317" s="154"/>
      <c r="R317" s="154"/>
      <c r="S317" s="154"/>
      <c r="T317" s="154"/>
      <c r="U317" s="154"/>
      <c r="V317" s="154"/>
      <c r="W317" s="154"/>
      <c r="X317" s="154"/>
      <c r="Y317" s="154"/>
      <c r="Z317" s="154"/>
    </row>
    <row r="318">
      <c r="A318" s="143" t="s">
        <v>64</v>
      </c>
      <c r="B318" s="143" t="s">
        <v>265</v>
      </c>
      <c r="C318" s="144" t="s">
        <v>274</v>
      </c>
      <c r="D318" s="145" t="s">
        <v>242</v>
      </c>
      <c r="E318" s="146">
        <v>44187.0</v>
      </c>
      <c r="F318" s="147" t="s">
        <v>249</v>
      </c>
      <c r="G318" s="148">
        <v>10.0</v>
      </c>
      <c r="H318" s="148">
        <v>25.0</v>
      </c>
      <c r="I318" s="148">
        <v>25.0</v>
      </c>
      <c r="J318" s="149">
        <f t="shared" si="14"/>
        <v>0.001201741518</v>
      </c>
      <c r="K318" s="150">
        <f t="shared" si="28"/>
        <v>0.5207546579</v>
      </c>
      <c r="L318" s="151">
        <f t="shared" si="4"/>
        <v>0.6262183348</v>
      </c>
      <c r="M318" s="152" t="str">
        <f t="shared" si="5"/>
        <v>knobsdao</v>
      </c>
      <c r="N318" s="153">
        <f>IFERROR(__xludf.DUMMYFUNCTION("""COMPUTED_VALUE"""),5.0)</f>
        <v>5</v>
      </c>
      <c r="O318" s="154"/>
      <c r="P318" s="154"/>
      <c r="Q318" s="154"/>
      <c r="R318" s="154"/>
      <c r="S318" s="154"/>
      <c r="T318" s="154"/>
      <c r="U318" s="154"/>
      <c r="V318" s="154"/>
      <c r="W318" s="154"/>
      <c r="X318" s="154"/>
      <c r="Y318" s="154"/>
      <c r="Z318" s="154"/>
    </row>
    <row r="319">
      <c r="A319" s="161" t="s">
        <v>64</v>
      </c>
      <c r="B319" s="161" t="s">
        <v>262</v>
      </c>
      <c r="C319" s="158" t="s">
        <v>325</v>
      </c>
      <c r="D319" s="163"/>
      <c r="E319" s="164"/>
      <c r="F319" s="157"/>
      <c r="G319" s="159"/>
      <c r="H319" s="159"/>
      <c r="I319" s="159"/>
      <c r="J319" s="149">
        <f t="shared" si="14"/>
        <v>0</v>
      </c>
      <c r="K319" s="165">
        <f>4.172*-0.85</f>
        <v>-3.5462</v>
      </c>
      <c r="L319" s="151">
        <f t="shared" si="4"/>
        <v>0.6262183348</v>
      </c>
      <c r="M319" s="152" t="str">
        <f t="shared" si="5"/>
        <v>knobsdao</v>
      </c>
      <c r="N319" s="153">
        <f>IFERROR(__xludf.DUMMYFUNCTION("""COMPUTED_VALUE"""),6.0)</f>
        <v>6</v>
      </c>
      <c r="O319" s="153"/>
      <c r="P319" s="153"/>
      <c r="Q319" s="153"/>
      <c r="R319" s="153">
        <v>15.224018051145396</v>
      </c>
      <c r="S319" s="153"/>
      <c r="T319" s="153"/>
      <c r="U319" s="153"/>
      <c r="V319" s="153"/>
      <c r="W319" s="153"/>
      <c r="X319" s="153"/>
      <c r="Y319" s="154"/>
      <c r="Z319" s="154"/>
    </row>
    <row r="320">
      <c r="A320" s="143" t="s">
        <v>35</v>
      </c>
      <c r="B320" s="143" t="s">
        <v>255</v>
      </c>
      <c r="C320" s="144" t="s">
        <v>259</v>
      </c>
      <c r="D320" s="145" t="s">
        <v>242</v>
      </c>
      <c r="E320" s="146">
        <v>44188.0</v>
      </c>
      <c r="F320" s="147" t="s">
        <v>260</v>
      </c>
      <c r="G320" s="148">
        <v>20.0</v>
      </c>
      <c r="H320" s="148">
        <v>25.0</v>
      </c>
      <c r="I320" s="148">
        <v>25.0</v>
      </c>
      <c r="J320" s="149">
        <f t="shared" si="14"/>
        <v>0.001423151902</v>
      </c>
      <c r="K320" s="150">
        <f t="shared" ref="K320:K354" si="29">J320*$J$1</f>
        <v>0.6166991577</v>
      </c>
      <c r="L320" s="151">
        <f t="shared" si="4"/>
        <v>0.6166991577</v>
      </c>
      <c r="M320" s="152" t="str">
        <f t="shared" si="5"/>
        <v>xgabi</v>
      </c>
      <c r="N320" s="153">
        <f>IFERROR(__xludf.DUMMYFUNCTION("""COMPUTED_VALUE"""),1.0)</f>
        <v>1</v>
      </c>
      <c r="O320" s="154"/>
      <c r="P320" s="154"/>
      <c r="Q320" s="154"/>
      <c r="R320" s="154"/>
      <c r="S320" s="154"/>
      <c r="T320" s="154"/>
      <c r="U320" s="154"/>
      <c r="V320" s="154"/>
      <c r="W320" s="154"/>
      <c r="X320" s="154"/>
      <c r="Y320" s="154"/>
      <c r="Z320" s="154"/>
    </row>
    <row r="321">
      <c r="A321" s="143" t="s">
        <v>123</v>
      </c>
      <c r="B321" s="143" t="s">
        <v>255</v>
      </c>
      <c r="C321" s="144" t="s">
        <v>259</v>
      </c>
      <c r="D321" s="145" t="s">
        <v>242</v>
      </c>
      <c r="E321" s="146">
        <v>44188.0</v>
      </c>
      <c r="F321" s="147" t="s">
        <v>260</v>
      </c>
      <c r="G321" s="148">
        <v>20.0</v>
      </c>
      <c r="H321" s="148">
        <v>25.0</v>
      </c>
      <c r="I321" s="148">
        <v>25.0</v>
      </c>
      <c r="J321" s="149">
        <f t="shared" si="14"/>
        <v>0.001423151902</v>
      </c>
      <c r="K321" s="150">
        <f t="shared" si="29"/>
        <v>0.6166991577</v>
      </c>
      <c r="L321" s="151">
        <f t="shared" si="4"/>
        <v>0.6166991577</v>
      </c>
      <c r="M321" s="152" t="str">
        <f t="shared" si="5"/>
        <v>existenialstoic</v>
      </c>
      <c r="N321" s="153">
        <f>IFERROR(__xludf.DUMMYFUNCTION("""COMPUTED_VALUE"""),1.0)</f>
        <v>1</v>
      </c>
      <c r="O321" s="154"/>
      <c r="P321" s="154"/>
      <c r="Q321" s="154"/>
      <c r="R321" s="154"/>
      <c r="S321" s="154"/>
      <c r="T321" s="154"/>
      <c r="U321" s="154"/>
      <c r="V321" s="154"/>
      <c r="W321" s="154"/>
      <c r="X321" s="154"/>
      <c r="Y321" s="154"/>
      <c r="Z321" s="154"/>
    </row>
    <row r="322">
      <c r="A322" s="143" t="s">
        <v>98</v>
      </c>
      <c r="B322" s="143" t="s">
        <v>255</v>
      </c>
      <c r="C322" s="144" t="s">
        <v>259</v>
      </c>
      <c r="D322" s="145" t="s">
        <v>242</v>
      </c>
      <c r="E322" s="146">
        <v>44188.0</v>
      </c>
      <c r="F322" s="147" t="s">
        <v>260</v>
      </c>
      <c r="G322" s="148">
        <v>20.0</v>
      </c>
      <c r="H322" s="148">
        <v>25.0</v>
      </c>
      <c r="I322" s="148">
        <v>25.0</v>
      </c>
      <c r="J322" s="149">
        <f t="shared" si="14"/>
        <v>0.001423151902</v>
      </c>
      <c r="K322" s="150">
        <f t="shared" si="29"/>
        <v>0.6166991577</v>
      </c>
      <c r="L322" s="151">
        <f t="shared" si="4"/>
        <v>0.6166991577</v>
      </c>
      <c r="M322" s="152" t="str">
        <f t="shared" si="5"/>
        <v>castall</v>
      </c>
      <c r="N322" s="153">
        <f>IFERROR(__xludf.DUMMYFUNCTION("""COMPUTED_VALUE"""),1.0)</f>
        <v>1</v>
      </c>
      <c r="O322" s="154"/>
      <c r="P322" s="154"/>
      <c r="Q322" s="154"/>
      <c r="R322" s="154"/>
      <c r="S322" s="154"/>
      <c r="T322" s="154"/>
      <c r="U322" s="154"/>
      <c r="V322" s="154"/>
      <c r="W322" s="154"/>
      <c r="X322" s="154"/>
      <c r="Y322" s="154"/>
      <c r="Z322" s="154"/>
    </row>
    <row r="323">
      <c r="A323" s="143" t="s">
        <v>156</v>
      </c>
      <c r="B323" s="143" t="s">
        <v>255</v>
      </c>
      <c r="C323" s="144" t="s">
        <v>259</v>
      </c>
      <c r="D323" s="145" t="s">
        <v>242</v>
      </c>
      <c r="E323" s="146">
        <v>44188.0</v>
      </c>
      <c r="F323" s="147" t="s">
        <v>260</v>
      </c>
      <c r="G323" s="148">
        <v>20.0</v>
      </c>
      <c r="H323" s="148">
        <v>25.0</v>
      </c>
      <c r="I323" s="148">
        <v>25.0</v>
      </c>
      <c r="J323" s="149">
        <f t="shared" si="14"/>
        <v>0.001423151902</v>
      </c>
      <c r="K323" s="150">
        <f t="shared" si="29"/>
        <v>0.6166991577</v>
      </c>
      <c r="L323" s="151">
        <f t="shared" si="4"/>
        <v>0.6166991577</v>
      </c>
      <c r="M323" s="152" t="str">
        <f t="shared" si="5"/>
        <v>benjaminaaron</v>
      </c>
      <c r="N323" s="153">
        <f>IFERROR(__xludf.DUMMYFUNCTION("""COMPUTED_VALUE"""),1.0)</f>
        <v>1</v>
      </c>
      <c r="O323" s="154"/>
      <c r="P323" s="154"/>
      <c r="Q323" s="154"/>
      <c r="R323" s="154"/>
      <c r="S323" s="154"/>
      <c r="T323" s="154"/>
      <c r="U323" s="154"/>
      <c r="V323" s="154"/>
      <c r="W323" s="154"/>
      <c r="X323" s="154"/>
      <c r="Y323" s="154"/>
      <c r="Z323" s="154"/>
    </row>
    <row r="324">
      <c r="A324" s="143" t="s">
        <v>153</v>
      </c>
      <c r="B324" s="143" t="s">
        <v>255</v>
      </c>
      <c r="C324" s="144" t="s">
        <v>259</v>
      </c>
      <c r="D324" s="145" t="s">
        <v>242</v>
      </c>
      <c r="E324" s="146">
        <v>44188.0</v>
      </c>
      <c r="F324" s="147" t="s">
        <v>260</v>
      </c>
      <c r="G324" s="148">
        <v>20.0</v>
      </c>
      <c r="H324" s="148">
        <v>25.0</v>
      </c>
      <c r="I324" s="148">
        <v>25.0</v>
      </c>
      <c r="J324" s="149">
        <f t="shared" si="14"/>
        <v>0.001423151902</v>
      </c>
      <c r="K324" s="150">
        <f t="shared" si="29"/>
        <v>0.6166991577</v>
      </c>
      <c r="L324" s="151">
        <f t="shared" si="4"/>
        <v>0.6166991577</v>
      </c>
      <c r="M324" s="152" t="str">
        <f t="shared" si="5"/>
        <v>misterboyfriend</v>
      </c>
      <c r="N324" s="153">
        <f>IFERROR(__xludf.DUMMYFUNCTION("""COMPUTED_VALUE"""),1.0)</f>
        <v>1</v>
      </c>
      <c r="O324" s="154"/>
      <c r="P324" s="154"/>
      <c r="Q324" s="154"/>
      <c r="R324" s="154"/>
      <c r="S324" s="154"/>
      <c r="T324" s="154"/>
      <c r="U324" s="154"/>
      <c r="V324" s="154"/>
      <c r="W324" s="154"/>
      <c r="X324" s="154"/>
      <c r="Y324" s="154"/>
      <c r="Z324" s="154"/>
    </row>
    <row r="325">
      <c r="A325" s="143" t="s">
        <v>157</v>
      </c>
      <c r="B325" s="143" t="s">
        <v>255</v>
      </c>
      <c r="C325" s="144" t="s">
        <v>259</v>
      </c>
      <c r="D325" s="145" t="s">
        <v>242</v>
      </c>
      <c r="E325" s="146">
        <v>44188.0</v>
      </c>
      <c r="F325" s="147" t="s">
        <v>260</v>
      </c>
      <c r="G325" s="148">
        <v>20.0</v>
      </c>
      <c r="H325" s="148">
        <v>25.0</v>
      </c>
      <c r="I325" s="148">
        <v>25.0</v>
      </c>
      <c r="J325" s="149">
        <f t="shared" si="14"/>
        <v>0.001423151902</v>
      </c>
      <c r="K325" s="150">
        <f t="shared" si="29"/>
        <v>0.6166991577</v>
      </c>
      <c r="L325" s="151">
        <f t="shared" si="4"/>
        <v>0.6166991577</v>
      </c>
      <c r="M325" s="152" t="str">
        <f t="shared" si="5"/>
        <v>bradym</v>
      </c>
      <c r="N325" s="153">
        <f>IFERROR(__xludf.DUMMYFUNCTION("""COMPUTED_VALUE"""),1.0)</f>
        <v>1</v>
      </c>
      <c r="O325" s="154"/>
      <c r="P325" s="154"/>
      <c r="Q325" s="154"/>
      <c r="R325" s="154"/>
      <c r="S325" s="154"/>
      <c r="T325" s="154"/>
      <c r="U325" s="154"/>
      <c r="V325" s="154"/>
      <c r="W325" s="154"/>
      <c r="X325" s="154"/>
      <c r="Y325" s="154"/>
      <c r="Z325" s="154"/>
    </row>
    <row r="326">
      <c r="A326" s="143" t="s">
        <v>36</v>
      </c>
      <c r="B326" s="143" t="s">
        <v>255</v>
      </c>
      <c r="C326" s="144" t="s">
        <v>259</v>
      </c>
      <c r="D326" s="145" t="s">
        <v>242</v>
      </c>
      <c r="E326" s="146">
        <v>44188.0</v>
      </c>
      <c r="F326" s="147" t="s">
        <v>260</v>
      </c>
      <c r="G326" s="148">
        <v>20.0</v>
      </c>
      <c r="H326" s="148">
        <v>25.0</v>
      </c>
      <c r="I326" s="148">
        <v>25.0</v>
      </c>
      <c r="J326" s="149">
        <f t="shared" si="14"/>
        <v>0.001423151902</v>
      </c>
      <c r="K326" s="150">
        <f t="shared" si="29"/>
        <v>0.6166991577</v>
      </c>
      <c r="L326" s="151">
        <f t="shared" si="4"/>
        <v>0.6166991577</v>
      </c>
      <c r="M326" s="152" t="str">
        <f t="shared" si="5"/>
        <v>danlessa</v>
      </c>
      <c r="N326" s="153">
        <f>IFERROR(__xludf.DUMMYFUNCTION("""COMPUTED_VALUE"""),1.0)</f>
        <v>1</v>
      </c>
      <c r="O326" s="154"/>
      <c r="P326" s="154"/>
      <c r="Q326" s="154"/>
      <c r="R326" s="154"/>
      <c r="S326" s="154"/>
      <c r="T326" s="154"/>
      <c r="U326" s="154"/>
      <c r="V326" s="154"/>
      <c r="W326" s="154"/>
      <c r="X326" s="154"/>
      <c r="Y326" s="154"/>
      <c r="Z326" s="154"/>
    </row>
    <row r="327">
      <c r="A327" s="143" t="s">
        <v>158</v>
      </c>
      <c r="B327" s="143" t="s">
        <v>255</v>
      </c>
      <c r="C327" s="144" t="s">
        <v>259</v>
      </c>
      <c r="D327" s="145" t="s">
        <v>242</v>
      </c>
      <c r="E327" s="146">
        <v>44188.0</v>
      </c>
      <c r="F327" s="147" t="s">
        <v>260</v>
      </c>
      <c r="G327" s="148">
        <v>20.0</v>
      </c>
      <c r="H327" s="148">
        <v>25.0</v>
      </c>
      <c r="I327" s="148">
        <v>25.0</v>
      </c>
      <c r="J327" s="149">
        <f t="shared" si="14"/>
        <v>0.001423151902</v>
      </c>
      <c r="K327" s="150">
        <f t="shared" si="29"/>
        <v>0.6166991577</v>
      </c>
      <c r="L327" s="151">
        <f t="shared" si="4"/>
        <v>0.6166991577</v>
      </c>
      <c r="M327" s="152" t="str">
        <f t="shared" si="5"/>
        <v>dazuck</v>
      </c>
      <c r="N327" s="153">
        <f>IFERROR(__xludf.DUMMYFUNCTION("""COMPUTED_VALUE"""),1.0)</f>
        <v>1</v>
      </c>
      <c r="O327" s="154"/>
      <c r="P327" s="154"/>
      <c r="Q327" s="154"/>
      <c r="R327" s="154"/>
      <c r="S327" s="154"/>
      <c r="T327" s="154"/>
      <c r="U327" s="154"/>
      <c r="V327" s="154"/>
      <c r="W327" s="154"/>
      <c r="X327" s="154"/>
      <c r="Y327" s="154"/>
      <c r="Z327" s="154"/>
    </row>
    <row r="328">
      <c r="A328" s="143" t="s">
        <v>159</v>
      </c>
      <c r="B328" s="143" t="s">
        <v>255</v>
      </c>
      <c r="C328" s="144" t="s">
        <v>259</v>
      </c>
      <c r="D328" s="145" t="s">
        <v>242</v>
      </c>
      <c r="E328" s="146">
        <v>44188.0</v>
      </c>
      <c r="F328" s="147" t="s">
        <v>260</v>
      </c>
      <c r="G328" s="148">
        <v>20.0</v>
      </c>
      <c r="H328" s="148">
        <v>25.0</v>
      </c>
      <c r="I328" s="148">
        <v>25.0</v>
      </c>
      <c r="J328" s="149">
        <f t="shared" si="14"/>
        <v>0.001423151902</v>
      </c>
      <c r="K328" s="150">
        <f t="shared" si="29"/>
        <v>0.6166991577</v>
      </c>
      <c r="L328" s="151">
        <f t="shared" si="4"/>
        <v>0.6166991577</v>
      </c>
      <c r="M328" s="152" t="str">
        <f t="shared" si="5"/>
        <v>eduadiez</v>
      </c>
      <c r="N328" s="153">
        <f>IFERROR(__xludf.DUMMYFUNCTION("""COMPUTED_VALUE"""),1.0)</f>
        <v>1</v>
      </c>
      <c r="O328" s="154"/>
      <c r="P328" s="154"/>
      <c r="Q328" s="154"/>
      <c r="R328" s="154"/>
      <c r="S328" s="154"/>
      <c r="T328" s="154"/>
      <c r="U328" s="154"/>
      <c r="V328" s="154"/>
      <c r="W328" s="154"/>
      <c r="X328" s="154"/>
      <c r="Y328" s="154"/>
      <c r="Z328" s="154"/>
    </row>
    <row r="329">
      <c r="A329" s="143" t="s">
        <v>52</v>
      </c>
      <c r="B329" s="143" t="s">
        <v>255</v>
      </c>
      <c r="C329" s="144" t="s">
        <v>259</v>
      </c>
      <c r="D329" s="145" t="s">
        <v>242</v>
      </c>
      <c r="E329" s="146">
        <v>44188.0</v>
      </c>
      <c r="F329" s="147" t="s">
        <v>260</v>
      </c>
      <c r="G329" s="148">
        <v>20.0</v>
      </c>
      <c r="H329" s="148">
        <v>25.0</v>
      </c>
      <c r="I329" s="148">
        <v>25.0</v>
      </c>
      <c r="J329" s="149">
        <f t="shared" si="14"/>
        <v>0.001423151902</v>
      </c>
      <c r="K329" s="150">
        <f t="shared" si="29"/>
        <v>0.6166991577</v>
      </c>
      <c r="L329" s="151">
        <f t="shared" si="4"/>
        <v>0.6166991577</v>
      </c>
      <c r="M329" s="152" t="str">
        <f t="shared" si="5"/>
        <v>elihanover</v>
      </c>
      <c r="N329" s="153">
        <f>IFERROR(__xludf.DUMMYFUNCTION("""COMPUTED_VALUE"""),1.0)</f>
        <v>1</v>
      </c>
      <c r="O329" s="154"/>
      <c r="P329" s="154"/>
      <c r="Q329" s="154"/>
      <c r="R329" s="154"/>
      <c r="S329" s="154"/>
      <c r="T329" s="154"/>
      <c r="U329" s="154"/>
      <c r="V329" s="154"/>
      <c r="W329" s="154"/>
      <c r="X329" s="154"/>
      <c r="Y329" s="154"/>
      <c r="Z329" s="154"/>
    </row>
    <row r="330">
      <c r="A330" s="143" t="s">
        <v>160</v>
      </c>
      <c r="B330" s="143" t="s">
        <v>255</v>
      </c>
      <c r="C330" s="144" t="s">
        <v>259</v>
      </c>
      <c r="D330" s="145" t="s">
        <v>242</v>
      </c>
      <c r="E330" s="146">
        <v>44188.0</v>
      </c>
      <c r="F330" s="147" t="s">
        <v>260</v>
      </c>
      <c r="G330" s="148">
        <v>20.0</v>
      </c>
      <c r="H330" s="148">
        <v>25.0</v>
      </c>
      <c r="I330" s="148">
        <v>25.0</v>
      </c>
      <c r="J330" s="149">
        <f t="shared" si="14"/>
        <v>0.001423151902</v>
      </c>
      <c r="K330" s="150">
        <f t="shared" si="29"/>
        <v>0.6166991577</v>
      </c>
      <c r="L330" s="151">
        <f t="shared" si="4"/>
        <v>0.6166991577</v>
      </c>
      <c r="M330" s="152" t="str">
        <f t="shared" si="5"/>
        <v>erikbjare</v>
      </c>
      <c r="N330" s="153">
        <f>IFERROR(__xludf.DUMMYFUNCTION("""COMPUTED_VALUE"""),1.0)</f>
        <v>1</v>
      </c>
      <c r="O330" s="154"/>
      <c r="P330" s="154"/>
      <c r="Q330" s="154"/>
      <c r="R330" s="154"/>
      <c r="S330" s="154"/>
      <c r="T330" s="154"/>
      <c r="U330" s="154"/>
      <c r="V330" s="154"/>
      <c r="W330" s="154"/>
      <c r="X330" s="154"/>
      <c r="Y330" s="154"/>
      <c r="Z330" s="154"/>
    </row>
    <row r="331">
      <c r="A331" s="143" t="s">
        <v>161</v>
      </c>
      <c r="B331" s="143" t="s">
        <v>255</v>
      </c>
      <c r="C331" s="144" t="s">
        <v>259</v>
      </c>
      <c r="D331" s="145" t="s">
        <v>242</v>
      </c>
      <c r="E331" s="146">
        <v>44188.0</v>
      </c>
      <c r="F331" s="147" t="s">
        <v>260</v>
      </c>
      <c r="G331" s="148">
        <v>20.0</v>
      </c>
      <c r="H331" s="148">
        <v>25.0</v>
      </c>
      <c r="I331" s="148">
        <v>25.0</v>
      </c>
      <c r="J331" s="149">
        <f t="shared" si="14"/>
        <v>0.001423151902</v>
      </c>
      <c r="K331" s="150">
        <f t="shared" si="29"/>
        <v>0.6166991577</v>
      </c>
      <c r="L331" s="151">
        <f t="shared" si="4"/>
        <v>0.6166991577</v>
      </c>
      <c r="M331" s="152" t="str">
        <f t="shared" si="5"/>
        <v>ferdinandrg</v>
      </c>
      <c r="N331" s="153">
        <f>IFERROR(__xludf.DUMMYFUNCTION("""COMPUTED_VALUE"""),1.0)</f>
        <v>1</v>
      </c>
      <c r="O331" s="154"/>
      <c r="P331" s="154"/>
      <c r="Q331" s="154"/>
      <c r="R331" s="154"/>
      <c r="S331" s="154"/>
      <c r="T331" s="154"/>
      <c r="U331" s="154"/>
      <c r="V331" s="154"/>
      <c r="W331" s="154"/>
      <c r="X331" s="154"/>
      <c r="Y331" s="154"/>
      <c r="Z331" s="154"/>
    </row>
    <row r="332">
      <c r="A332" s="143" t="s">
        <v>27</v>
      </c>
      <c r="B332" s="143" t="s">
        <v>255</v>
      </c>
      <c r="C332" s="144" t="s">
        <v>259</v>
      </c>
      <c r="D332" s="145" t="s">
        <v>242</v>
      </c>
      <c r="E332" s="146">
        <v>44188.0</v>
      </c>
      <c r="F332" s="147" t="s">
        <v>260</v>
      </c>
      <c r="G332" s="148">
        <v>20.0</v>
      </c>
      <c r="H332" s="148">
        <v>25.0</v>
      </c>
      <c r="I332" s="148">
        <v>25.0</v>
      </c>
      <c r="J332" s="149">
        <f t="shared" si="14"/>
        <v>0.001423151902</v>
      </c>
      <c r="K332" s="150">
        <f t="shared" si="29"/>
        <v>0.6166991577</v>
      </c>
      <c r="L332" s="151">
        <f t="shared" si="4"/>
        <v>0.6166991577</v>
      </c>
      <c r="M332" s="152" t="str">
        <f t="shared" si="5"/>
        <v>hbesso31</v>
      </c>
      <c r="N332" s="153">
        <f>IFERROR(__xludf.DUMMYFUNCTION("""COMPUTED_VALUE"""),1.0)</f>
        <v>1</v>
      </c>
      <c r="O332" s="154"/>
      <c r="P332" s="154"/>
      <c r="Q332" s="154"/>
      <c r="R332" s="154"/>
      <c r="S332" s="154"/>
      <c r="T332" s="154"/>
      <c r="U332" s="154"/>
      <c r="V332" s="154"/>
      <c r="W332" s="154"/>
      <c r="X332" s="154"/>
      <c r="Y332" s="154"/>
      <c r="Z332" s="154"/>
    </row>
    <row r="333">
      <c r="A333" s="143" t="s">
        <v>162</v>
      </c>
      <c r="B333" s="143" t="s">
        <v>255</v>
      </c>
      <c r="C333" s="144" t="s">
        <v>259</v>
      </c>
      <c r="D333" s="145" t="s">
        <v>242</v>
      </c>
      <c r="E333" s="146">
        <v>44188.0</v>
      </c>
      <c r="F333" s="147" t="s">
        <v>260</v>
      </c>
      <c r="G333" s="148">
        <v>20.0</v>
      </c>
      <c r="H333" s="148">
        <v>25.0</v>
      </c>
      <c r="I333" s="148">
        <v>25.0</v>
      </c>
      <c r="J333" s="149">
        <f t="shared" si="14"/>
        <v>0.001423151902</v>
      </c>
      <c r="K333" s="150">
        <f t="shared" si="29"/>
        <v>0.6166991577</v>
      </c>
      <c r="L333" s="151">
        <f t="shared" si="4"/>
        <v>0.6166991577</v>
      </c>
      <c r="M333" s="152" t="str">
        <f t="shared" si="5"/>
        <v>jimbobbins</v>
      </c>
      <c r="N333" s="153">
        <f>IFERROR(__xludf.DUMMYFUNCTION("""COMPUTED_VALUE"""),1.0)</f>
        <v>1</v>
      </c>
      <c r="O333" s="154"/>
      <c r="P333" s="154"/>
      <c r="Q333" s="154"/>
      <c r="R333" s="154"/>
      <c r="S333" s="154"/>
      <c r="T333" s="154"/>
      <c r="U333" s="154"/>
      <c r="V333" s="154"/>
      <c r="W333" s="154"/>
      <c r="X333" s="154"/>
      <c r="Y333" s="154"/>
      <c r="Z333" s="154"/>
    </row>
    <row r="334">
      <c r="A334" s="143" t="s">
        <v>163</v>
      </c>
      <c r="B334" s="143" t="s">
        <v>255</v>
      </c>
      <c r="C334" s="144" t="s">
        <v>259</v>
      </c>
      <c r="D334" s="145" t="s">
        <v>242</v>
      </c>
      <c r="E334" s="146">
        <v>44188.0</v>
      </c>
      <c r="F334" s="147" t="s">
        <v>260</v>
      </c>
      <c r="G334" s="148">
        <v>20.0</v>
      </c>
      <c r="H334" s="148">
        <v>25.0</v>
      </c>
      <c r="I334" s="148">
        <v>25.0</v>
      </c>
      <c r="J334" s="149">
        <f t="shared" si="14"/>
        <v>0.001423151902</v>
      </c>
      <c r="K334" s="150">
        <f t="shared" si="29"/>
        <v>0.6166991577</v>
      </c>
      <c r="L334" s="151">
        <f t="shared" si="4"/>
        <v>0.6166991577</v>
      </c>
      <c r="M334" s="152" t="str">
        <f t="shared" si="5"/>
        <v>jasselnorm</v>
      </c>
      <c r="N334" s="153">
        <f>IFERROR(__xludf.DUMMYFUNCTION("""COMPUTED_VALUE"""),1.0)</f>
        <v>1</v>
      </c>
      <c r="O334" s="154"/>
      <c r="P334" s="154"/>
      <c r="Q334" s="154"/>
      <c r="R334" s="154"/>
      <c r="S334" s="154"/>
      <c r="T334" s="154"/>
      <c r="U334" s="154"/>
      <c r="V334" s="154"/>
      <c r="W334" s="154"/>
      <c r="X334" s="154"/>
      <c r="Y334" s="154"/>
      <c r="Z334" s="154"/>
    </row>
    <row r="335">
      <c r="A335" s="143" t="s">
        <v>164</v>
      </c>
      <c r="B335" s="143" t="s">
        <v>255</v>
      </c>
      <c r="C335" s="144" t="s">
        <v>259</v>
      </c>
      <c r="D335" s="145" t="s">
        <v>242</v>
      </c>
      <c r="E335" s="146">
        <v>44188.0</v>
      </c>
      <c r="F335" s="147" t="s">
        <v>260</v>
      </c>
      <c r="G335" s="148">
        <v>20.0</v>
      </c>
      <c r="H335" s="148">
        <v>25.0</v>
      </c>
      <c r="I335" s="148">
        <v>25.0</v>
      </c>
      <c r="J335" s="149">
        <f t="shared" si="14"/>
        <v>0.001423151902</v>
      </c>
      <c r="K335" s="150">
        <f t="shared" si="29"/>
        <v>0.6166991577</v>
      </c>
      <c r="L335" s="151">
        <f t="shared" si="4"/>
        <v>0.6166991577</v>
      </c>
      <c r="M335" s="152" t="str">
        <f t="shared" si="5"/>
        <v>jamiepitts</v>
      </c>
      <c r="N335" s="153">
        <f>IFERROR(__xludf.DUMMYFUNCTION("""COMPUTED_VALUE"""),1.0)</f>
        <v>1</v>
      </c>
      <c r="O335" s="154"/>
      <c r="P335" s="154"/>
      <c r="Q335" s="154"/>
      <c r="R335" s="154"/>
      <c r="S335" s="154"/>
      <c r="T335" s="154"/>
      <c r="U335" s="154"/>
      <c r="V335" s="154"/>
      <c r="W335" s="154"/>
      <c r="X335" s="154"/>
      <c r="Y335" s="154"/>
      <c r="Z335" s="154"/>
    </row>
    <row r="336">
      <c r="A336" s="143" t="s">
        <v>65</v>
      </c>
      <c r="B336" s="143" t="s">
        <v>255</v>
      </c>
      <c r="C336" s="144" t="s">
        <v>259</v>
      </c>
      <c r="D336" s="145" t="s">
        <v>242</v>
      </c>
      <c r="E336" s="146">
        <v>44188.0</v>
      </c>
      <c r="F336" s="147" t="s">
        <v>260</v>
      </c>
      <c r="G336" s="148">
        <v>20.0</v>
      </c>
      <c r="H336" s="148">
        <v>25.0</v>
      </c>
      <c r="I336" s="148">
        <v>25.0</v>
      </c>
      <c r="J336" s="149">
        <f t="shared" si="14"/>
        <v>0.001423151902</v>
      </c>
      <c r="K336" s="150">
        <f t="shared" si="29"/>
        <v>0.6166991577</v>
      </c>
      <c r="L336" s="151">
        <f t="shared" si="4"/>
        <v>0.6166991577</v>
      </c>
      <c r="M336" s="152" t="str">
        <f t="shared" si="5"/>
        <v>krrisis</v>
      </c>
      <c r="N336" s="153">
        <f>IFERROR(__xludf.DUMMYFUNCTION("""COMPUTED_VALUE"""),1.0)</f>
        <v>1</v>
      </c>
      <c r="O336" s="154"/>
      <c r="P336" s="154"/>
      <c r="Q336" s="154"/>
      <c r="R336" s="154"/>
      <c r="S336" s="154"/>
      <c r="T336" s="154"/>
      <c r="U336" s="154"/>
      <c r="V336" s="154"/>
      <c r="W336" s="154"/>
      <c r="X336" s="154"/>
      <c r="Y336" s="154"/>
      <c r="Z336" s="154"/>
    </row>
    <row r="337">
      <c r="A337" s="143" t="s">
        <v>126</v>
      </c>
      <c r="B337" s="143" t="s">
        <v>255</v>
      </c>
      <c r="C337" s="144" t="s">
        <v>259</v>
      </c>
      <c r="D337" s="145" t="s">
        <v>242</v>
      </c>
      <c r="E337" s="146">
        <v>44188.0</v>
      </c>
      <c r="F337" s="147" t="s">
        <v>260</v>
      </c>
      <c r="G337" s="148">
        <v>20.0</v>
      </c>
      <c r="H337" s="148">
        <v>25.0</v>
      </c>
      <c r="I337" s="148">
        <v>25.0</v>
      </c>
      <c r="J337" s="149">
        <f t="shared" si="14"/>
        <v>0.001423151902</v>
      </c>
      <c r="K337" s="150">
        <f t="shared" si="29"/>
        <v>0.6166991577</v>
      </c>
      <c r="L337" s="151">
        <f t="shared" si="4"/>
        <v>0.6166991577</v>
      </c>
      <c r="M337" s="152" t="str">
        <f t="shared" si="5"/>
        <v>lalogarza</v>
      </c>
      <c r="N337" s="153">
        <f>IFERROR(__xludf.DUMMYFUNCTION("""COMPUTED_VALUE"""),1.0)</f>
        <v>1</v>
      </c>
      <c r="O337" s="154"/>
      <c r="P337" s="154"/>
      <c r="Q337" s="154"/>
      <c r="R337" s="154"/>
      <c r="S337" s="154"/>
      <c r="T337" s="154"/>
      <c r="U337" s="154"/>
      <c r="V337" s="154"/>
      <c r="W337" s="154"/>
      <c r="X337" s="154"/>
      <c r="Y337" s="154"/>
      <c r="Z337" s="154"/>
    </row>
    <row r="338">
      <c r="A338" s="143" t="s">
        <v>25</v>
      </c>
      <c r="B338" s="143" t="s">
        <v>255</v>
      </c>
      <c r="C338" s="144" t="s">
        <v>259</v>
      </c>
      <c r="D338" s="145" t="s">
        <v>242</v>
      </c>
      <c r="E338" s="146">
        <v>44188.0</v>
      </c>
      <c r="F338" s="147" t="s">
        <v>260</v>
      </c>
      <c r="G338" s="148">
        <v>20.0</v>
      </c>
      <c r="H338" s="148">
        <v>25.0</v>
      </c>
      <c r="I338" s="148">
        <v>25.0</v>
      </c>
      <c r="J338" s="149">
        <f t="shared" si="14"/>
        <v>0.001423151902</v>
      </c>
      <c r="K338" s="150">
        <f t="shared" si="29"/>
        <v>0.6166991577</v>
      </c>
      <c r="L338" s="151">
        <f t="shared" si="4"/>
        <v>0.6166991577</v>
      </c>
      <c r="M338" s="152" t="str">
        <f t="shared" si="5"/>
        <v>mzargham</v>
      </c>
      <c r="N338" s="153">
        <f>IFERROR(__xludf.DUMMYFUNCTION("""COMPUTED_VALUE"""),1.0)</f>
        <v>1</v>
      </c>
      <c r="O338" s="154"/>
      <c r="P338" s="154"/>
      <c r="Q338" s="154"/>
      <c r="R338" s="154"/>
      <c r="S338" s="154"/>
      <c r="T338" s="154"/>
      <c r="U338" s="154"/>
      <c r="V338" s="154"/>
      <c r="W338" s="154"/>
      <c r="X338" s="154"/>
      <c r="Y338" s="154"/>
      <c r="Z338" s="154"/>
    </row>
    <row r="339">
      <c r="A339" s="143" t="s">
        <v>165</v>
      </c>
      <c r="B339" s="143" t="s">
        <v>255</v>
      </c>
      <c r="C339" s="144" t="s">
        <v>259</v>
      </c>
      <c r="D339" s="145" t="s">
        <v>242</v>
      </c>
      <c r="E339" s="146">
        <v>44188.0</v>
      </c>
      <c r="F339" s="147" t="s">
        <v>260</v>
      </c>
      <c r="G339" s="148">
        <v>20.0</v>
      </c>
      <c r="H339" s="148">
        <v>25.0</v>
      </c>
      <c r="I339" s="148">
        <v>25.0</v>
      </c>
      <c r="J339" s="149">
        <f t="shared" si="14"/>
        <v>0.001423151902</v>
      </c>
      <c r="K339" s="150">
        <f t="shared" si="29"/>
        <v>0.6166991577</v>
      </c>
      <c r="L339" s="151">
        <f t="shared" si="4"/>
        <v>0.6166991577</v>
      </c>
      <c r="M339" s="152" t="str">
        <f t="shared" si="5"/>
        <v>nukemandan</v>
      </c>
      <c r="N339" s="153">
        <f>IFERROR(__xludf.DUMMYFUNCTION("""COMPUTED_VALUE"""),1.0)</f>
        <v>1</v>
      </c>
      <c r="O339" s="154"/>
      <c r="P339" s="154"/>
      <c r="Q339" s="154"/>
      <c r="R339" s="154"/>
      <c r="S339" s="154"/>
      <c r="T339" s="154"/>
      <c r="U339" s="154"/>
      <c r="V339" s="154"/>
      <c r="W339" s="154"/>
      <c r="X339" s="154"/>
      <c r="Y339" s="154"/>
      <c r="Z339" s="154"/>
    </row>
    <row r="340">
      <c r="A340" s="143" t="s">
        <v>114</v>
      </c>
      <c r="B340" s="143" t="s">
        <v>255</v>
      </c>
      <c r="C340" s="144" t="s">
        <v>259</v>
      </c>
      <c r="D340" s="145" t="s">
        <v>242</v>
      </c>
      <c r="E340" s="146">
        <v>44188.0</v>
      </c>
      <c r="F340" s="147" t="s">
        <v>260</v>
      </c>
      <c r="G340" s="148">
        <v>20.0</v>
      </c>
      <c r="H340" s="148">
        <v>25.0</v>
      </c>
      <c r="I340" s="148">
        <v>25.0</v>
      </c>
      <c r="J340" s="149">
        <f t="shared" si="14"/>
        <v>0.001423151902</v>
      </c>
      <c r="K340" s="150">
        <f t="shared" si="29"/>
        <v>0.6166991577</v>
      </c>
      <c r="L340" s="151">
        <f t="shared" si="4"/>
        <v>0.6166991577</v>
      </c>
      <c r="M340" s="152" t="str">
        <f t="shared" si="5"/>
        <v>orishim</v>
      </c>
      <c r="N340" s="153">
        <f>IFERROR(__xludf.DUMMYFUNCTION("""COMPUTED_VALUE"""),1.0)</f>
        <v>1</v>
      </c>
      <c r="O340" s="154"/>
      <c r="P340" s="154"/>
      <c r="Q340" s="154"/>
      <c r="R340" s="154"/>
      <c r="S340" s="154"/>
      <c r="T340" s="154"/>
      <c r="U340" s="154"/>
      <c r="V340" s="154"/>
      <c r="W340" s="154"/>
      <c r="X340" s="154"/>
      <c r="Y340" s="154"/>
      <c r="Z340" s="154"/>
    </row>
    <row r="341">
      <c r="A341" s="143" t="s">
        <v>78</v>
      </c>
      <c r="B341" s="143" t="s">
        <v>255</v>
      </c>
      <c r="C341" s="144" t="s">
        <v>259</v>
      </c>
      <c r="D341" s="145" t="s">
        <v>242</v>
      </c>
      <c r="E341" s="146">
        <v>44188.0</v>
      </c>
      <c r="F341" s="147" t="s">
        <v>260</v>
      </c>
      <c r="G341" s="148">
        <v>20.0</v>
      </c>
      <c r="H341" s="148">
        <v>25.0</v>
      </c>
      <c r="I341" s="148">
        <v>25.0</v>
      </c>
      <c r="J341" s="149">
        <f t="shared" si="14"/>
        <v>0.001423151902</v>
      </c>
      <c r="K341" s="150">
        <f t="shared" si="29"/>
        <v>0.6166991577</v>
      </c>
      <c r="L341" s="151">
        <f t="shared" si="4"/>
        <v>0.6166991577</v>
      </c>
      <c r="M341" s="152" t="str">
        <f t="shared" si="5"/>
        <v>owocki</v>
      </c>
      <c r="N341" s="153">
        <f>IFERROR(__xludf.DUMMYFUNCTION("""COMPUTED_VALUE"""),1.0)</f>
        <v>1</v>
      </c>
      <c r="O341" s="154"/>
      <c r="P341" s="154"/>
      <c r="Q341" s="154"/>
      <c r="R341" s="154"/>
      <c r="S341" s="154"/>
      <c r="T341" s="154"/>
      <c r="U341" s="154"/>
      <c r="V341" s="154"/>
      <c r="W341" s="154"/>
      <c r="X341" s="154"/>
      <c r="Y341" s="154"/>
      <c r="Z341" s="154"/>
    </row>
    <row r="342">
      <c r="A342" s="143" t="s">
        <v>166</v>
      </c>
      <c r="B342" s="143" t="s">
        <v>255</v>
      </c>
      <c r="C342" s="144" t="s">
        <v>259</v>
      </c>
      <c r="D342" s="145" t="s">
        <v>242</v>
      </c>
      <c r="E342" s="146">
        <v>44188.0</v>
      </c>
      <c r="F342" s="147" t="s">
        <v>260</v>
      </c>
      <c r="G342" s="148">
        <v>20.0</v>
      </c>
      <c r="H342" s="148">
        <v>25.0</v>
      </c>
      <c r="I342" s="148">
        <v>25.0</v>
      </c>
      <c r="J342" s="149">
        <f t="shared" si="14"/>
        <v>0.001423151902</v>
      </c>
      <c r="K342" s="150">
        <f t="shared" si="29"/>
        <v>0.6166991577</v>
      </c>
      <c r="L342" s="151">
        <f t="shared" si="4"/>
        <v>0.6166991577</v>
      </c>
      <c r="M342" s="152" t="str">
        <f t="shared" si="5"/>
        <v>wildpau</v>
      </c>
      <c r="N342" s="153">
        <f>IFERROR(__xludf.DUMMYFUNCTION("""COMPUTED_VALUE"""),1.0)</f>
        <v>1</v>
      </c>
      <c r="O342" s="154"/>
      <c r="P342" s="154"/>
      <c r="Q342" s="154"/>
      <c r="R342" s="154"/>
      <c r="S342" s="154"/>
      <c r="T342" s="154"/>
      <c r="U342" s="154"/>
      <c r="V342" s="154"/>
      <c r="W342" s="154"/>
      <c r="X342" s="154"/>
      <c r="Y342" s="154"/>
      <c r="Z342" s="154"/>
    </row>
    <row r="343">
      <c r="A343" s="143" t="s">
        <v>167</v>
      </c>
      <c r="B343" s="143" t="s">
        <v>255</v>
      </c>
      <c r="C343" s="144" t="s">
        <v>259</v>
      </c>
      <c r="D343" s="145" t="s">
        <v>242</v>
      </c>
      <c r="E343" s="146">
        <v>44188.0</v>
      </c>
      <c r="F343" s="147" t="s">
        <v>260</v>
      </c>
      <c r="G343" s="148">
        <v>20.0</v>
      </c>
      <c r="H343" s="148">
        <v>25.0</v>
      </c>
      <c r="I343" s="148">
        <v>25.0</v>
      </c>
      <c r="J343" s="149">
        <f t="shared" si="14"/>
        <v>0.001423151902</v>
      </c>
      <c r="K343" s="150">
        <f t="shared" si="29"/>
        <v>0.6166991577</v>
      </c>
      <c r="L343" s="151">
        <f t="shared" si="4"/>
        <v>0.6166991577</v>
      </c>
      <c r="M343" s="152" t="str">
        <f t="shared" si="5"/>
        <v>pacobacpac</v>
      </c>
      <c r="N343" s="153">
        <f>IFERROR(__xludf.DUMMYFUNCTION("""COMPUTED_VALUE"""),1.0)</f>
        <v>1</v>
      </c>
      <c r="O343" s="154"/>
      <c r="P343" s="154"/>
      <c r="Q343" s="154"/>
      <c r="R343" s="154"/>
      <c r="S343" s="154"/>
      <c r="T343" s="154"/>
      <c r="U343" s="154"/>
      <c r="V343" s="154"/>
      <c r="W343" s="154"/>
      <c r="X343" s="154"/>
      <c r="Y343" s="154"/>
      <c r="Z343" s="154"/>
    </row>
    <row r="344">
      <c r="A344" s="143" t="s">
        <v>139</v>
      </c>
      <c r="B344" s="143" t="s">
        <v>255</v>
      </c>
      <c r="C344" s="144" t="s">
        <v>259</v>
      </c>
      <c r="D344" s="145" t="s">
        <v>242</v>
      </c>
      <c r="E344" s="146">
        <v>44188.0</v>
      </c>
      <c r="F344" s="147" t="s">
        <v>260</v>
      </c>
      <c r="G344" s="148">
        <v>20.0</v>
      </c>
      <c r="H344" s="148">
        <v>25.0</v>
      </c>
      <c r="I344" s="148">
        <v>25.0</v>
      </c>
      <c r="J344" s="149">
        <f t="shared" si="14"/>
        <v>0.001423151902</v>
      </c>
      <c r="K344" s="150">
        <f t="shared" si="29"/>
        <v>0.6166991577</v>
      </c>
      <c r="L344" s="151">
        <f t="shared" si="4"/>
        <v>0.6166991577</v>
      </c>
      <c r="M344" s="152" t="str">
        <f t="shared" si="5"/>
        <v>paxthemax</v>
      </c>
      <c r="N344" s="153">
        <f>IFERROR(__xludf.DUMMYFUNCTION("""COMPUTED_VALUE"""),1.0)</f>
        <v>1</v>
      </c>
      <c r="O344" s="154"/>
      <c r="P344" s="154"/>
      <c r="Q344" s="154"/>
      <c r="R344" s="154"/>
      <c r="S344" s="154"/>
      <c r="T344" s="154"/>
      <c r="U344" s="154"/>
      <c r="V344" s="154"/>
      <c r="W344" s="154"/>
      <c r="X344" s="154"/>
      <c r="Y344" s="154"/>
      <c r="Z344" s="154"/>
    </row>
    <row r="345">
      <c r="A345" s="143" t="s">
        <v>79</v>
      </c>
      <c r="B345" s="143" t="s">
        <v>255</v>
      </c>
      <c r="C345" s="144" t="s">
        <v>259</v>
      </c>
      <c r="D345" s="145" t="s">
        <v>242</v>
      </c>
      <c r="E345" s="146">
        <v>44188.0</v>
      </c>
      <c r="F345" s="147" t="s">
        <v>260</v>
      </c>
      <c r="G345" s="148">
        <v>20.0</v>
      </c>
      <c r="H345" s="148">
        <v>25.0</v>
      </c>
      <c r="I345" s="148">
        <v>25.0</v>
      </c>
      <c r="J345" s="149">
        <f t="shared" si="14"/>
        <v>0.001423151902</v>
      </c>
      <c r="K345" s="150">
        <f t="shared" si="29"/>
        <v>0.6166991577</v>
      </c>
      <c r="L345" s="151">
        <f t="shared" si="4"/>
        <v>0.6166991577</v>
      </c>
      <c r="M345" s="152" t="str">
        <f t="shared" si="5"/>
        <v>phil_h</v>
      </c>
      <c r="N345" s="153">
        <f>IFERROR(__xludf.DUMMYFUNCTION("""COMPUTED_VALUE"""),1.0)</f>
        <v>1</v>
      </c>
      <c r="O345" s="154"/>
      <c r="P345" s="154"/>
      <c r="Q345" s="154"/>
      <c r="R345" s="154"/>
      <c r="S345" s="154"/>
      <c r="T345" s="154"/>
      <c r="U345" s="154"/>
      <c r="V345" s="154"/>
      <c r="W345" s="154"/>
      <c r="X345" s="154"/>
      <c r="Y345" s="154"/>
      <c r="Z345" s="154"/>
    </row>
    <row r="346">
      <c r="A346" s="143" t="s">
        <v>109</v>
      </c>
      <c r="B346" s="143" t="s">
        <v>255</v>
      </c>
      <c r="C346" s="144" t="s">
        <v>259</v>
      </c>
      <c r="D346" s="145" t="s">
        <v>242</v>
      </c>
      <c r="E346" s="146">
        <v>44188.0</v>
      </c>
      <c r="F346" s="147" t="s">
        <v>260</v>
      </c>
      <c r="G346" s="148">
        <v>20.0</v>
      </c>
      <c r="H346" s="148">
        <v>25.0</v>
      </c>
      <c r="I346" s="148">
        <v>25.0</v>
      </c>
      <c r="J346" s="149">
        <f t="shared" si="14"/>
        <v>0.001423151902</v>
      </c>
      <c r="K346" s="150">
        <f t="shared" si="29"/>
        <v>0.6166991577</v>
      </c>
      <c r="L346" s="151">
        <f t="shared" si="4"/>
        <v>0.6166991577</v>
      </c>
      <c r="M346" s="152" t="str">
        <f t="shared" si="5"/>
        <v>sepu85</v>
      </c>
      <c r="N346" s="153">
        <f>IFERROR(__xludf.DUMMYFUNCTION("""COMPUTED_VALUE"""),1.0)</f>
        <v>1</v>
      </c>
      <c r="O346" s="154"/>
      <c r="P346" s="154"/>
      <c r="Q346" s="154"/>
      <c r="R346" s="154"/>
      <c r="S346" s="154"/>
      <c r="T346" s="154"/>
      <c r="U346" s="154"/>
      <c r="V346" s="154"/>
      <c r="W346" s="154"/>
      <c r="X346" s="154"/>
      <c r="Y346" s="154"/>
      <c r="Z346" s="154"/>
    </row>
    <row r="347">
      <c r="A347" s="143" t="s">
        <v>152</v>
      </c>
      <c r="B347" s="143" t="s">
        <v>255</v>
      </c>
      <c r="C347" s="144" t="s">
        <v>259</v>
      </c>
      <c r="D347" s="145" t="s">
        <v>242</v>
      </c>
      <c r="E347" s="146">
        <v>44188.0</v>
      </c>
      <c r="F347" s="147" t="s">
        <v>260</v>
      </c>
      <c r="G347" s="148">
        <v>20.0</v>
      </c>
      <c r="H347" s="148">
        <v>25.0</v>
      </c>
      <c r="I347" s="148">
        <v>25.0</v>
      </c>
      <c r="J347" s="149">
        <f t="shared" si="14"/>
        <v>0.001423151902</v>
      </c>
      <c r="K347" s="150">
        <f t="shared" si="29"/>
        <v>0.6166991577</v>
      </c>
      <c r="L347" s="151">
        <f t="shared" si="4"/>
        <v>0.6166991577</v>
      </c>
      <c r="M347" s="152" t="str">
        <f t="shared" si="5"/>
        <v>tokenbrice</v>
      </c>
      <c r="N347" s="153">
        <f>IFERROR(__xludf.DUMMYFUNCTION("""COMPUTED_VALUE"""),1.0)</f>
        <v>1</v>
      </c>
      <c r="O347" s="154"/>
      <c r="P347" s="154"/>
      <c r="Q347" s="154"/>
      <c r="R347" s="154"/>
      <c r="S347" s="154"/>
      <c r="T347" s="154"/>
      <c r="U347" s="154"/>
      <c r="V347" s="154"/>
      <c r="W347" s="154"/>
      <c r="X347" s="154"/>
      <c r="Y347" s="154"/>
      <c r="Z347" s="154"/>
    </row>
    <row r="348">
      <c r="A348" s="143" t="s">
        <v>74</v>
      </c>
      <c r="B348" s="143" t="s">
        <v>255</v>
      </c>
      <c r="C348" s="144" t="s">
        <v>259</v>
      </c>
      <c r="D348" s="145" t="s">
        <v>242</v>
      </c>
      <c r="E348" s="146">
        <v>44188.0</v>
      </c>
      <c r="F348" s="147" t="s">
        <v>260</v>
      </c>
      <c r="G348" s="148">
        <v>20.0</v>
      </c>
      <c r="H348" s="148">
        <v>25.0</v>
      </c>
      <c r="I348" s="148">
        <v>25.0</v>
      </c>
      <c r="J348" s="149">
        <f t="shared" si="14"/>
        <v>0.001423151902</v>
      </c>
      <c r="K348" s="150">
        <f t="shared" si="29"/>
        <v>0.6166991577</v>
      </c>
      <c r="L348" s="151">
        <f t="shared" si="4"/>
        <v>0.6166991577</v>
      </c>
      <c r="M348" s="152" t="str">
        <f t="shared" si="5"/>
        <v>trentmc0</v>
      </c>
      <c r="N348" s="153">
        <f>IFERROR(__xludf.DUMMYFUNCTION("""COMPUTED_VALUE"""),1.0)</f>
        <v>1</v>
      </c>
      <c r="O348" s="154"/>
      <c r="P348" s="154"/>
      <c r="Q348" s="154"/>
      <c r="R348" s="154"/>
      <c r="S348" s="154"/>
      <c r="T348" s="154"/>
      <c r="U348" s="154"/>
      <c r="V348" s="154"/>
      <c r="W348" s="154"/>
      <c r="X348" s="154"/>
      <c r="Y348" s="154"/>
      <c r="Z348" s="154"/>
    </row>
    <row r="349">
      <c r="A349" s="143" t="s">
        <v>168</v>
      </c>
      <c r="B349" s="143" t="s">
        <v>255</v>
      </c>
      <c r="C349" s="144" t="s">
        <v>259</v>
      </c>
      <c r="D349" s="145" t="s">
        <v>242</v>
      </c>
      <c r="E349" s="146">
        <v>44188.0</v>
      </c>
      <c r="F349" s="147" t="s">
        <v>260</v>
      </c>
      <c r="G349" s="148">
        <v>20.0</v>
      </c>
      <c r="H349" s="148">
        <v>25.0</v>
      </c>
      <c r="I349" s="148">
        <v>25.0</v>
      </c>
      <c r="J349" s="149">
        <f t="shared" si="14"/>
        <v>0.001423151902</v>
      </c>
      <c r="K349" s="150">
        <f t="shared" si="29"/>
        <v>0.6166991577</v>
      </c>
      <c r="L349" s="151">
        <f t="shared" si="4"/>
        <v>0.6166991577</v>
      </c>
      <c r="M349" s="152" t="str">
        <f t="shared" si="5"/>
        <v>ubipromoter</v>
      </c>
      <c r="N349" s="153">
        <f>IFERROR(__xludf.DUMMYFUNCTION("""COMPUTED_VALUE"""),1.0)</f>
        <v>1</v>
      </c>
      <c r="O349" s="154"/>
      <c r="P349" s="154"/>
      <c r="Q349" s="154"/>
      <c r="R349" s="154"/>
      <c r="S349" s="154"/>
      <c r="T349" s="154"/>
      <c r="U349" s="154"/>
      <c r="V349" s="154"/>
      <c r="W349" s="154"/>
      <c r="X349" s="154"/>
      <c r="Y349" s="154"/>
      <c r="Z349" s="154"/>
    </row>
    <row r="350">
      <c r="A350" s="143" t="s">
        <v>169</v>
      </c>
      <c r="B350" s="143" t="s">
        <v>255</v>
      </c>
      <c r="C350" s="144" t="s">
        <v>259</v>
      </c>
      <c r="D350" s="145" t="s">
        <v>242</v>
      </c>
      <c r="E350" s="146">
        <v>44188.0</v>
      </c>
      <c r="F350" s="147" t="s">
        <v>260</v>
      </c>
      <c r="G350" s="148">
        <v>20.0</v>
      </c>
      <c r="H350" s="148">
        <v>25.0</v>
      </c>
      <c r="I350" s="148">
        <v>25.0</v>
      </c>
      <c r="J350" s="149">
        <f t="shared" si="14"/>
        <v>0.001423151902</v>
      </c>
      <c r="K350" s="150">
        <f t="shared" si="29"/>
        <v>0.6166991577</v>
      </c>
      <c r="L350" s="151">
        <f t="shared" si="4"/>
        <v>0.6166991577</v>
      </c>
      <c r="M350" s="152" t="str">
        <f t="shared" si="5"/>
        <v>wipabramson</v>
      </c>
      <c r="N350" s="153">
        <f>IFERROR(__xludf.DUMMYFUNCTION("""COMPUTED_VALUE"""),1.0)</f>
        <v>1</v>
      </c>
      <c r="O350" s="154"/>
      <c r="P350" s="154"/>
      <c r="Q350" s="154"/>
      <c r="R350" s="154"/>
      <c r="S350" s="154"/>
      <c r="T350" s="154"/>
      <c r="U350" s="154"/>
      <c r="V350" s="154"/>
      <c r="W350" s="154"/>
      <c r="X350" s="154"/>
      <c r="Y350" s="154"/>
      <c r="Z350" s="154"/>
    </row>
    <row r="351">
      <c r="A351" s="143" t="s">
        <v>16</v>
      </c>
      <c r="B351" s="143" t="s">
        <v>76</v>
      </c>
      <c r="C351" s="144" t="s">
        <v>337</v>
      </c>
      <c r="D351" s="145" t="s">
        <v>242</v>
      </c>
      <c r="E351" s="146">
        <v>44192.0</v>
      </c>
      <c r="F351" s="147" t="s">
        <v>249</v>
      </c>
      <c r="G351" s="148">
        <v>30.0</v>
      </c>
      <c r="H351" s="148">
        <v>25.0</v>
      </c>
      <c r="I351" s="148">
        <v>50.0</v>
      </c>
      <c r="J351" s="149">
        <f t="shared" si="14"/>
        <v>0.00212348949</v>
      </c>
      <c r="K351" s="150">
        <f t="shared" si="29"/>
        <v>0.9201787788</v>
      </c>
      <c r="L351" s="151">
        <f t="shared" si="4"/>
        <v>0.4948366712</v>
      </c>
      <c r="M351" s="152" t="str">
        <f t="shared" si="5"/>
        <v>jeffemmett</v>
      </c>
      <c r="N351" s="153">
        <f>IFERROR(__xludf.DUMMYFUNCTION("""COMPUTED_VALUE"""),1.0)</f>
        <v>1</v>
      </c>
      <c r="O351" s="154"/>
      <c r="P351" s="154"/>
      <c r="Q351" s="154"/>
      <c r="R351" s="154"/>
      <c r="S351" s="154"/>
      <c r="T351" s="154"/>
      <c r="U351" s="154"/>
      <c r="V351" s="154"/>
      <c r="W351" s="154"/>
      <c r="X351" s="154"/>
      <c r="Y351" s="154"/>
      <c r="Z351" s="154"/>
    </row>
    <row r="352">
      <c r="A352" s="143" t="s">
        <v>16</v>
      </c>
      <c r="B352" s="143" t="s">
        <v>76</v>
      </c>
      <c r="C352" s="144" t="s">
        <v>254</v>
      </c>
      <c r="D352" s="145" t="s">
        <v>242</v>
      </c>
      <c r="E352" s="146">
        <v>44192.0</v>
      </c>
      <c r="F352" s="147" t="s">
        <v>249</v>
      </c>
      <c r="G352" s="148">
        <v>30.0</v>
      </c>
      <c r="H352" s="148">
        <v>25.0</v>
      </c>
      <c r="I352" s="148">
        <v>50.0</v>
      </c>
      <c r="J352" s="149">
        <f t="shared" si="14"/>
        <v>0.00212348949</v>
      </c>
      <c r="K352" s="150">
        <f t="shared" si="29"/>
        <v>0.9201787788</v>
      </c>
      <c r="L352" s="151">
        <f t="shared" si="4"/>
        <v>0.4948366712</v>
      </c>
      <c r="M352" s="152" t="str">
        <f t="shared" si="5"/>
        <v>jeffemmett</v>
      </c>
      <c r="N352" s="153">
        <f>IFERROR(__xludf.DUMMYFUNCTION("""COMPUTED_VALUE"""),2.0)</f>
        <v>2</v>
      </c>
      <c r="O352" s="154"/>
      <c r="P352" s="154"/>
      <c r="Q352" s="154"/>
      <c r="R352" s="154"/>
      <c r="S352" s="154"/>
      <c r="T352" s="154"/>
      <c r="U352" s="154"/>
      <c r="V352" s="154"/>
      <c r="W352" s="154"/>
      <c r="X352" s="154"/>
      <c r="Y352" s="154"/>
      <c r="Z352" s="154"/>
    </row>
    <row r="353">
      <c r="A353" s="143" t="s">
        <v>16</v>
      </c>
      <c r="B353" s="143" t="s">
        <v>247</v>
      </c>
      <c r="C353" s="144" t="s">
        <v>369</v>
      </c>
      <c r="D353" s="145" t="s">
        <v>242</v>
      </c>
      <c r="E353" s="146">
        <v>44189.0</v>
      </c>
      <c r="F353" s="147" t="s">
        <v>249</v>
      </c>
      <c r="G353" s="148">
        <v>45.0</v>
      </c>
      <c r="H353" s="148">
        <v>25.0</v>
      </c>
      <c r="I353" s="148">
        <v>30.0</v>
      </c>
      <c r="J353" s="149">
        <f t="shared" si="14"/>
        <v>0.002072463303</v>
      </c>
      <c r="K353" s="150">
        <f t="shared" si="29"/>
        <v>0.8980674315</v>
      </c>
      <c r="L353" s="151">
        <f t="shared" si="4"/>
        <v>0.4948366712</v>
      </c>
      <c r="M353" s="152" t="str">
        <f t="shared" si="5"/>
        <v>jeffemmett</v>
      </c>
      <c r="N353" s="153">
        <f>IFERROR(__xludf.DUMMYFUNCTION("""COMPUTED_VALUE"""),3.0)</f>
        <v>3</v>
      </c>
      <c r="O353" s="154"/>
      <c r="P353" s="154"/>
      <c r="Q353" s="154"/>
      <c r="R353" s="154"/>
      <c r="S353" s="154"/>
      <c r="T353" s="154"/>
      <c r="U353" s="154"/>
      <c r="V353" s="154"/>
      <c r="W353" s="154"/>
      <c r="X353" s="154"/>
      <c r="Y353" s="154"/>
      <c r="Z353" s="154"/>
    </row>
    <row r="354">
      <c r="A354" s="143" t="s">
        <v>16</v>
      </c>
      <c r="B354" s="143" t="s">
        <v>265</v>
      </c>
      <c r="C354" s="144" t="s">
        <v>274</v>
      </c>
      <c r="D354" s="145" t="s">
        <v>242</v>
      </c>
      <c r="E354" s="146">
        <v>44187.0</v>
      </c>
      <c r="F354" s="147" t="s">
        <v>249</v>
      </c>
      <c r="G354" s="148">
        <v>10.0</v>
      </c>
      <c r="H354" s="148">
        <v>25.0</v>
      </c>
      <c r="I354" s="148">
        <v>30.0</v>
      </c>
      <c r="J354" s="149">
        <f t="shared" si="14"/>
        <v>0.001297526959</v>
      </c>
      <c r="K354" s="150">
        <f t="shared" si="29"/>
        <v>0.5622616822</v>
      </c>
      <c r="L354" s="151">
        <f t="shared" si="4"/>
        <v>0.4948366712</v>
      </c>
      <c r="M354" s="152" t="str">
        <f t="shared" si="5"/>
        <v>jeffemmett</v>
      </c>
      <c r="N354" s="153">
        <f>IFERROR(__xludf.DUMMYFUNCTION("""COMPUTED_VALUE"""),4.0)</f>
        <v>4</v>
      </c>
      <c r="O354" s="154"/>
      <c r="P354" s="154"/>
      <c r="Q354" s="154"/>
      <c r="R354" s="154"/>
      <c r="S354" s="154"/>
      <c r="T354" s="154"/>
      <c r="U354" s="154"/>
      <c r="V354" s="154"/>
      <c r="W354" s="154"/>
      <c r="X354" s="154"/>
      <c r="Y354" s="154"/>
      <c r="Z354" s="154"/>
    </row>
    <row r="355">
      <c r="A355" s="160" t="s">
        <v>16</v>
      </c>
      <c r="B355" s="167" t="s">
        <v>262</v>
      </c>
      <c r="C355" s="155" t="s">
        <v>325</v>
      </c>
      <c r="D355" s="160"/>
      <c r="E355" s="174"/>
      <c r="F355" s="160"/>
      <c r="G355" s="167"/>
      <c r="H355" s="167"/>
      <c r="I355" s="167"/>
      <c r="J355" s="149">
        <f t="shared" si="14"/>
        <v>0</v>
      </c>
      <c r="K355" s="165">
        <f>3.301*-0.85</f>
        <v>-2.80585</v>
      </c>
      <c r="L355" s="151">
        <f t="shared" si="4"/>
        <v>0.4948366712</v>
      </c>
      <c r="M355" s="152" t="str">
        <f t="shared" si="5"/>
        <v>jeffemmett</v>
      </c>
      <c r="N355" s="160">
        <f>IFERROR(__xludf.DUMMYFUNCTION("""COMPUTED_VALUE"""),5.0)</f>
        <v>5</v>
      </c>
      <c r="O355" s="160"/>
      <c r="P355" s="160"/>
      <c r="Q355" s="160"/>
      <c r="R355" s="160">
        <v>18.15686701513158</v>
      </c>
      <c r="S355" s="160"/>
      <c r="T355" s="160"/>
      <c r="U355" s="160"/>
      <c r="V355" s="160"/>
      <c r="W355" s="160"/>
      <c r="X355" s="160"/>
      <c r="Y355" s="175"/>
      <c r="Z355" s="175"/>
    </row>
    <row r="356">
      <c r="A356" s="143" t="s">
        <v>178</v>
      </c>
      <c r="B356" s="143" t="s">
        <v>265</v>
      </c>
      <c r="C356" s="144" t="s">
        <v>370</v>
      </c>
      <c r="D356" s="145" t="s">
        <v>242</v>
      </c>
      <c r="E356" s="146">
        <v>44193.0</v>
      </c>
      <c r="F356" s="147" t="s">
        <v>249</v>
      </c>
      <c r="G356" s="148">
        <v>10.0</v>
      </c>
      <c r="H356" s="148">
        <v>5.0</v>
      </c>
      <c r="I356" s="148">
        <v>25.0</v>
      </c>
      <c r="J356" s="149">
        <f t="shared" si="14"/>
        <v>0.0008006183734</v>
      </c>
      <c r="K356" s="150">
        <f t="shared" ref="K356:K357" si="30">J356*$J$1</f>
        <v>0.3469346285</v>
      </c>
      <c r="L356" s="151">
        <f t="shared" si="4"/>
        <v>0.3469346285</v>
      </c>
      <c r="M356" s="152" t="str">
        <f t="shared" si="5"/>
        <v>adriamb</v>
      </c>
      <c r="N356" s="153">
        <f>IFERROR(__xludf.DUMMYFUNCTION("""COMPUTED_VALUE"""),1.0)</f>
        <v>1</v>
      </c>
      <c r="O356" s="154"/>
      <c r="P356" s="154"/>
      <c r="Q356" s="154"/>
      <c r="R356" s="154"/>
      <c r="S356" s="154"/>
      <c r="T356" s="154"/>
      <c r="U356" s="154"/>
      <c r="V356" s="154"/>
      <c r="W356" s="154"/>
      <c r="X356" s="154"/>
      <c r="Y356" s="154"/>
      <c r="Z356" s="154"/>
    </row>
    <row r="357">
      <c r="A357" s="143" t="s">
        <v>87</v>
      </c>
      <c r="B357" s="143" t="s">
        <v>265</v>
      </c>
      <c r="C357" s="144" t="s">
        <v>274</v>
      </c>
      <c r="D357" s="145" t="s">
        <v>242</v>
      </c>
      <c r="E357" s="146">
        <v>44187.0</v>
      </c>
      <c r="F357" s="147" t="s">
        <v>249</v>
      </c>
      <c r="G357" s="148">
        <v>10.0</v>
      </c>
      <c r="H357" s="148">
        <v>25.0</v>
      </c>
      <c r="I357" s="148">
        <v>25.0</v>
      </c>
      <c r="J357" s="149">
        <f t="shared" si="14"/>
        <v>0.001201741518</v>
      </c>
      <c r="K357" s="150">
        <f t="shared" si="30"/>
        <v>0.5207546579</v>
      </c>
      <c r="L357" s="151">
        <f t="shared" si="4"/>
        <v>0.07790465789</v>
      </c>
      <c r="M357" s="152" t="str">
        <f t="shared" si="5"/>
        <v>krisjones</v>
      </c>
      <c r="N357" s="153">
        <f>IFERROR(__xludf.DUMMYFUNCTION("""COMPUTED_VALUE"""),1.0)</f>
        <v>1</v>
      </c>
      <c r="O357" s="154"/>
      <c r="P357" s="154"/>
      <c r="Q357" s="154"/>
      <c r="R357" s="154"/>
      <c r="S357" s="154"/>
      <c r="T357" s="154"/>
      <c r="U357" s="154"/>
      <c r="V357" s="154"/>
      <c r="W357" s="154"/>
      <c r="X357" s="154"/>
      <c r="Y357" s="154"/>
      <c r="Z357" s="154"/>
    </row>
    <row r="358">
      <c r="A358" s="161" t="s">
        <v>87</v>
      </c>
      <c r="B358" s="161" t="s">
        <v>262</v>
      </c>
      <c r="C358" s="181" t="s">
        <v>367</v>
      </c>
      <c r="D358" s="163"/>
      <c r="E358" s="173"/>
      <c r="F358" s="157"/>
      <c r="G358" s="159"/>
      <c r="H358" s="159"/>
      <c r="I358" s="159"/>
      <c r="J358" s="149">
        <f t="shared" si="14"/>
        <v>0</v>
      </c>
      <c r="K358" s="165">
        <f>0.521*-0.85</f>
        <v>-0.44285</v>
      </c>
      <c r="L358" s="151">
        <f t="shared" si="4"/>
        <v>0.07790465789</v>
      </c>
      <c r="M358" s="152" t="str">
        <f t="shared" si="5"/>
        <v>krisjones</v>
      </c>
      <c r="N358" s="153">
        <f>IFERROR(__xludf.DUMMYFUNCTION("""COMPUTED_VALUE"""),2.0)</f>
        <v>2</v>
      </c>
      <c r="O358" s="153"/>
      <c r="P358" s="153"/>
      <c r="Q358" s="153"/>
      <c r="R358" s="153">
        <v>14.561258630642886</v>
      </c>
      <c r="S358" s="153"/>
      <c r="T358" s="153"/>
      <c r="U358" s="153"/>
      <c r="V358" s="153"/>
      <c r="W358" s="153"/>
      <c r="X358" s="153"/>
      <c r="Y358" s="154"/>
      <c r="Z358" s="154"/>
    </row>
    <row r="359">
      <c r="A359" s="161" t="s">
        <v>66</v>
      </c>
      <c r="B359" s="161" t="s">
        <v>262</v>
      </c>
      <c r="C359" s="162" t="s">
        <v>363</v>
      </c>
      <c r="D359" s="163"/>
      <c r="E359" s="164"/>
      <c r="F359" s="157"/>
      <c r="G359" s="159"/>
      <c r="H359" s="159"/>
      <c r="I359" s="159"/>
      <c r="J359" s="149">
        <f t="shared" si="14"/>
        <v>0</v>
      </c>
      <c r="K359" s="165"/>
      <c r="L359" s="151">
        <f t="shared" si="4"/>
        <v>0</v>
      </c>
      <c r="M359" s="152" t="str">
        <f t="shared" si="5"/>
        <v>vivszaid</v>
      </c>
      <c r="N359" s="153">
        <f>IFERROR(__xludf.DUMMYFUNCTION("""COMPUTED_VALUE"""),1.0)</f>
        <v>1</v>
      </c>
      <c r="O359" s="154"/>
      <c r="P359" s="154"/>
      <c r="Q359" s="154"/>
      <c r="R359" s="154">
        <v>14.130370493717818</v>
      </c>
      <c r="S359" s="154"/>
      <c r="T359" s="154"/>
      <c r="U359" s="154"/>
      <c r="V359" s="154"/>
      <c r="W359" s="154"/>
      <c r="X359" s="154"/>
      <c r="Y359" s="154"/>
      <c r="Z359" s="154"/>
    </row>
    <row r="360">
      <c r="A360" s="161" t="s">
        <v>71</v>
      </c>
      <c r="B360" s="161" t="s">
        <v>262</v>
      </c>
      <c r="C360" s="158" t="s">
        <v>371</v>
      </c>
      <c r="D360" s="163"/>
      <c r="E360" s="164"/>
      <c r="F360" s="157"/>
      <c r="G360" s="159"/>
      <c r="H360" s="159"/>
      <c r="I360" s="159"/>
      <c r="J360" s="149">
        <f t="shared" si="14"/>
        <v>0</v>
      </c>
      <c r="K360" s="165"/>
      <c r="L360" s="151">
        <f t="shared" si="4"/>
        <v>0</v>
      </c>
      <c r="M360" s="152" t="str">
        <f t="shared" si="5"/>
        <v>katalenacaban</v>
      </c>
      <c r="N360" s="153">
        <f>IFERROR(__xludf.DUMMYFUNCTION("""COMPUTED_VALUE"""),1.0)</f>
        <v>1</v>
      </c>
      <c r="O360" s="153"/>
      <c r="P360" s="153"/>
      <c r="Q360" s="153"/>
      <c r="R360" s="153">
        <v>36.89669088595067</v>
      </c>
      <c r="S360" s="153"/>
      <c r="T360" s="153"/>
      <c r="U360" s="153"/>
      <c r="V360" s="153"/>
      <c r="W360" s="153"/>
      <c r="X360" s="153"/>
      <c r="Y360" s="154"/>
      <c r="Z360" s="154"/>
    </row>
    <row r="361">
      <c r="A361" s="178" t="s">
        <v>96</v>
      </c>
      <c r="B361" s="161" t="s">
        <v>262</v>
      </c>
      <c r="C361" s="162" t="s">
        <v>314</v>
      </c>
      <c r="D361" s="163"/>
      <c r="E361" s="164"/>
      <c r="F361" s="157"/>
      <c r="G361" s="159"/>
      <c r="H361" s="159"/>
      <c r="I361" s="159"/>
      <c r="J361" s="149">
        <f t="shared" si="14"/>
        <v>0</v>
      </c>
      <c r="K361" s="165"/>
      <c r="L361" s="151">
        <f t="shared" si="4"/>
        <v>0</v>
      </c>
      <c r="M361" s="152" t="str">
        <f t="shared" si="5"/>
        <v>anthonyoliai</v>
      </c>
      <c r="N361" s="153">
        <f>IFERROR(__xludf.DUMMYFUNCTION("""COMPUTED_VALUE"""),1.0)</f>
        <v>1</v>
      </c>
      <c r="O361" s="154"/>
      <c r="P361" s="154"/>
      <c r="Q361" s="154"/>
      <c r="R361" s="154">
        <v>8.606119831199203</v>
      </c>
      <c r="S361" s="154"/>
      <c r="T361" s="154"/>
      <c r="U361" s="154"/>
      <c r="V361" s="154"/>
      <c r="W361" s="154"/>
      <c r="X361" s="154"/>
      <c r="Y361" s="154"/>
      <c r="Z361" s="154"/>
    </row>
  </sheetData>
  <autoFilter ref="$A$3:$Z$361">
    <sortState ref="A3:Z361">
      <sortCondition descending="1" ref="L3:L361"/>
      <sortCondition descending="1" ref="K3:K361"/>
      <sortCondition ref="E3:E361"/>
      <sortCondition ref="A3:A361"/>
    </sortState>
  </autoFilter>
  <hyperlinks>
    <hyperlink r:id="rId1" ref="C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75"/>
  <cols>
    <col customWidth="1" min="1" max="2" width="24.57"/>
  </cols>
  <sheetData>
    <row r="1">
      <c r="A1" s="1" t="s">
        <v>372</v>
      </c>
      <c r="B1" s="2">
        <f>sum(B3:B901)</f>
        <v>269.1187605</v>
      </c>
    </row>
    <row r="2">
      <c r="A2" s="182" t="s">
        <v>1</v>
      </c>
      <c r="B2" s="183" t="s">
        <v>2</v>
      </c>
    </row>
    <row r="3">
      <c r="A3" s="7" t="s">
        <v>3</v>
      </c>
      <c r="B3" s="6">
        <v>36.30541674607683</v>
      </c>
    </row>
    <row r="4">
      <c r="A4" s="7" t="s">
        <v>4</v>
      </c>
      <c r="B4" s="6">
        <v>21.60361373416357</v>
      </c>
    </row>
    <row r="5">
      <c r="A5" s="7" t="s">
        <v>6</v>
      </c>
      <c r="B5" s="6">
        <v>20.926011875307378</v>
      </c>
    </row>
    <row r="6">
      <c r="A6" s="7" t="s">
        <v>31</v>
      </c>
      <c r="B6" s="6">
        <v>16.22782831158874</v>
      </c>
    </row>
    <row r="7">
      <c r="A7" s="7" t="s">
        <v>11</v>
      </c>
      <c r="B7" s="6">
        <v>14.340138243539265</v>
      </c>
    </row>
    <row r="8">
      <c r="A8" s="7" t="s">
        <v>5</v>
      </c>
      <c r="B8" s="6">
        <v>11.37618515533948</v>
      </c>
    </row>
    <row r="9">
      <c r="A9" s="7" t="s">
        <v>42</v>
      </c>
      <c r="B9" s="6">
        <v>8.972174448083122</v>
      </c>
    </row>
    <row r="10">
      <c r="A10" s="7" t="s">
        <v>8</v>
      </c>
      <c r="B10" s="6">
        <v>7.461376747451567</v>
      </c>
    </row>
    <row r="11">
      <c r="A11" s="7" t="s">
        <v>80</v>
      </c>
      <c r="B11" s="6">
        <v>6.503418602576954</v>
      </c>
    </row>
    <row r="12">
      <c r="A12" s="7" t="s">
        <v>73</v>
      </c>
      <c r="B12" s="6">
        <v>6.407474102779913</v>
      </c>
    </row>
    <row r="13">
      <c r="A13" s="7" t="s">
        <v>38</v>
      </c>
      <c r="B13" s="6">
        <v>6.238255469892978</v>
      </c>
    </row>
    <row r="14">
      <c r="A14" s="7" t="s">
        <v>13</v>
      </c>
      <c r="B14" s="6">
        <v>6.021290810654735</v>
      </c>
    </row>
    <row r="15">
      <c r="A15" s="7" t="s">
        <v>9</v>
      </c>
      <c r="B15" s="6">
        <v>5.6309815086620345</v>
      </c>
    </row>
    <row r="16">
      <c r="A16" s="7" t="s">
        <v>55</v>
      </c>
      <c r="B16" s="6">
        <v>5.55443268576362</v>
      </c>
    </row>
    <row r="17">
      <c r="A17" s="7" t="s">
        <v>24</v>
      </c>
      <c r="B17" s="6">
        <v>5.202598386292777</v>
      </c>
    </row>
    <row r="18">
      <c r="A18" s="7" t="s">
        <v>23</v>
      </c>
      <c r="B18" s="6">
        <v>5.1033385674931075</v>
      </c>
    </row>
    <row r="19">
      <c r="A19" s="7" t="s">
        <v>43</v>
      </c>
      <c r="B19" s="6">
        <v>4.649900028680571</v>
      </c>
    </row>
    <row r="20">
      <c r="A20" s="7" t="s">
        <v>57</v>
      </c>
      <c r="B20" s="6">
        <v>4.461432129907089</v>
      </c>
    </row>
    <row r="21">
      <c r="A21" s="7" t="s">
        <v>45</v>
      </c>
      <c r="B21" s="6">
        <v>4.422578519081928</v>
      </c>
    </row>
    <row r="22">
      <c r="A22" s="7" t="s">
        <v>44</v>
      </c>
      <c r="B22" s="6">
        <v>4.248996006563807</v>
      </c>
    </row>
    <row r="23">
      <c r="A23" s="7" t="s">
        <v>10</v>
      </c>
      <c r="B23" s="6">
        <v>3.387361060160867</v>
      </c>
    </row>
    <row r="24">
      <c r="A24" s="7" t="s">
        <v>21</v>
      </c>
      <c r="B24" s="6">
        <v>3.11294805197916</v>
      </c>
    </row>
    <row r="25">
      <c r="A25" s="7" t="s">
        <v>62</v>
      </c>
      <c r="B25" s="6">
        <v>3.0361448149291537</v>
      </c>
    </row>
    <row r="26">
      <c r="A26" s="7" t="s">
        <v>20</v>
      </c>
      <c r="B26" s="6">
        <v>2.686236088154267</v>
      </c>
    </row>
    <row r="27">
      <c r="A27" s="7" t="s">
        <v>26</v>
      </c>
      <c r="B27" s="6">
        <v>2.6586856303617905</v>
      </c>
    </row>
    <row r="28">
      <c r="A28" s="7" t="s">
        <v>58</v>
      </c>
      <c r="B28" s="6">
        <v>2.525471262987926</v>
      </c>
    </row>
    <row r="29">
      <c r="A29" s="7" t="s">
        <v>7</v>
      </c>
      <c r="B29" s="6">
        <v>2.510935171517579</v>
      </c>
    </row>
    <row r="30">
      <c r="A30" s="7" t="s">
        <v>49</v>
      </c>
      <c r="B30" s="6">
        <v>2.5069250349413004</v>
      </c>
    </row>
    <row r="31">
      <c r="A31" s="7" t="s">
        <v>12</v>
      </c>
      <c r="B31" s="6">
        <v>2.4171024793388405</v>
      </c>
    </row>
    <row r="32">
      <c r="A32" s="7" t="s">
        <v>63</v>
      </c>
      <c r="B32" s="6">
        <v>2.349362059971687</v>
      </c>
    </row>
    <row r="33">
      <c r="A33" s="7" t="s">
        <v>112</v>
      </c>
      <c r="B33" s="6">
        <v>2.253417560174646</v>
      </c>
    </row>
    <row r="34">
      <c r="A34" s="7" t="s">
        <v>111</v>
      </c>
      <c r="B34" s="6">
        <v>2.217195465833711</v>
      </c>
    </row>
    <row r="35">
      <c r="A35" s="7" t="s">
        <v>18</v>
      </c>
      <c r="B35" s="6">
        <v>1.7326629022797595</v>
      </c>
    </row>
    <row r="36">
      <c r="A36" s="7" t="s">
        <v>76</v>
      </c>
      <c r="B36" s="6">
        <v>1.7290975201167225</v>
      </c>
    </row>
    <row r="37">
      <c r="A37" s="7" t="s">
        <v>70</v>
      </c>
      <c r="B37" s="6">
        <v>1.6911558780141147</v>
      </c>
    </row>
    <row r="38">
      <c r="A38" s="7" t="s">
        <v>86</v>
      </c>
      <c r="B38" s="6">
        <v>1.6567353557493822</v>
      </c>
    </row>
    <row r="39">
      <c r="A39" s="7" t="s">
        <v>97</v>
      </c>
      <c r="B39" s="6">
        <v>1.6367184024827188</v>
      </c>
    </row>
    <row r="40">
      <c r="A40" s="7" t="s">
        <v>100</v>
      </c>
      <c r="B40" s="6">
        <v>1.6004963081417838</v>
      </c>
    </row>
    <row r="41">
      <c r="A41" s="7" t="s">
        <v>33</v>
      </c>
      <c r="B41" s="6">
        <v>1.3207248792541737</v>
      </c>
    </row>
    <row r="42">
      <c r="A42" s="7" t="s">
        <v>69</v>
      </c>
      <c r="B42" s="6">
        <v>1.0200192447907916</v>
      </c>
    </row>
    <row r="43">
      <c r="A43" s="7" t="s">
        <v>82</v>
      </c>
      <c r="B43" s="6">
        <v>0.7607318147749762</v>
      </c>
    </row>
    <row r="44">
      <c r="A44" s="7" t="s">
        <v>110</v>
      </c>
      <c r="B44" s="6">
        <v>0.6997132062232172</v>
      </c>
    </row>
    <row r="45">
      <c r="A45" s="7" t="s">
        <v>102</v>
      </c>
      <c r="B45" s="6">
        <v>0.6582061819575723</v>
      </c>
    </row>
    <row r="46">
      <c r="A46" s="7" t="s">
        <v>19</v>
      </c>
      <c r="B46" s="6">
        <v>0.6297038334071847</v>
      </c>
    </row>
    <row r="47">
      <c r="A47" s="7" t="s">
        <v>64</v>
      </c>
      <c r="B47" s="6">
        <v>0.6262183348078025</v>
      </c>
    </row>
    <row r="48">
      <c r="A48" s="7" t="s">
        <v>35</v>
      </c>
      <c r="B48" s="6">
        <v>0.6166991576919273</v>
      </c>
    </row>
    <row r="49">
      <c r="A49" s="7" t="s">
        <v>123</v>
      </c>
      <c r="B49" s="6">
        <v>0.6166991576919273</v>
      </c>
    </row>
    <row r="50">
      <c r="A50" s="7" t="s">
        <v>98</v>
      </c>
      <c r="B50" s="6">
        <v>0.6166991576919273</v>
      </c>
    </row>
    <row r="51">
      <c r="A51" s="7" t="s">
        <v>156</v>
      </c>
      <c r="B51" s="6">
        <v>0.6166991576919273</v>
      </c>
    </row>
    <row r="52">
      <c r="A52" s="7" t="s">
        <v>153</v>
      </c>
      <c r="B52" s="6">
        <v>0.6166991576919273</v>
      </c>
    </row>
    <row r="53">
      <c r="A53" s="7" t="s">
        <v>157</v>
      </c>
      <c r="B53" s="6">
        <v>0.6166991576919273</v>
      </c>
    </row>
    <row r="54">
      <c r="A54" s="7" t="s">
        <v>36</v>
      </c>
      <c r="B54" s="6">
        <v>0.6166991576919273</v>
      </c>
    </row>
    <row r="55">
      <c r="A55" s="7" t="s">
        <v>158</v>
      </c>
      <c r="B55" s="6">
        <v>0.6166991576919273</v>
      </c>
    </row>
    <row r="56">
      <c r="A56" s="7" t="s">
        <v>159</v>
      </c>
      <c r="B56" s="6">
        <v>0.6166991576919273</v>
      </c>
    </row>
    <row r="57">
      <c r="A57" s="7" t="s">
        <v>52</v>
      </c>
      <c r="B57" s="6">
        <v>0.6166991576919273</v>
      </c>
    </row>
    <row r="58">
      <c r="A58" s="7" t="s">
        <v>160</v>
      </c>
      <c r="B58" s="6">
        <v>0.6166991576919273</v>
      </c>
    </row>
    <row r="59">
      <c r="A59" s="7" t="s">
        <v>161</v>
      </c>
      <c r="B59" s="6">
        <v>0.6166991576919273</v>
      </c>
    </row>
    <row r="60">
      <c r="A60" s="7" t="s">
        <v>27</v>
      </c>
      <c r="B60" s="6">
        <v>0.6166991576919273</v>
      </c>
    </row>
    <row r="61">
      <c r="A61" s="7" t="s">
        <v>162</v>
      </c>
      <c r="B61" s="6">
        <v>0.6166991576919273</v>
      </c>
    </row>
    <row r="62">
      <c r="A62" s="7" t="s">
        <v>163</v>
      </c>
      <c r="B62" s="6">
        <v>0.6166991576919273</v>
      </c>
    </row>
    <row r="63">
      <c r="A63" s="7" t="s">
        <v>164</v>
      </c>
      <c r="B63" s="6">
        <v>0.6166991576919273</v>
      </c>
    </row>
    <row r="64">
      <c r="A64" s="7" t="s">
        <v>65</v>
      </c>
      <c r="B64" s="6">
        <v>0.6166991576919273</v>
      </c>
    </row>
    <row r="65">
      <c r="A65" s="7" t="s">
        <v>126</v>
      </c>
      <c r="B65" s="6">
        <v>0.6166991576919273</v>
      </c>
    </row>
    <row r="66">
      <c r="A66" s="7" t="s">
        <v>25</v>
      </c>
      <c r="B66" s="6">
        <v>0.6166991576919273</v>
      </c>
    </row>
    <row r="67">
      <c r="A67" s="7" t="s">
        <v>165</v>
      </c>
      <c r="B67" s="6">
        <v>0.6166991576919273</v>
      </c>
    </row>
    <row r="68">
      <c r="A68" s="7" t="s">
        <v>114</v>
      </c>
      <c r="B68" s="6">
        <v>0.6166991576919273</v>
      </c>
    </row>
    <row r="69">
      <c r="A69" s="7" t="s">
        <v>78</v>
      </c>
      <c r="B69" s="6">
        <v>0.6166991576919273</v>
      </c>
    </row>
    <row r="70">
      <c r="A70" s="7" t="s">
        <v>166</v>
      </c>
      <c r="B70" s="6">
        <v>0.6166991576919273</v>
      </c>
    </row>
    <row r="71">
      <c r="A71" s="7" t="s">
        <v>167</v>
      </c>
      <c r="B71" s="6">
        <v>0.6166991576919273</v>
      </c>
    </row>
    <row r="72">
      <c r="A72" s="7" t="s">
        <v>139</v>
      </c>
      <c r="B72" s="6">
        <v>0.6166991576919273</v>
      </c>
    </row>
    <row r="73">
      <c r="A73" s="7" t="s">
        <v>79</v>
      </c>
      <c r="B73" s="6">
        <v>0.6166991576919273</v>
      </c>
    </row>
    <row r="74">
      <c r="A74" s="7" t="s">
        <v>109</v>
      </c>
      <c r="B74" s="6">
        <v>0.6166991576919273</v>
      </c>
    </row>
    <row r="75">
      <c r="A75" s="7" t="s">
        <v>152</v>
      </c>
      <c r="B75" s="6">
        <v>0.6166991576919273</v>
      </c>
    </row>
    <row r="76">
      <c r="A76" s="7" t="s">
        <v>74</v>
      </c>
      <c r="B76" s="6">
        <v>0.6166991576919273</v>
      </c>
    </row>
    <row r="77">
      <c r="A77" s="7" t="s">
        <v>168</v>
      </c>
      <c r="B77" s="6">
        <v>0.6166991576919273</v>
      </c>
    </row>
    <row r="78">
      <c r="A78" s="7" t="s">
        <v>169</v>
      </c>
      <c r="B78" s="6">
        <v>0.6166991576919273</v>
      </c>
    </row>
    <row r="79">
      <c r="A79" s="7" t="s">
        <v>16</v>
      </c>
      <c r="B79" s="6">
        <v>0.49483667124509045</v>
      </c>
    </row>
    <row r="80">
      <c r="A80" s="7" t="s">
        <v>178</v>
      </c>
      <c r="B80" s="6">
        <v>0.34693462847918954</v>
      </c>
    </row>
    <row r="81">
      <c r="A81" s="7" t="s">
        <v>87</v>
      </c>
      <c r="B81" s="6">
        <v>0.07790465789488682</v>
      </c>
    </row>
    <row r="82">
      <c r="A82" s="7"/>
      <c r="B82" s="6"/>
    </row>
    <row r="83">
      <c r="A83" s="7"/>
      <c r="B83" s="6"/>
    </row>
    <row r="84">
      <c r="A84" s="7"/>
      <c r="B84" s="6"/>
    </row>
    <row r="85">
      <c r="A85" s="7"/>
      <c r="B85" s="6"/>
    </row>
    <row r="86">
      <c r="A86" s="7"/>
      <c r="B86" s="6"/>
    </row>
    <row r="87">
      <c r="A87" s="7"/>
      <c r="B87" s="6"/>
    </row>
    <row r="88">
      <c r="A88" s="7"/>
      <c r="B88" s="6"/>
    </row>
    <row r="89">
      <c r="A89" s="7"/>
      <c r="B89" s="6"/>
    </row>
    <row r="90">
      <c r="A90" s="7"/>
      <c r="B90" s="6"/>
    </row>
    <row r="91">
      <c r="A91" s="7"/>
      <c r="B91" s="6"/>
    </row>
    <row r="92">
      <c r="A92" s="7"/>
      <c r="B92" s="6"/>
    </row>
    <row r="93">
      <c r="A93" s="7"/>
      <c r="B93" s="6"/>
    </row>
    <row r="94">
      <c r="A94" s="7"/>
      <c r="B94" s="6"/>
    </row>
    <row r="95">
      <c r="A95" s="7"/>
      <c r="B95" s="6"/>
    </row>
    <row r="96">
      <c r="A96" s="7"/>
      <c r="B96" s="6"/>
    </row>
    <row r="97">
      <c r="A97" s="7"/>
      <c r="B97" s="6"/>
    </row>
    <row r="98">
      <c r="A98" s="7"/>
      <c r="B98" s="6"/>
    </row>
    <row r="99">
      <c r="A99" s="7"/>
      <c r="B99" s="6"/>
    </row>
    <row r="100">
      <c r="A100" s="7"/>
      <c r="B100" s="6"/>
    </row>
    <row r="101">
      <c r="A101" s="7"/>
      <c r="B101" s="6"/>
    </row>
    <row r="102">
      <c r="A102" s="7"/>
      <c r="B102" s="6"/>
    </row>
    <row r="103">
      <c r="A103" s="7"/>
      <c r="B103" s="6"/>
    </row>
    <row r="104">
      <c r="A104" s="7"/>
      <c r="B104" s="6"/>
    </row>
    <row r="105">
      <c r="A105" s="7"/>
      <c r="B105" s="6"/>
    </row>
    <row r="106">
      <c r="A106" s="7"/>
      <c r="B106" s="6"/>
    </row>
    <row r="107">
      <c r="A107" s="7"/>
      <c r="B107" s="6"/>
    </row>
    <row r="108">
      <c r="A108" s="7"/>
      <c r="B108" s="6"/>
    </row>
    <row r="109">
      <c r="A109" s="7"/>
      <c r="B109" s="6"/>
    </row>
    <row r="110">
      <c r="A110" s="7"/>
      <c r="B110" s="6"/>
    </row>
    <row r="111">
      <c r="A111" s="7"/>
      <c r="B111" s="6"/>
    </row>
    <row r="112">
      <c r="A112" s="7"/>
      <c r="B112" s="6"/>
    </row>
    <row r="113">
      <c r="A113" s="7"/>
      <c r="B113" s="6"/>
    </row>
    <row r="114">
      <c r="A114" s="7"/>
      <c r="B114" s="6"/>
    </row>
    <row r="115">
      <c r="A115" s="7"/>
      <c r="B115" s="6"/>
    </row>
    <row r="116">
      <c r="A116" s="7"/>
      <c r="B116" s="6"/>
    </row>
    <row r="117">
      <c r="A117" s="7"/>
      <c r="B117" s="6"/>
    </row>
    <row r="118">
      <c r="A118" s="7"/>
      <c r="B118" s="6"/>
    </row>
    <row r="119">
      <c r="A119" s="7"/>
      <c r="B119" s="6"/>
    </row>
    <row r="120">
      <c r="A120" s="7"/>
      <c r="B120" s="6"/>
    </row>
    <row r="121">
      <c r="A121" s="7"/>
      <c r="B121" s="6"/>
    </row>
    <row r="122">
      <c r="A122" s="7"/>
      <c r="B122" s="6"/>
    </row>
    <row r="123">
      <c r="A123" s="7"/>
      <c r="B123" s="6"/>
    </row>
    <row r="124">
      <c r="A124" s="7"/>
      <c r="B124" s="6"/>
    </row>
    <row r="125">
      <c r="A125" s="7"/>
      <c r="B125" s="6"/>
    </row>
    <row r="126">
      <c r="A126" s="7"/>
      <c r="B126" s="6"/>
    </row>
    <row r="127">
      <c r="A127" s="7"/>
      <c r="B127" s="6"/>
    </row>
    <row r="128">
      <c r="A128" s="7"/>
      <c r="B128" s="6"/>
    </row>
    <row r="129">
      <c r="A129" s="7"/>
      <c r="B129" s="6"/>
    </row>
    <row r="130">
      <c r="A130" s="7"/>
      <c r="B130" s="6"/>
    </row>
    <row r="131">
      <c r="A131" s="7"/>
      <c r="B131" s="6"/>
    </row>
    <row r="132">
      <c r="A132" s="7"/>
      <c r="B132" s="6"/>
    </row>
    <row r="133">
      <c r="A133" s="7"/>
      <c r="B133" s="6"/>
    </row>
    <row r="134">
      <c r="A134" s="7"/>
      <c r="B134" s="6"/>
    </row>
    <row r="135">
      <c r="A135" s="7"/>
      <c r="B135" s="6"/>
    </row>
    <row r="136">
      <c r="A136" s="7"/>
      <c r="B136" s="6"/>
    </row>
    <row r="137">
      <c r="A137" s="7"/>
      <c r="B137" s="6"/>
    </row>
    <row r="138">
      <c r="A138" s="7"/>
      <c r="B138" s="6"/>
    </row>
    <row r="139">
      <c r="A139" s="7"/>
      <c r="B139" s="6"/>
    </row>
    <row r="140">
      <c r="A140" s="7"/>
      <c r="B140" s="6"/>
    </row>
    <row r="141">
      <c r="A141" s="7"/>
      <c r="B141" s="6"/>
    </row>
    <row r="142">
      <c r="A142" s="7"/>
      <c r="B142" s="6"/>
    </row>
    <row r="143">
      <c r="A143" s="7"/>
      <c r="B143" s="6"/>
    </row>
    <row r="144">
      <c r="A144" s="7"/>
      <c r="B144" s="6"/>
    </row>
    <row r="145">
      <c r="A145" s="7"/>
      <c r="B145" s="6"/>
    </row>
    <row r="146">
      <c r="A146" s="7"/>
      <c r="B146" s="6"/>
    </row>
    <row r="147">
      <c r="A147" s="7"/>
      <c r="B147" s="6"/>
    </row>
    <row r="148">
      <c r="A148" s="7"/>
      <c r="B148" s="6"/>
    </row>
    <row r="149">
      <c r="A149" s="7"/>
      <c r="B149" s="6"/>
    </row>
    <row r="150">
      <c r="A150" s="7"/>
      <c r="B150" s="6"/>
    </row>
    <row r="151">
      <c r="A151" s="7"/>
      <c r="B151" s="6"/>
    </row>
    <row r="152">
      <c r="A152" s="7"/>
      <c r="B152" s="6"/>
    </row>
    <row r="153">
      <c r="A153" s="7"/>
      <c r="B153" s="6"/>
    </row>
    <row r="154">
      <c r="A154" s="7"/>
      <c r="B154" s="6"/>
    </row>
    <row r="155">
      <c r="A155" s="7"/>
      <c r="B155" s="6"/>
    </row>
    <row r="156">
      <c r="A156" s="7"/>
      <c r="B156" s="6"/>
    </row>
    <row r="157">
      <c r="A157" s="7"/>
      <c r="B157" s="6"/>
    </row>
    <row r="158">
      <c r="A158" s="7"/>
      <c r="B158" s="6"/>
    </row>
    <row r="159">
      <c r="A159" s="7"/>
      <c r="B159" s="6"/>
    </row>
    <row r="160">
      <c r="A160" s="7"/>
      <c r="B160" s="6"/>
    </row>
    <row r="161">
      <c r="A161" s="7"/>
      <c r="B161" s="6"/>
    </row>
    <row r="162">
      <c r="A162" s="7"/>
      <c r="B162" s="6"/>
    </row>
    <row r="163">
      <c r="A163" s="7"/>
      <c r="B163" s="6"/>
    </row>
    <row r="164">
      <c r="A164" s="7"/>
      <c r="B164" s="6"/>
    </row>
    <row r="165">
      <c r="A165" s="7"/>
      <c r="B165" s="6"/>
    </row>
    <row r="166">
      <c r="A166" s="7"/>
      <c r="B166" s="6"/>
    </row>
    <row r="167">
      <c r="A167" s="7"/>
      <c r="B167" s="6"/>
    </row>
    <row r="168">
      <c r="A168" s="7"/>
      <c r="B168" s="6"/>
    </row>
    <row r="169">
      <c r="A169" s="7"/>
      <c r="B169" s="6"/>
    </row>
    <row r="170">
      <c r="A170" s="7"/>
      <c r="B170" s="6"/>
    </row>
    <row r="171">
      <c r="A171" s="7"/>
      <c r="B171" s="6"/>
    </row>
    <row r="172">
      <c r="A172" s="7"/>
      <c r="B172" s="6"/>
    </row>
    <row r="173">
      <c r="A173" s="7"/>
      <c r="B173" s="6"/>
    </row>
    <row r="174">
      <c r="A174" s="7"/>
      <c r="B174" s="6"/>
    </row>
    <row r="175">
      <c r="A175" s="7"/>
      <c r="B175" s="6"/>
    </row>
    <row r="176">
      <c r="A176" s="7"/>
      <c r="B176" s="6"/>
    </row>
    <row r="177">
      <c r="A177" s="7"/>
      <c r="B177" s="6"/>
    </row>
    <row r="178">
      <c r="A178" s="7"/>
      <c r="B178" s="6"/>
    </row>
    <row r="179">
      <c r="A179" s="7"/>
      <c r="B179" s="6"/>
    </row>
    <row r="180">
      <c r="A180" s="7"/>
      <c r="B180" s="6"/>
    </row>
    <row r="181">
      <c r="A181" s="7"/>
      <c r="B181" s="6"/>
    </row>
    <row r="182">
      <c r="A182" s="7"/>
      <c r="B182" s="6"/>
    </row>
    <row r="183">
      <c r="A183" s="7"/>
      <c r="B183" s="6"/>
    </row>
    <row r="184">
      <c r="A184" s="7"/>
      <c r="B184" s="6"/>
    </row>
    <row r="185">
      <c r="A185" s="7"/>
      <c r="B185" s="6"/>
    </row>
    <row r="186">
      <c r="A186" s="7"/>
      <c r="B186" s="6"/>
    </row>
    <row r="187">
      <c r="A187" s="7"/>
      <c r="B187" s="6"/>
    </row>
    <row r="188">
      <c r="A188" s="7"/>
      <c r="B188" s="6"/>
    </row>
    <row r="189">
      <c r="A189" s="7"/>
      <c r="B189" s="6"/>
    </row>
    <row r="190">
      <c r="A190" s="7"/>
      <c r="B190" s="6"/>
    </row>
    <row r="191">
      <c r="A191" s="7"/>
      <c r="B191" s="6"/>
    </row>
    <row r="192">
      <c r="A192" s="7"/>
      <c r="B192" s="6"/>
    </row>
    <row r="193">
      <c r="A193" s="7"/>
      <c r="B193" s="6"/>
    </row>
    <row r="194">
      <c r="A194" s="7"/>
      <c r="B194" s="6"/>
    </row>
    <row r="195">
      <c r="A195" s="7"/>
      <c r="B195" s="6"/>
    </row>
    <row r="196">
      <c r="A196" s="7"/>
      <c r="B196" s="6"/>
    </row>
    <row r="197">
      <c r="A197" s="7"/>
      <c r="B197" s="6"/>
    </row>
    <row r="198">
      <c r="A198" s="7"/>
      <c r="B198" s="6"/>
    </row>
    <row r="199">
      <c r="A199" s="7"/>
      <c r="B199" s="6"/>
    </row>
    <row r="200">
      <c r="A200" s="7"/>
      <c r="B200" s="6"/>
    </row>
    <row r="201">
      <c r="A201" s="7"/>
      <c r="B201" s="6"/>
    </row>
    <row r="202">
      <c r="A202" s="7"/>
      <c r="B202" s="6"/>
    </row>
    <row r="203">
      <c r="A203" s="7"/>
      <c r="B203" s="6"/>
    </row>
    <row r="204">
      <c r="A204" s="7"/>
      <c r="B204" s="6"/>
    </row>
    <row r="205">
      <c r="A205" s="7"/>
      <c r="B205" s="6"/>
    </row>
    <row r="206">
      <c r="A206" s="7"/>
      <c r="B206" s="6"/>
    </row>
    <row r="207">
      <c r="A207" s="7"/>
      <c r="B207" s="6"/>
    </row>
    <row r="208">
      <c r="A208" s="7"/>
      <c r="B208" s="6"/>
    </row>
    <row r="209">
      <c r="A209" s="7"/>
      <c r="B209" s="6"/>
    </row>
    <row r="210">
      <c r="A210" s="7"/>
      <c r="B210" s="6"/>
    </row>
    <row r="211">
      <c r="A211" s="7"/>
      <c r="B211" s="6"/>
    </row>
    <row r="212">
      <c r="A212" s="7"/>
      <c r="B212" s="6"/>
    </row>
    <row r="213">
      <c r="A213" s="7"/>
      <c r="B213" s="6"/>
    </row>
    <row r="214">
      <c r="A214" s="7"/>
      <c r="B214" s="6"/>
    </row>
    <row r="215">
      <c r="A215" s="7"/>
      <c r="B215" s="6"/>
    </row>
    <row r="216">
      <c r="A216" s="7"/>
      <c r="B216" s="6"/>
    </row>
    <row r="217">
      <c r="A217" s="7"/>
      <c r="B217" s="6"/>
    </row>
    <row r="218">
      <c r="A218" s="7"/>
      <c r="B218" s="6"/>
    </row>
    <row r="219">
      <c r="A219" s="7"/>
      <c r="B219" s="6"/>
    </row>
    <row r="220">
      <c r="A220" s="7"/>
      <c r="B220" s="6"/>
    </row>
    <row r="221">
      <c r="A221" s="7"/>
      <c r="B221" s="6"/>
    </row>
    <row r="222">
      <c r="A222" s="7"/>
      <c r="B222" s="6"/>
    </row>
    <row r="223">
      <c r="A223" s="7"/>
      <c r="B223" s="6"/>
    </row>
    <row r="224">
      <c r="A224" s="7"/>
      <c r="B224" s="6"/>
    </row>
    <row r="225">
      <c r="A225" s="7"/>
      <c r="B225" s="6"/>
    </row>
    <row r="226">
      <c r="A226" s="7"/>
      <c r="B226" s="6"/>
    </row>
    <row r="227">
      <c r="A227" s="7"/>
      <c r="B227" s="6"/>
    </row>
    <row r="228">
      <c r="A228" s="7"/>
      <c r="B228" s="6"/>
    </row>
    <row r="229">
      <c r="A229" s="7"/>
      <c r="B229" s="6"/>
    </row>
    <row r="230">
      <c r="A230" s="7"/>
      <c r="B230" s="6"/>
    </row>
    <row r="231">
      <c r="A231" s="7"/>
      <c r="B231" s="6"/>
    </row>
    <row r="232">
      <c r="A232" s="7"/>
      <c r="B232" s="6"/>
    </row>
    <row r="233">
      <c r="A233" s="7"/>
      <c r="B233" s="6"/>
    </row>
    <row r="234">
      <c r="A234" s="7"/>
      <c r="B234" s="6"/>
    </row>
    <row r="235">
      <c r="A235" s="7"/>
      <c r="B235" s="6"/>
    </row>
    <row r="236">
      <c r="A236" s="7"/>
      <c r="B236" s="6"/>
    </row>
    <row r="237">
      <c r="A237" s="7"/>
      <c r="B237" s="6"/>
    </row>
    <row r="238">
      <c r="A238" s="7"/>
      <c r="B238" s="6"/>
    </row>
    <row r="239">
      <c r="A239" s="7"/>
      <c r="B239" s="6"/>
    </row>
    <row r="240">
      <c r="A240" s="7"/>
      <c r="B240" s="6"/>
    </row>
    <row r="241">
      <c r="A241" s="7"/>
      <c r="B241" s="6"/>
    </row>
    <row r="242">
      <c r="A242" s="7"/>
      <c r="B242" s="6"/>
    </row>
    <row r="243">
      <c r="A243" s="7"/>
      <c r="B243" s="6"/>
    </row>
    <row r="244">
      <c r="A244" s="7"/>
      <c r="B244" s="6"/>
    </row>
    <row r="245">
      <c r="A245" s="7"/>
      <c r="B245" s="6"/>
    </row>
    <row r="246">
      <c r="A246" s="7"/>
      <c r="B246" s="6"/>
    </row>
    <row r="247">
      <c r="A247" s="7"/>
      <c r="B247" s="6"/>
    </row>
    <row r="248">
      <c r="A248" s="7"/>
      <c r="B248" s="6"/>
    </row>
    <row r="249">
      <c r="A249" s="7"/>
      <c r="B249" s="6"/>
    </row>
    <row r="250">
      <c r="A250" s="7"/>
      <c r="B250" s="6"/>
    </row>
    <row r="251">
      <c r="A251" s="7"/>
      <c r="B251" s="6"/>
    </row>
    <row r="252">
      <c r="A252" s="7"/>
      <c r="B252" s="6"/>
    </row>
    <row r="253">
      <c r="A253" s="7"/>
      <c r="B253" s="6"/>
    </row>
    <row r="254">
      <c r="A254" s="7"/>
      <c r="B254" s="6"/>
    </row>
    <row r="255">
      <c r="A255" s="7"/>
      <c r="B255" s="6"/>
    </row>
    <row r="256">
      <c r="A256" s="7"/>
      <c r="B256" s="6"/>
    </row>
    <row r="257">
      <c r="A257" s="7"/>
      <c r="B257" s="6"/>
    </row>
    <row r="258">
      <c r="A258" s="7"/>
      <c r="B258" s="6"/>
    </row>
    <row r="259">
      <c r="A259" s="7"/>
      <c r="B259" s="6"/>
    </row>
    <row r="260">
      <c r="A260" s="7"/>
      <c r="B260" s="6"/>
    </row>
    <row r="261">
      <c r="A261" s="7"/>
      <c r="B261" s="6"/>
    </row>
    <row r="262">
      <c r="A262" s="7"/>
      <c r="B262" s="6"/>
    </row>
    <row r="263">
      <c r="A263" s="7"/>
      <c r="B263" s="6"/>
    </row>
    <row r="264">
      <c r="A264" s="7"/>
      <c r="B264" s="6"/>
    </row>
    <row r="265">
      <c r="A265" s="7"/>
      <c r="B265" s="6"/>
    </row>
    <row r="266">
      <c r="A266" s="7"/>
      <c r="B266" s="6"/>
    </row>
    <row r="267">
      <c r="A267" s="7"/>
      <c r="B267" s="6"/>
    </row>
    <row r="268">
      <c r="A268" s="7"/>
      <c r="B268" s="6"/>
    </row>
    <row r="269">
      <c r="A269" s="7"/>
      <c r="B269" s="6"/>
    </row>
    <row r="270">
      <c r="A270" s="7"/>
      <c r="B270" s="6"/>
    </row>
    <row r="271">
      <c r="A271" s="7"/>
      <c r="B271" s="6"/>
    </row>
    <row r="272">
      <c r="A272" s="7"/>
      <c r="B272" s="6"/>
    </row>
    <row r="273">
      <c r="A273" s="7"/>
      <c r="B273" s="6"/>
    </row>
    <row r="274">
      <c r="A274" s="7"/>
      <c r="B274" s="6"/>
    </row>
    <row r="275">
      <c r="A275" s="7"/>
      <c r="B275" s="6"/>
    </row>
    <row r="276">
      <c r="A276" s="7"/>
      <c r="B276" s="6"/>
    </row>
    <row r="277">
      <c r="A277" s="7"/>
      <c r="B277" s="6"/>
    </row>
    <row r="278">
      <c r="A278" s="7"/>
      <c r="B278" s="6"/>
    </row>
    <row r="279">
      <c r="A279" s="7"/>
      <c r="B279" s="6"/>
    </row>
    <row r="280">
      <c r="A280" s="7"/>
      <c r="B280" s="6"/>
    </row>
    <row r="281">
      <c r="A281" s="7"/>
      <c r="B281" s="6"/>
    </row>
    <row r="282">
      <c r="A282" s="7"/>
      <c r="B282" s="6"/>
    </row>
    <row r="283">
      <c r="A283" s="7"/>
      <c r="B283" s="6"/>
    </row>
    <row r="284">
      <c r="A284" s="7"/>
      <c r="B284" s="6"/>
    </row>
    <row r="285">
      <c r="A285" s="7"/>
      <c r="B285" s="6"/>
    </row>
    <row r="286">
      <c r="A286" s="7"/>
      <c r="B286" s="6"/>
    </row>
    <row r="287">
      <c r="A287" s="7"/>
      <c r="B287" s="6"/>
    </row>
    <row r="288">
      <c r="A288" s="7"/>
      <c r="B288" s="6"/>
    </row>
    <row r="289">
      <c r="A289" s="7"/>
      <c r="B289" s="6"/>
    </row>
    <row r="290">
      <c r="A290" s="7"/>
      <c r="B290" s="6"/>
    </row>
    <row r="291">
      <c r="A291" s="7"/>
      <c r="B291" s="6"/>
    </row>
    <row r="292">
      <c r="A292" s="7"/>
      <c r="B292" s="6"/>
    </row>
    <row r="293">
      <c r="A293" s="7"/>
      <c r="B293" s="6"/>
    </row>
    <row r="294">
      <c r="A294" s="7"/>
      <c r="B294" s="6"/>
    </row>
    <row r="295">
      <c r="A295" s="7"/>
      <c r="B295" s="6"/>
    </row>
    <row r="296">
      <c r="A296" s="7"/>
      <c r="B296" s="6"/>
    </row>
    <row r="297">
      <c r="A297" s="7"/>
      <c r="B297" s="6"/>
    </row>
    <row r="298">
      <c r="A298" s="7"/>
      <c r="B298" s="6"/>
    </row>
    <row r="299">
      <c r="A299" s="7"/>
      <c r="B299" s="6"/>
    </row>
    <row r="300">
      <c r="A300" s="7"/>
      <c r="B300" s="6"/>
    </row>
    <row r="301">
      <c r="A301" s="7"/>
      <c r="B301" s="6"/>
    </row>
    <row r="302">
      <c r="A302" s="7"/>
      <c r="B302" s="6"/>
    </row>
    <row r="303">
      <c r="A303" s="7"/>
      <c r="B303" s="6"/>
    </row>
    <row r="304">
      <c r="A304" s="7"/>
      <c r="B304" s="6"/>
    </row>
    <row r="305">
      <c r="A305" s="7"/>
      <c r="B305" s="6"/>
    </row>
    <row r="306">
      <c r="A306" s="7"/>
      <c r="B306" s="6"/>
    </row>
    <row r="307">
      <c r="A307" s="7"/>
      <c r="B307" s="6"/>
    </row>
    <row r="308">
      <c r="A308" s="7"/>
      <c r="B308" s="6"/>
    </row>
    <row r="309">
      <c r="A309" s="7"/>
      <c r="B309" s="6"/>
    </row>
    <row r="310">
      <c r="A310" s="7"/>
      <c r="B310" s="6"/>
    </row>
    <row r="311">
      <c r="A311" s="7"/>
      <c r="B311" s="6"/>
    </row>
    <row r="312">
      <c r="A312" s="7"/>
      <c r="B312" s="6"/>
    </row>
    <row r="313">
      <c r="A313" s="7"/>
      <c r="B313" s="6"/>
    </row>
    <row r="314">
      <c r="A314" s="7"/>
      <c r="B314" s="6"/>
    </row>
    <row r="315">
      <c r="A315" s="7"/>
      <c r="B315" s="6"/>
    </row>
    <row r="316">
      <c r="A316" s="7"/>
      <c r="B316" s="6"/>
    </row>
    <row r="317">
      <c r="A317" s="7"/>
      <c r="B317" s="6"/>
    </row>
    <row r="318">
      <c r="A318" s="7"/>
      <c r="B318" s="6"/>
    </row>
    <row r="319">
      <c r="A319" s="7"/>
      <c r="B319" s="6"/>
    </row>
    <row r="320">
      <c r="A320" s="7"/>
      <c r="B320" s="6"/>
    </row>
    <row r="321">
      <c r="A321" s="7"/>
      <c r="B321" s="6"/>
    </row>
    <row r="322">
      <c r="A322" s="7"/>
      <c r="B322" s="6"/>
    </row>
    <row r="323">
      <c r="A323" s="7"/>
      <c r="B323" s="6"/>
    </row>
    <row r="324">
      <c r="A324" s="7"/>
      <c r="B324" s="6"/>
    </row>
    <row r="325">
      <c r="A325" s="7"/>
      <c r="B325" s="6"/>
    </row>
    <row r="326">
      <c r="A326" s="7"/>
      <c r="B326" s="6"/>
    </row>
    <row r="327">
      <c r="A327" s="7"/>
      <c r="B327" s="6"/>
    </row>
    <row r="328">
      <c r="A328" s="7"/>
      <c r="B328" s="6"/>
    </row>
    <row r="329">
      <c r="A329" s="7"/>
      <c r="B329" s="6"/>
    </row>
    <row r="330">
      <c r="A330" s="7"/>
      <c r="B330" s="6"/>
    </row>
    <row r="331">
      <c r="A331" s="7"/>
      <c r="B331" s="6"/>
    </row>
    <row r="332">
      <c r="A332" s="7"/>
      <c r="B332" s="6"/>
    </row>
    <row r="333">
      <c r="A333" s="7"/>
      <c r="B333" s="6"/>
    </row>
    <row r="334">
      <c r="A334" s="7"/>
      <c r="B334" s="6"/>
    </row>
    <row r="335">
      <c r="A335" s="7"/>
      <c r="B335" s="6"/>
    </row>
    <row r="336">
      <c r="A336" s="7"/>
      <c r="B336" s="6"/>
    </row>
    <row r="337">
      <c r="A337" s="7"/>
      <c r="B337" s="6"/>
    </row>
    <row r="338">
      <c r="A338" s="7"/>
      <c r="B338" s="6"/>
    </row>
    <row r="339">
      <c r="A339" s="7"/>
      <c r="B339" s="6"/>
    </row>
    <row r="340">
      <c r="A340" s="7"/>
      <c r="B340" s="6"/>
    </row>
    <row r="341">
      <c r="A341" s="7"/>
      <c r="B341" s="6"/>
    </row>
    <row r="342">
      <c r="A342" s="7"/>
      <c r="B342" s="6"/>
    </row>
    <row r="343">
      <c r="A343" s="7"/>
      <c r="B343" s="6"/>
    </row>
    <row r="344">
      <c r="A344" s="7"/>
      <c r="B344" s="6"/>
    </row>
    <row r="345">
      <c r="A345" s="7"/>
      <c r="B345" s="6"/>
    </row>
    <row r="346">
      <c r="A346" s="7"/>
      <c r="B346" s="6"/>
    </row>
    <row r="347">
      <c r="A347" s="7"/>
      <c r="B347" s="6"/>
    </row>
    <row r="348">
      <c r="A348" s="7"/>
      <c r="B348" s="6"/>
    </row>
    <row r="349">
      <c r="A349" s="7"/>
      <c r="B349" s="6"/>
    </row>
    <row r="350">
      <c r="A350" s="7"/>
      <c r="B350" s="6"/>
    </row>
    <row r="351">
      <c r="A351" s="7"/>
      <c r="B351" s="6"/>
    </row>
    <row r="352">
      <c r="A352" s="7"/>
      <c r="B352" s="6"/>
    </row>
    <row r="353">
      <c r="A353" s="7"/>
      <c r="B353" s="6"/>
    </row>
    <row r="354">
      <c r="A354" s="7"/>
      <c r="B354" s="6"/>
    </row>
    <row r="355">
      <c r="A355" s="7"/>
      <c r="B355" s="6"/>
    </row>
    <row r="356">
      <c r="A356" s="7"/>
      <c r="B356" s="6"/>
    </row>
    <row r="357">
      <c r="A357" s="7"/>
      <c r="B357" s="6"/>
    </row>
    <row r="358">
      <c r="A358" s="7"/>
      <c r="B358" s="6"/>
    </row>
    <row r="359">
      <c r="A359" s="7"/>
      <c r="B359" s="6"/>
    </row>
    <row r="360">
      <c r="A360" s="7"/>
      <c r="B360" s="6"/>
    </row>
    <row r="361">
      <c r="A361" s="7"/>
      <c r="B361" s="6"/>
    </row>
    <row r="362">
      <c r="A362" s="7"/>
      <c r="B362" s="6"/>
    </row>
    <row r="363">
      <c r="A363" s="7"/>
      <c r="B363" s="6"/>
    </row>
    <row r="364">
      <c r="A364" s="7"/>
      <c r="B364" s="6"/>
    </row>
    <row r="365">
      <c r="A365" s="7"/>
      <c r="B365" s="6"/>
    </row>
    <row r="366">
      <c r="A366" s="7"/>
      <c r="B366" s="6"/>
    </row>
    <row r="367">
      <c r="A367" s="7"/>
      <c r="B367" s="6"/>
    </row>
    <row r="368">
      <c r="A368" s="7"/>
      <c r="B368" s="6"/>
    </row>
    <row r="369">
      <c r="A369" s="7"/>
      <c r="B369" s="6"/>
    </row>
    <row r="370">
      <c r="A370" s="7"/>
      <c r="B370" s="6"/>
    </row>
    <row r="371">
      <c r="A371" s="7"/>
      <c r="B371" s="6"/>
    </row>
    <row r="372">
      <c r="A372" s="7"/>
      <c r="B372" s="6"/>
    </row>
    <row r="373">
      <c r="A373" s="7"/>
      <c r="B373" s="6"/>
    </row>
    <row r="374">
      <c r="A374" s="7"/>
      <c r="B374" s="6"/>
    </row>
    <row r="375">
      <c r="A375" s="7"/>
      <c r="B375" s="6"/>
    </row>
    <row r="376">
      <c r="A376" s="7"/>
      <c r="B376" s="6"/>
    </row>
    <row r="377">
      <c r="A377" s="7"/>
      <c r="B377" s="6"/>
    </row>
    <row r="378">
      <c r="A378" s="7"/>
      <c r="B378" s="6"/>
    </row>
    <row r="379">
      <c r="A379" s="7"/>
      <c r="B379" s="6"/>
    </row>
    <row r="380">
      <c r="A380" s="7"/>
      <c r="B380" s="6"/>
    </row>
    <row r="381">
      <c r="A381" s="7"/>
      <c r="B381" s="6"/>
    </row>
    <row r="382">
      <c r="A382" s="7"/>
      <c r="B382" s="6"/>
    </row>
    <row r="383">
      <c r="A383" s="7"/>
      <c r="B383" s="6"/>
    </row>
    <row r="384">
      <c r="A384" s="7"/>
      <c r="B384" s="6"/>
    </row>
    <row r="385">
      <c r="A385" s="7"/>
      <c r="B385" s="6"/>
    </row>
    <row r="386">
      <c r="A386" s="7"/>
      <c r="B386" s="6"/>
    </row>
    <row r="387">
      <c r="A387" s="7"/>
      <c r="B387" s="6"/>
    </row>
    <row r="388">
      <c r="A388" s="7"/>
      <c r="B388" s="6"/>
    </row>
    <row r="389">
      <c r="A389" s="7"/>
      <c r="B389" s="6"/>
    </row>
    <row r="390">
      <c r="A390" s="7"/>
      <c r="B390" s="6"/>
    </row>
    <row r="391">
      <c r="A391" s="7"/>
      <c r="B391" s="6"/>
    </row>
    <row r="392">
      <c r="A392" s="7"/>
      <c r="B392" s="6"/>
    </row>
    <row r="393">
      <c r="A393" s="7"/>
      <c r="B393" s="6"/>
    </row>
    <row r="394">
      <c r="A394" s="7"/>
      <c r="B394" s="6"/>
    </row>
    <row r="395">
      <c r="A395" s="7"/>
      <c r="B395" s="6"/>
    </row>
    <row r="396">
      <c r="A396" s="7"/>
      <c r="B396" s="6"/>
    </row>
    <row r="397">
      <c r="A397" s="7"/>
      <c r="B397" s="6"/>
    </row>
    <row r="398">
      <c r="A398" s="7"/>
      <c r="B398" s="6"/>
    </row>
    <row r="399">
      <c r="A399" s="7"/>
      <c r="B399" s="6"/>
    </row>
    <row r="400">
      <c r="A400" s="7"/>
      <c r="B400" s="6"/>
    </row>
    <row r="401">
      <c r="A401" s="7"/>
      <c r="B401" s="6"/>
    </row>
    <row r="402">
      <c r="A402" s="7"/>
      <c r="B402" s="6"/>
    </row>
    <row r="403">
      <c r="A403" s="7"/>
      <c r="B403" s="6"/>
    </row>
    <row r="404">
      <c r="A404" s="7"/>
      <c r="B404" s="6"/>
    </row>
    <row r="405">
      <c r="A405" s="7"/>
      <c r="B405" s="6"/>
    </row>
    <row r="406">
      <c r="A406" s="7"/>
      <c r="B406" s="6"/>
    </row>
    <row r="407">
      <c r="A407" s="7"/>
      <c r="B407" s="6"/>
    </row>
    <row r="408">
      <c r="A408" s="7"/>
      <c r="B408" s="6"/>
    </row>
    <row r="409">
      <c r="A409" s="7"/>
      <c r="B409" s="6"/>
    </row>
    <row r="410">
      <c r="A410" s="7"/>
      <c r="B410" s="6"/>
    </row>
    <row r="411">
      <c r="A411" s="7"/>
      <c r="B411" s="6"/>
    </row>
    <row r="412">
      <c r="A412" s="7"/>
      <c r="B412" s="6"/>
    </row>
    <row r="413">
      <c r="A413" s="7"/>
      <c r="B413" s="6"/>
    </row>
    <row r="414">
      <c r="A414" s="7"/>
      <c r="B414" s="6"/>
    </row>
    <row r="415">
      <c r="A415" s="7"/>
      <c r="B415" s="6"/>
    </row>
    <row r="416">
      <c r="A416" s="7"/>
      <c r="B416" s="6"/>
    </row>
    <row r="417">
      <c r="A417" s="7"/>
      <c r="B417" s="6"/>
    </row>
    <row r="418">
      <c r="A418" s="7"/>
      <c r="B418" s="6"/>
    </row>
    <row r="419">
      <c r="A419" s="7"/>
      <c r="B419" s="6"/>
    </row>
    <row r="420">
      <c r="A420" s="7"/>
      <c r="B420" s="6"/>
    </row>
    <row r="421">
      <c r="A421" s="7"/>
      <c r="B421" s="6"/>
    </row>
    <row r="422">
      <c r="A422" s="7"/>
      <c r="B422" s="6"/>
    </row>
    <row r="423">
      <c r="A423" s="7"/>
      <c r="B423" s="6"/>
    </row>
    <row r="424">
      <c r="A424" s="7"/>
      <c r="B424" s="6"/>
    </row>
    <row r="425">
      <c r="A425" s="7"/>
      <c r="B425" s="6"/>
    </row>
    <row r="426">
      <c r="A426" s="7"/>
      <c r="B426" s="6"/>
    </row>
    <row r="427">
      <c r="A427" s="7"/>
      <c r="B427" s="6"/>
    </row>
    <row r="428">
      <c r="A428" s="7"/>
      <c r="B428" s="6"/>
    </row>
    <row r="429">
      <c r="A429" s="7"/>
      <c r="B429" s="6"/>
    </row>
    <row r="430">
      <c r="A430" s="7"/>
      <c r="B430" s="6"/>
    </row>
    <row r="431">
      <c r="A431" s="7"/>
      <c r="B431" s="6"/>
    </row>
    <row r="432">
      <c r="A432" s="7"/>
      <c r="B432" s="6"/>
    </row>
    <row r="433">
      <c r="A433" s="7"/>
      <c r="B433" s="6"/>
    </row>
    <row r="434">
      <c r="A434" s="7"/>
      <c r="B434" s="6"/>
    </row>
    <row r="435">
      <c r="A435" s="7"/>
      <c r="B435" s="6"/>
    </row>
    <row r="436">
      <c r="A436" s="7"/>
      <c r="B436" s="6"/>
    </row>
    <row r="437">
      <c r="A437" s="7"/>
      <c r="B437" s="6"/>
    </row>
    <row r="438">
      <c r="A438" s="7"/>
      <c r="B438" s="6"/>
    </row>
    <row r="439">
      <c r="A439" s="7"/>
      <c r="B439" s="6"/>
    </row>
    <row r="440">
      <c r="A440" s="7"/>
      <c r="B440" s="6"/>
    </row>
    <row r="441">
      <c r="A441" s="7"/>
      <c r="B441" s="6"/>
    </row>
    <row r="442">
      <c r="A442" s="7"/>
      <c r="B442" s="6"/>
    </row>
    <row r="443">
      <c r="A443" s="7"/>
      <c r="B443" s="6"/>
    </row>
    <row r="444">
      <c r="A444" s="7"/>
      <c r="B444" s="6"/>
    </row>
    <row r="445">
      <c r="A445" s="7"/>
      <c r="B445" s="6"/>
    </row>
    <row r="446">
      <c r="A446" s="7"/>
      <c r="B446" s="6"/>
    </row>
    <row r="447">
      <c r="A447" s="7"/>
      <c r="B447" s="6"/>
    </row>
    <row r="448">
      <c r="A448" s="7"/>
      <c r="B448" s="6"/>
    </row>
    <row r="449">
      <c r="A449" s="7"/>
      <c r="B449" s="6"/>
    </row>
    <row r="450">
      <c r="A450" s="7"/>
      <c r="B450" s="6"/>
    </row>
    <row r="451">
      <c r="A451" s="7"/>
      <c r="B451" s="6"/>
    </row>
    <row r="452">
      <c r="A452" s="7"/>
      <c r="B452" s="6"/>
    </row>
    <row r="453">
      <c r="A453" s="7"/>
      <c r="B453" s="6"/>
    </row>
    <row r="454">
      <c r="A454" s="7"/>
      <c r="B454" s="6"/>
    </row>
    <row r="455">
      <c r="A455" s="7"/>
      <c r="B455" s="6"/>
    </row>
    <row r="456">
      <c r="A456" s="7"/>
      <c r="B456" s="6"/>
    </row>
    <row r="457">
      <c r="A457" s="7"/>
      <c r="B457" s="6"/>
    </row>
    <row r="458">
      <c r="A458" s="7"/>
      <c r="B458" s="6"/>
    </row>
    <row r="459">
      <c r="A459" s="7"/>
      <c r="B459" s="6"/>
    </row>
    <row r="460">
      <c r="A460" s="7"/>
      <c r="B460" s="6"/>
    </row>
    <row r="461">
      <c r="A461" s="7"/>
      <c r="B461" s="6"/>
    </row>
    <row r="462">
      <c r="A462" s="7"/>
      <c r="B462" s="6"/>
    </row>
    <row r="463">
      <c r="A463" s="7"/>
      <c r="B463" s="6"/>
    </row>
    <row r="464">
      <c r="A464" s="7"/>
      <c r="B464" s="6"/>
    </row>
    <row r="465">
      <c r="A465" s="7"/>
      <c r="B465" s="6"/>
    </row>
    <row r="466">
      <c r="A466" s="7"/>
      <c r="B466" s="6"/>
    </row>
    <row r="467">
      <c r="A467" s="7"/>
      <c r="B467" s="6"/>
    </row>
    <row r="468">
      <c r="A468" s="7"/>
      <c r="B468" s="6"/>
    </row>
    <row r="469">
      <c r="A469" s="7"/>
      <c r="B469" s="6"/>
    </row>
    <row r="470">
      <c r="A470" s="7"/>
      <c r="B470" s="6"/>
    </row>
    <row r="471">
      <c r="A471" s="7"/>
      <c r="B471" s="6"/>
    </row>
    <row r="472">
      <c r="A472" s="7"/>
      <c r="B472" s="6"/>
    </row>
    <row r="473">
      <c r="A473" s="7"/>
      <c r="B473" s="6"/>
    </row>
    <row r="474">
      <c r="A474" s="7"/>
      <c r="B474" s="6"/>
    </row>
    <row r="475">
      <c r="A475" s="7"/>
      <c r="B475" s="6"/>
    </row>
    <row r="476">
      <c r="A476" s="7"/>
      <c r="B476" s="6"/>
    </row>
    <row r="477">
      <c r="A477" s="7"/>
      <c r="B477" s="6"/>
    </row>
    <row r="478">
      <c r="A478" s="7"/>
      <c r="B478" s="6"/>
    </row>
    <row r="479">
      <c r="A479" s="7"/>
      <c r="B479" s="6"/>
    </row>
    <row r="480">
      <c r="A480" s="7"/>
      <c r="B480" s="6"/>
    </row>
    <row r="481">
      <c r="A481" s="7"/>
      <c r="B481" s="6"/>
    </row>
    <row r="482">
      <c r="A482" s="7"/>
      <c r="B482" s="6"/>
    </row>
    <row r="483">
      <c r="A483" s="7"/>
      <c r="B483" s="6"/>
    </row>
    <row r="484">
      <c r="A484" s="7"/>
      <c r="B484" s="6"/>
    </row>
    <row r="485">
      <c r="A485" s="7"/>
      <c r="B485" s="6"/>
    </row>
    <row r="486">
      <c r="A486" s="7"/>
      <c r="B486" s="6"/>
    </row>
    <row r="487">
      <c r="A487" s="7"/>
      <c r="B487" s="6"/>
    </row>
    <row r="488">
      <c r="A488" s="7"/>
      <c r="B488" s="6"/>
    </row>
    <row r="489">
      <c r="A489" s="7"/>
      <c r="B489" s="6"/>
    </row>
    <row r="490">
      <c r="A490" s="7"/>
      <c r="B490" s="6"/>
    </row>
    <row r="491">
      <c r="A491" s="7"/>
      <c r="B491" s="6"/>
    </row>
    <row r="492">
      <c r="A492" s="7"/>
      <c r="B492" s="6"/>
    </row>
    <row r="493">
      <c r="A493" s="7"/>
      <c r="B493" s="6"/>
    </row>
    <row r="494">
      <c r="A494" s="7"/>
      <c r="B494" s="6"/>
    </row>
    <row r="495">
      <c r="A495" s="7"/>
      <c r="B495" s="6"/>
    </row>
    <row r="496">
      <c r="A496" s="7"/>
      <c r="B496" s="6"/>
    </row>
    <row r="497">
      <c r="A497" s="7"/>
      <c r="B497" s="6"/>
    </row>
    <row r="498">
      <c r="A498" s="7"/>
      <c r="B498" s="6"/>
    </row>
    <row r="499">
      <c r="A499" s="7"/>
      <c r="B499" s="6"/>
    </row>
    <row r="500">
      <c r="A500" s="7"/>
      <c r="B500" s="6"/>
    </row>
    <row r="501">
      <c r="A501" s="7"/>
      <c r="B501" s="6"/>
    </row>
    <row r="502">
      <c r="A502" s="7"/>
      <c r="B502" s="6"/>
    </row>
    <row r="503">
      <c r="A503" s="7"/>
      <c r="B503" s="6"/>
    </row>
    <row r="504">
      <c r="A504" s="7"/>
      <c r="B504" s="6"/>
    </row>
    <row r="505">
      <c r="A505" s="7"/>
      <c r="B505" s="6"/>
    </row>
    <row r="506">
      <c r="A506" s="7"/>
      <c r="B506" s="6"/>
    </row>
    <row r="507">
      <c r="A507" s="7"/>
      <c r="B507" s="6"/>
    </row>
    <row r="508">
      <c r="A508" s="7"/>
      <c r="B508" s="6"/>
    </row>
    <row r="509">
      <c r="A509" s="7"/>
      <c r="B509" s="6"/>
    </row>
    <row r="510">
      <c r="A510" s="7"/>
      <c r="B510" s="6"/>
    </row>
    <row r="511">
      <c r="A511" s="7"/>
      <c r="B511" s="6"/>
    </row>
    <row r="512">
      <c r="A512" s="7"/>
      <c r="B512" s="6"/>
    </row>
    <row r="513">
      <c r="A513" s="7"/>
      <c r="B513" s="6"/>
    </row>
    <row r="514">
      <c r="A514" s="7"/>
      <c r="B514" s="6"/>
    </row>
    <row r="515">
      <c r="A515" s="7"/>
      <c r="B515" s="6"/>
    </row>
    <row r="516">
      <c r="A516" s="7"/>
      <c r="B516" s="6"/>
    </row>
    <row r="517">
      <c r="A517" s="7"/>
      <c r="B517" s="6"/>
    </row>
    <row r="518">
      <c r="A518" s="7"/>
      <c r="B518" s="6"/>
    </row>
    <row r="519">
      <c r="A519" s="7"/>
      <c r="B519" s="6"/>
    </row>
    <row r="520">
      <c r="A520" s="7"/>
      <c r="B520" s="6"/>
    </row>
    <row r="521">
      <c r="A521" s="7"/>
      <c r="B521" s="6"/>
    </row>
    <row r="522">
      <c r="A522" s="7"/>
      <c r="B522" s="6"/>
    </row>
    <row r="523">
      <c r="A523" s="7"/>
      <c r="B523" s="6"/>
    </row>
    <row r="524">
      <c r="A524" s="7"/>
      <c r="B524" s="6"/>
    </row>
    <row r="525">
      <c r="A525" s="7"/>
      <c r="B525" s="6"/>
    </row>
    <row r="526">
      <c r="A526" s="7"/>
      <c r="B526" s="6"/>
    </row>
    <row r="527">
      <c r="A527" s="7"/>
      <c r="B527" s="6"/>
    </row>
    <row r="528">
      <c r="A528" s="7"/>
      <c r="B528" s="6"/>
    </row>
    <row r="529">
      <c r="A529" s="7"/>
      <c r="B529" s="6"/>
    </row>
    <row r="530">
      <c r="A530" s="7"/>
      <c r="B530" s="6"/>
    </row>
    <row r="531">
      <c r="A531" s="7"/>
      <c r="B531" s="6"/>
    </row>
    <row r="532">
      <c r="A532" s="7"/>
      <c r="B532" s="6"/>
    </row>
    <row r="533">
      <c r="A533" s="7"/>
      <c r="B533" s="6"/>
    </row>
    <row r="534">
      <c r="A534" s="7"/>
      <c r="B534" s="6"/>
    </row>
    <row r="535">
      <c r="A535" s="7"/>
      <c r="B535" s="6"/>
    </row>
    <row r="536">
      <c r="A536" s="7"/>
      <c r="B536" s="6"/>
    </row>
    <row r="537">
      <c r="A537" s="7"/>
      <c r="B537" s="6"/>
    </row>
    <row r="538">
      <c r="A538" s="7"/>
      <c r="B538" s="6"/>
    </row>
    <row r="539">
      <c r="A539" s="7"/>
      <c r="B539" s="6"/>
    </row>
    <row r="540">
      <c r="A540" s="7"/>
      <c r="B540" s="6"/>
    </row>
    <row r="541">
      <c r="A541" s="7"/>
      <c r="B541" s="6"/>
    </row>
    <row r="542">
      <c r="A542" s="7"/>
      <c r="B542" s="6"/>
    </row>
    <row r="543">
      <c r="A543" s="7"/>
      <c r="B543" s="6"/>
    </row>
    <row r="544">
      <c r="A544" s="7"/>
      <c r="B544" s="6"/>
    </row>
    <row r="545">
      <c r="A545" s="7"/>
      <c r="B545" s="6"/>
    </row>
    <row r="546">
      <c r="A546" s="7"/>
      <c r="B546" s="6"/>
    </row>
    <row r="547">
      <c r="A547" s="7"/>
      <c r="B547" s="6"/>
    </row>
    <row r="548">
      <c r="A548" s="7"/>
      <c r="B548" s="6"/>
    </row>
    <row r="549">
      <c r="A549" s="7"/>
      <c r="B549" s="6"/>
    </row>
    <row r="550">
      <c r="A550" s="7"/>
      <c r="B550" s="6"/>
    </row>
    <row r="551">
      <c r="A551" s="7"/>
      <c r="B551" s="6"/>
    </row>
    <row r="552">
      <c r="A552" s="7"/>
      <c r="B552" s="6"/>
    </row>
    <row r="553">
      <c r="A553" s="7"/>
      <c r="B553" s="6"/>
    </row>
    <row r="554">
      <c r="A554" s="7"/>
      <c r="B554" s="6"/>
    </row>
    <row r="555">
      <c r="A555" s="7"/>
      <c r="B555" s="6"/>
    </row>
    <row r="556">
      <c r="A556" s="7"/>
      <c r="B556" s="6"/>
    </row>
    <row r="557">
      <c r="A557" s="7"/>
      <c r="B557" s="6"/>
    </row>
    <row r="558">
      <c r="A558" s="7"/>
      <c r="B558" s="6"/>
    </row>
    <row r="559">
      <c r="A559" s="7"/>
      <c r="B559" s="6"/>
    </row>
    <row r="560">
      <c r="A560" s="7"/>
      <c r="B560" s="6"/>
    </row>
    <row r="561">
      <c r="A561" s="7"/>
      <c r="B561" s="6"/>
    </row>
    <row r="562">
      <c r="A562" s="7"/>
      <c r="B562" s="6"/>
    </row>
    <row r="563">
      <c r="A563" s="7"/>
      <c r="B563" s="6"/>
    </row>
    <row r="564">
      <c r="A564" s="7"/>
      <c r="B564" s="6"/>
    </row>
    <row r="565">
      <c r="A565" s="7"/>
      <c r="B565" s="6"/>
    </row>
    <row r="566">
      <c r="A566" s="7"/>
      <c r="B566" s="6"/>
    </row>
    <row r="567">
      <c r="A567" s="7"/>
      <c r="B567" s="6"/>
    </row>
    <row r="568">
      <c r="A568" s="7"/>
      <c r="B568" s="6"/>
    </row>
    <row r="569">
      <c r="A569" s="7"/>
      <c r="B569" s="6"/>
    </row>
    <row r="570">
      <c r="A570" s="7"/>
      <c r="B570" s="6"/>
    </row>
    <row r="571">
      <c r="A571" s="7"/>
      <c r="B571" s="6"/>
    </row>
    <row r="572">
      <c r="A572" s="7"/>
      <c r="B572" s="6"/>
    </row>
    <row r="573">
      <c r="A573" s="7"/>
      <c r="B573" s="6"/>
    </row>
    <row r="574">
      <c r="A574" s="7"/>
      <c r="B574" s="6"/>
    </row>
    <row r="575">
      <c r="A575" s="7"/>
      <c r="B575" s="6"/>
    </row>
    <row r="576">
      <c r="A576" s="7"/>
      <c r="B576" s="6"/>
    </row>
    <row r="577">
      <c r="A577" s="7"/>
      <c r="B577" s="6"/>
    </row>
    <row r="578">
      <c r="A578" s="7"/>
      <c r="B578" s="6"/>
    </row>
    <row r="579">
      <c r="A579" s="7"/>
      <c r="B579" s="6"/>
    </row>
    <row r="580">
      <c r="A580" s="7"/>
      <c r="B580" s="6"/>
    </row>
    <row r="581">
      <c r="A581" s="7"/>
      <c r="B581" s="6"/>
    </row>
    <row r="582">
      <c r="A582" s="7"/>
      <c r="B582" s="6"/>
    </row>
    <row r="583">
      <c r="A583" s="7"/>
      <c r="B583" s="6"/>
    </row>
    <row r="584">
      <c r="A584" s="7"/>
      <c r="B584" s="6"/>
    </row>
    <row r="585">
      <c r="A585" s="7"/>
      <c r="B585" s="6"/>
    </row>
    <row r="586">
      <c r="A586" s="7"/>
      <c r="B586" s="6"/>
    </row>
    <row r="587">
      <c r="A587" s="7"/>
      <c r="B587" s="6"/>
    </row>
    <row r="588">
      <c r="A588" s="7"/>
      <c r="B588" s="6"/>
    </row>
    <row r="589">
      <c r="A589" s="7"/>
      <c r="B589" s="6"/>
    </row>
    <row r="590">
      <c r="A590" s="7"/>
      <c r="B590" s="6"/>
    </row>
    <row r="591">
      <c r="A591" s="7"/>
      <c r="B591" s="6"/>
    </row>
    <row r="592">
      <c r="A592" s="7"/>
      <c r="B592" s="6"/>
    </row>
    <row r="593">
      <c r="A593" s="7"/>
      <c r="B593" s="6"/>
    </row>
    <row r="594">
      <c r="A594" s="7"/>
      <c r="B594" s="6"/>
    </row>
    <row r="595">
      <c r="A595" s="7"/>
      <c r="B595" s="6"/>
    </row>
    <row r="596">
      <c r="A596" s="7"/>
      <c r="B596" s="6"/>
    </row>
    <row r="597">
      <c r="A597" s="7"/>
      <c r="B597" s="6"/>
    </row>
    <row r="598">
      <c r="A598" s="7"/>
      <c r="B598" s="6"/>
    </row>
    <row r="599">
      <c r="A599" s="7"/>
      <c r="B599" s="6"/>
    </row>
    <row r="600">
      <c r="A600" s="7"/>
      <c r="B600" s="6"/>
    </row>
    <row r="601">
      <c r="A601" s="7"/>
      <c r="B601" s="6"/>
    </row>
    <row r="602">
      <c r="A602" s="7"/>
      <c r="B602" s="6"/>
    </row>
    <row r="603">
      <c r="A603" s="7"/>
      <c r="B603" s="6"/>
    </row>
    <row r="604">
      <c r="A604" s="7"/>
      <c r="B604" s="6"/>
    </row>
    <row r="605">
      <c r="A605" s="7"/>
      <c r="B605" s="6"/>
    </row>
    <row r="606">
      <c r="A606" s="7"/>
      <c r="B606" s="6"/>
    </row>
    <row r="607">
      <c r="A607" s="7"/>
      <c r="B607" s="6"/>
    </row>
    <row r="608">
      <c r="A608" s="7"/>
      <c r="B608" s="6"/>
    </row>
    <row r="609">
      <c r="A609" s="7"/>
      <c r="B609" s="6"/>
    </row>
    <row r="610">
      <c r="A610" s="7"/>
      <c r="B610" s="6"/>
    </row>
    <row r="611">
      <c r="A611" s="7"/>
      <c r="B611" s="6"/>
    </row>
    <row r="612">
      <c r="A612" s="7"/>
      <c r="B612" s="6"/>
    </row>
    <row r="613">
      <c r="A613" s="7"/>
      <c r="B613" s="6"/>
    </row>
    <row r="614">
      <c r="A614" s="7"/>
      <c r="B614" s="6"/>
    </row>
    <row r="615">
      <c r="A615" s="7"/>
      <c r="B615" s="6"/>
    </row>
    <row r="616">
      <c r="A616" s="7"/>
      <c r="B616" s="6"/>
    </row>
    <row r="617">
      <c r="A617" s="7"/>
      <c r="B617" s="6"/>
    </row>
    <row r="618">
      <c r="A618" s="7"/>
      <c r="B618" s="6"/>
    </row>
    <row r="619">
      <c r="A619" s="7"/>
      <c r="B619" s="6"/>
    </row>
    <row r="620">
      <c r="A620" s="7"/>
      <c r="B620" s="6"/>
    </row>
    <row r="621">
      <c r="A621" s="7"/>
      <c r="B621" s="6"/>
    </row>
    <row r="622">
      <c r="A622" s="7"/>
      <c r="B622" s="6"/>
    </row>
    <row r="623">
      <c r="A623" s="7"/>
      <c r="B623" s="6"/>
    </row>
    <row r="624">
      <c r="A624" s="7"/>
      <c r="B624" s="6"/>
    </row>
    <row r="625">
      <c r="A625" s="7"/>
      <c r="B625" s="6"/>
    </row>
    <row r="626">
      <c r="A626" s="7"/>
      <c r="B626" s="6"/>
    </row>
    <row r="627">
      <c r="A627" s="7"/>
      <c r="B627" s="6"/>
    </row>
    <row r="628">
      <c r="A628" s="7"/>
      <c r="B628" s="6"/>
    </row>
    <row r="629">
      <c r="A629" s="7"/>
      <c r="B629" s="6"/>
    </row>
    <row r="630">
      <c r="A630" s="7"/>
      <c r="B630" s="6"/>
    </row>
    <row r="631">
      <c r="A631" s="7"/>
      <c r="B631" s="6"/>
    </row>
    <row r="632">
      <c r="A632" s="7"/>
      <c r="B632" s="6"/>
    </row>
    <row r="633">
      <c r="A633" s="7"/>
      <c r="B633" s="6"/>
    </row>
    <row r="634">
      <c r="A634" s="7"/>
      <c r="B634" s="6"/>
    </row>
    <row r="635">
      <c r="A635" s="7"/>
      <c r="B635" s="6"/>
    </row>
    <row r="636">
      <c r="A636" s="7"/>
      <c r="B636" s="6"/>
    </row>
    <row r="637">
      <c r="A637" s="7"/>
      <c r="B637" s="6"/>
    </row>
    <row r="638">
      <c r="A638" s="7"/>
      <c r="B638" s="6"/>
    </row>
    <row r="639">
      <c r="A639" s="7"/>
      <c r="B639" s="6"/>
    </row>
    <row r="640">
      <c r="A640" s="7"/>
      <c r="B640" s="6"/>
    </row>
    <row r="641">
      <c r="A641" s="7"/>
      <c r="B641" s="6"/>
    </row>
    <row r="642">
      <c r="A642" s="7"/>
      <c r="B642" s="6"/>
    </row>
    <row r="643">
      <c r="A643" s="7"/>
      <c r="B643" s="6"/>
    </row>
    <row r="644">
      <c r="A644" s="7"/>
      <c r="B644" s="6"/>
    </row>
    <row r="645">
      <c r="A645" s="7"/>
      <c r="B645" s="6"/>
    </row>
    <row r="646">
      <c r="A646" s="7"/>
      <c r="B646" s="6"/>
    </row>
    <row r="647">
      <c r="A647" s="7"/>
      <c r="B647" s="6"/>
    </row>
    <row r="648">
      <c r="A648" s="7"/>
      <c r="B648" s="6"/>
    </row>
    <row r="649">
      <c r="A649" s="7"/>
      <c r="B649" s="6"/>
    </row>
    <row r="650">
      <c r="A650" s="7"/>
      <c r="B650" s="6"/>
    </row>
    <row r="651">
      <c r="A651" s="7"/>
      <c r="B651" s="6"/>
    </row>
    <row r="652">
      <c r="A652" s="7"/>
      <c r="B652" s="6"/>
    </row>
    <row r="653">
      <c r="A653" s="7"/>
      <c r="B653" s="6"/>
    </row>
    <row r="654">
      <c r="A654" s="7"/>
      <c r="B654" s="6"/>
    </row>
    <row r="655">
      <c r="A655" s="7"/>
      <c r="B655" s="6"/>
    </row>
    <row r="656">
      <c r="A656" s="7"/>
      <c r="B656" s="6"/>
    </row>
    <row r="657">
      <c r="A657" s="7"/>
      <c r="B657" s="6"/>
    </row>
    <row r="658">
      <c r="A658" s="7"/>
      <c r="B658" s="6"/>
    </row>
    <row r="659">
      <c r="A659" s="7"/>
      <c r="B659" s="6"/>
    </row>
    <row r="660">
      <c r="A660" s="7"/>
      <c r="B660" s="6"/>
    </row>
    <row r="661">
      <c r="A661" s="7"/>
      <c r="B661" s="6"/>
    </row>
    <row r="662">
      <c r="A662" s="7"/>
      <c r="B662" s="6"/>
    </row>
    <row r="663">
      <c r="A663" s="7"/>
      <c r="B663" s="6"/>
    </row>
    <row r="664">
      <c r="A664" s="7"/>
      <c r="B664" s="6"/>
    </row>
    <row r="665">
      <c r="A665" s="7"/>
      <c r="B665" s="6"/>
    </row>
    <row r="666">
      <c r="A666" s="7"/>
      <c r="B666" s="6"/>
    </row>
    <row r="667">
      <c r="A667" s="7"/>
      <c r="B667" s="6"/>
    </row>
    <row r="668">
      <c r="A668" s="7"/>
      <c r="B668" s="6"/>
    </row>
    <row r="669">
      <c r="A669" s="7"/>
      <c r="B669" s="6"/>
    </row>
    <row r="670">
      <c r="A670" s="7"/>
      <c r="B670" s="6"/>
    </row>
    <row r="671">
      <c r="A671" s="7"/>
      <c r="B671" s="6"/>
    </row>
    <row r="672">
      <c r="A672" s="7"/>
      <c r="B672" s="6"/>
    </row>
    <row r="673">
      <c r="A673" s="7"/>
      <c r="B673" s="6"/>
    </row>
    <row r="674">
      <c r="A674" s="7"/>
      <c r="B674" s="6"/>
    </row>
    <row r="675">
      <c r="A675" s="7"/>
      <c r="B675" s="6"/>
    </row>
    <row r="676">
      <c r="A676" s="7"/>
      <c r="B676" s="6"/>
    </row>
    <row r="677">
      <c r="A677" s="7"/>
      <c r="B677" s="6"/>
    </row>
    <row r="678">
      <c r="A678" s="7"/>
      <c r="B678" s="6"/>
    </row>
    <row r="679">
      <c r="A679" s="7"/>
      <c r="B679" s="6"/>
    </row>
    <row r="680">
      <c r="A680" s="7"/>
      <c r="B680" s="6"/>
    </row>
    <row r="681">
      <c r="A681" s="7"/>
      <c r="B681" s="6"/>
    </row>
    <row r="682">
      <c r="A682" s="7"/>
      <c r="B682" s="6"/>
    </row>
    <row r="683">
      <c r="A683" s="7"/>
      <c r="B683" s="6"/>
    </row>
    <row r="684">
      <c r="A684" s="7"/>
      <c r="B684" s="6"/>
    </row>
    <row r="685">
      <c r="A685" s="7"/>
      <c r="B685" s="6"/>
    </row>
    <row r="686">
      <c r="A686" s="7"/>
      <c r="B686" s="6"/>
    </row>
    <row r="687">
      <c r="A687" s="7"/>
      <c r="B687" s="6"/>
    </row>
    <row r="688">
      <c r="A688" s="7"/>
      <c r="B688" s="6"/>
    </row>
    <row r="689">
      <c r="A689" s="7"/>
      <c r="B689" s="6"/>
    </row>
    <row r="690">
      <c r="A690" s="7"/>
      <c r="B690" s="6"/>
    </row>
    <row r="691">
      <c r="A691" s="7"/>
      <c r="B691" s="6"/>
    </row>
    <row r="692">
      <c r="A692" s="7"/>
      <c r="B692" s="6"/>
    </row>
    <row r="693">
      <c r="A693" s="7"/>
      <c r="B693" s="6"/>
    </row>
    <row r="694">
      <c r="A694" s="7"/>
      <c r="B694" s="6"/>
    </row>
    <row r="695">
      <c r="A695" s="7"/>
      <c r="B695" s="6"/>
    </row>
    <row r="696">
      <c r="A696" s="7"/>
      <c r="B696" s="6"/>
    </row>
    <row r="697">
      <c r="A697" s="7"/>
      <c r="B697" s="6"/>
    </row>
    <row r="698">
      <c r="A698" s="7"/>
      <c r="B698" s="6"/>
    </row>
    <row r="699">
      <c r="A699" s="7"/>
      <c r="B699" s="6"/>
    </row>
    <row r="700">
      <c r="A700" s="7"/>
      <c r="B700" s="6"/>
    </row>
    <row r="701">
      <c r="A701" s="7"/>
      <c r="B701" s="6"/>
    </row>
    <row r="702">
      <c r="A702" s="7"/>
      <c r="B702" s="6"/>
    </row>
    <row r="703">
      <c r="A703" s="7"/>
      <c r="B703" s="6"/>
    </row>
    <row r="704">
      <c r="A704" s="7"/>
      <c r="B704" s="6"/>
    </row>
    <row r="705">
      <c r="A705" s="7"/>
      <c r="B705" s="6"/>
    </row>
    <row r="706">
      <c r="A706" s="7"/>
      <c r="B706" s="6"/>
    </row>
    <row r="707">
      <c r="A707" s="7"/>
      <c r="B707" s="6"/>
    </row>
    <row r="708">
      <c r="A708" s="7"/>
      <c r="B708" s="6"/>
    </row>
    <row r="709">
      <c r="A709" s="7"/>
      <c r="B709" s="6"/>
    </row>
    <row r="710">
      <c r="A710" s="7"/>
      <c r="B710" s="6"/>
    </row>
    <row r="711">
      <c r="A711" s="7"/>
      <c r="B711" s="6"/>
    </row>
    <row r="712">
      <c r="A712" s="7"/>
      <c r="B712" s="6"/>
    </row>
    <row r="713">
      <c r="A713" s="7"/>
      <c r="B713" s="6"/>
    </row>
    <row r="714">
      <c r="A714" s="7"/>
      <c r="B714" s="6"/>
    </row>
    <row r="715">
      <c r="A715" s="7"/>
      <c r="B715" s="6"/>
    </row>
    <row r="716">
      <c r="A716" s="7"/>
      <c r="B716" s="6"/>
    </row>
    <row r="717">
      <c r="A717" s="7"/>
      <c r="B717" s="6"/>
    </row>
    <row r="718">
      <c r="A718" s="7"/>
      <c r="B718" s="6"/>
    </row>
    <row r="719">
      <c r="A719" s="7"/>
      <c r="B719" s="6"/>
    </row>
    <row r="720">
      <c r="A720" s="7"/>
      <c r="B720" s="6"/>
    </row>
    <row r="721">
      <c r="A721" s="7"/>
      <c r="B721" s="6"/>
    </row>
    <row r="722">
      <c r="A722" s="7"/>
      <c r="B722" s="6"/>
    </row>
    <row r="723">
      <c r="A723" s="7"/>
      <c r="B723" s="6"/>
    </row>
    <row r="724">
      <c r="A724" s="7"/>
      <c r="B724" s="6"/>
    </row>
    <row r="725">
      <c r="A725" s="7"/>
      <c r="B725" s="6"/>
    </row>
    <row r="726">
      <c r="A726" s="7"/>
      <c r="B726" s="6"/>
    </row>
    <row r="727">
      <c r="A727" s="7"/>
      <c r="B727" s="6"/>
    </row>
    <row r="728">
      <c r="A728" s="7"/>
      <c r="B728" s="6"/>
    </row>
    <row r="729">
      <c r="A729" s="7"/>
      <c r="B729" s="6"/>
    </row>
    <row r="730">
      <c r="A730" s="7"/>
      <c r="B730" s="6"/>
    </row>
    <row r="731">
      <c r="A731" s="7"/>
      <c r="B731" s="6"/>
    </row>
    <row r="732">
      <c r="A732" s="7"/>
      <c r="B732" s="6"/>
    </row>
    <row r="733">
      <c r="A733" s="7"/>
      <c r="B733" s="6"/>
    </row>
    <row r="734">
      <c r="A734" s="7"/>
      <c r="B734" s="6"/>
    </row>
    <row r="735">
      <c r="A735" s="7"/>
      <c r="B735" s="6"/>
    </row>
    <row r="736">
      <c r="A736" s="7"/>
      <c r="B736" s="6"/>
    </row>
    <row r="737">
      <c r="A737" s="7"/>
      <c r="B737" s="6"/>
    </row>
    <row r="738">
      <c r="A738" s="7"/>
      <c r="B738" s="6"/>
    </row>
    <row r="739">
      <c r="A739" s="7"/>
      <c r="B739" s="6"/>
    </row>
    <row r="740">
      <c r="A740" s="7"/>
      <c r="B740" s="6"/>
    </row>
    <row r="741">
      <c r="A741" s="7"/>
      <c r="B741" s="6"/>
    </row>
    <row r="742">
      <c r="A742" s="7"/>
      <c r="B742" s="6"/>
    </row>
    <row r="743">
      <c r="A743" s="7"/>
      <c r="B743" s="6"/>
    </row>
    <row r="744">
      <c r="A744" s="7"/>
      <c r="B744" s="6"/>
    </row>
    <row r="745">
      <c r="A745" s="7"/>
      <c r="B745" s="6"/>
    </row>
    <row r="746">
      <c r="A746" s="7"/>
      <c r="B746" s="6"/>
    </row>
    <row r="747">
      <c r="A747" s="7"/>
      <c r="B747" s="6"/>
    </row>
    <row r="748">
      <c r="A748" s="7"/>
      <c r="B748" s="6"/>
    </row>
    <row r="749">
      <c r="A749" s="7"/>
      <c r="B749" s="6"/>
    </row>
    <row r="750">
      <c r="A750" s="7"/>
      <c r="B750" s="6"/>
    </row>
    <row r="751">
      <c r="A751" s="7"/>
      <c r="B751" s="6"/>
    </row>
    <row r="752">
      <c r="A752" s="7"/>
      <c r="B752" s="6"/>
    </row>
    <row r="753">
      <c r="A753" s="7"/>
      <c r="B753" s="6"/>
    </row>
    <row r="754">
      <c r="A754" s="7"/>
      <c r="B754" s="6"/>
    </row>
    <row r="755">
      <c r="A755" s="7"/>
      <c r="B755" s="6"/>
    </row>
    <row r="756">
      <c r="A756" s="7"/>
      <c r="B756" s="6"/>
    </row>
    <row r="757">
      <c r="A757" s="7"/>
      <c r="B757" s="6"/>
    </row>
    <row r="758">
      <c r="A758" s="7"/>
      <c r="B758" s="6"/>
    </row>
    <row r="759">
      <c r="A759" s="7"/>
      <c r="B759" s="6"/>
    </row>
    <row r="760">
      <c r="A760" s="7"/>
      <c r="B760" s="6"/>
    </row>
    <row r="761">
      <c r="A761" s="7"/>
      <c r="B761" s="6"/>
    </row>
    <row r="762">
      <c r="A762" s="7"/>
      <c r="B762" s="6"/>
    </row>
    <row r="763">
      <c r="A763" s="7"/>
      <c r="B763" s="6"/>
    </row>
    <row r="764">
      <c r="A764" s="7"/>
      <c r="B764" s="6"/>
    </row>
    <row r="765">
      <c r="A765" s="7"/>
      <c r="B765" s="6"/>
    </row>
    <row r="766">
      <c r="A766" s="7"/>
      <c r="B766" s="6"/>
    </row>
    <row r="767">
      <c r="A767" s="7"/>
      <c r="B767" s="6"/>
    </row>
    <row r="768">
      <c r="A768" s="7"/>
      <c r="B768" s="6"/>
    </row>
    <row r="769">
      <c r="A769" s="7"/>
      <c r="B769" s="6"/>
    </row>
    <row r="770">
      <c r="A770" s="7"/>
      <c r="B770" s="6"/>
    </row>
    <row r="771">
      <c r="A771" s="7"/>
      <c r="B771" s="6"/>
    </row>
    <row r="772">
      <c r="A772" s="7"/>
      <c r="B772" s="6"/>
    </row>
    <row r="773">
      <c r="A773" s="7"/>
      <c r="B773" s="6"/>
    </row>
    <row r="774">
      <c r="A774" s="7"/>
      <c r="B774" s="6"/>
    </row>
    <row r="775">
      <c r="A775" s="7"/>
      <c r="B775" s="6"/>
    </row>
    <row r="776">
      <c r="A776" s="7"/>
      <c r="B776" s="6"/>
    </row>
    <row r="777">
      <c r="A777" s="7"/>
      <c r="B777" s="6"/>
    </row>
    <row r="778">
      <c r="A778" s="7"/>
      <c r="B778" s="6"/>
    </row>
    <row r="779">
      <c r="A779" s="7"/>
      <c r="B779" s="6"/>
    </row>
    <row r="780">
      <c r="A780" s="7"/>
      <c r="B780" s="6"/>
    </row>
    <row r="781">
      <c r="A781" s="7"/>
      <c r="B781" s="6"/>
    </row>
    <row r="782">
      <c r="A782" s="7"/>
      <c r="B782" s="6"/>
    </row>
    <row r="783">
      <c r="A783" s="7"/>
      <c r="B783" s="6"/>
    </row>
    <row r="784">
      <c r="A784" s="7"/>
      <c r="B784" s="6"/>
    </row>
    <row r="785">
      <c r="A785" s="7"/>
      <c r="B785" s="6"/>
    </row>
    <row r="786">
      <c r="A786" s="7"/>
      <c r="B786" s="6"/>
    </row>
    <row r="787">
      <c r="A787" s="7"/>
      <c r="B787" s="6"/>
    </row>
    <row r="788">
      <c r="A788" s="7"/>
      <c r="B788" s="6"/>
    </row>
    <row r="789">
      <c r="A789" s="7"/>
      <c r="B789" s="6"/>
    </row>
    <row r="790">
      <c r="A790" s="7"/>
      <c r="B790" s="6"/>
    </row>
    <row r="791">
      <c r="A791" s="7"/>
      <c r="B791" s="6"/>
    </row>
    <row r="792">
      <c r="A792" s="7"/>
      <c r="B792" s="6"/>
    </row>
    <row r="793">
      <c r="A793" s="7"/>
      <c r="B793" s="6"/>
    </row>
    <row r="794">
      <c r="A794" s="7"/>
      <c r="B794" s="6"/>
    </row>
    <row r="795">
      <c r="A795" s="7"/>
      <c r="B795" s="6"/>
    </row>
    <row r="796">
      <c r="A796" s="7"/>
      <c r="B796" s="6"/>
    </row>
    <row r="797">
      <c r="A797" s="7"/>
      <c r="B797" s="6"/>
    </row>
    <row r="798">
      <c r="A798" s="7"/>
      <c r="B798" s="6"/>
    </row>
    <row r="799">
      <c r="A799" s="7"/>
      <c r="B799" s="6"/>
    </row>
    <row r="800">
      <c r="A800" s="7"/>
      <c r="B800" s="6"/>
    </row>
    <row r="801">
      <c r="A801" s="7"/>
      <c r="B801" s="6"/>
    </row>
    <row r="802">
      <c r="A802" s="7"/>
      <c r="B802" s="6"/>
    </row>
    <row r="803">
      <c r="A803" s="7"/>
      <c r="B803" s="6"/>
    </row>
    <row r="804">
      <c r="A804" s="7"/>
      <c r="B804" s="6"/>
    </row>
    <row r="805">
      <c r="A805" s="7"/>
      <c r="B805" s="6"/>
    </row>
    <row r="806">
      <c r="A806" s="7"/>
      <c r="B806" s="6"/>
    </row>
    <row r="807">
      <c r="A807" s="7"/>
      <c r="B807" s="6"/>
    </row>
    <row r="808">
      <c r="A808" s="7"/>
      <c r="B808" s="6"/>
    </row>
    <row r="809">
      <c r="A809" s="7"/>
      <c r="B809" s="6"/>
    </row>
    <row r="810">
      <c r="A810" s="7"/>
      <c r="B810" s="6"/>
    </row>
    <row r="811">
      <c r="A811" s="7"/>
      <c r="B811" s="6"/>
    </row>
    <row r="812">
      <c r="A812" s="7"/>
      <c r="B812" s="6"/>
    </row>
    <row r="813">
      <c r="A813" s="7"/>
      <c r="B813" s="6"/>
    </row>
    <row r="814">
      <c r="A814" s="7"/>
      <c r="B814" s="6"/>
    </row>
    <row r="815">
      <c r="A815" s="7"/>
      <c r="B815" s="6"/>
    </row>
    <row r="816">
      <c r="A816" s="7"/>
      <c r="B816" s="6"/>
    </row>
    <row r="817">
      <c r="A817" s="7"/>
      <c r="B817" s="6"/>
    </row>
    <row r="818">
      <c r="A818" s="7"/>
      <c r="B818" s="6"/>
    </row>
    <row r="819">
      <c r="A819" s="7"/>
      <c r="B819" s="6"/>
    </row>
    <row r="820">
      <c r="A820" s="7"/>
      <c r="B820" s="6"/>
    </row>
    <row r="821">
      <c r="A821" s="7"/>
      <c r="B821" s="6"/>
    </row>
    <row r="822">
      <c r="A822" s="7"/>
      <c r="B822" s="6"/>
    </row>
    <row r="823">
      <c r="A823" s="7"/>
      <c r="B823" s="6"/>
    </row>
    <row r="824">
      <c r="A824" s="7"/>
      <c r="B824" s="6"/>
    </row>
    <row r="825">
      <c r="A825" s="7"/>
      <c r="B825" s="6"/>
    </row>
    <row r="826">
      <c r="A826" s="7"/>
      <c r="B826" s="6"/>
    </row>
    <row r="827">
      <c r="A827" s="7"/>
      <c r="B827" s="6"/>
    </row>
    <row r="828">
      <c r="A828" s="7"/>
      <c r="B828" s="6"/>
    </row>
    <row r="829">
      <c r="A829" s="7"/>
      <c r="B829" s="6"/>
    </row>
    <row r="830">
      <c r="A830" s="7"/>
      <c r="B830" s="6"/>
    </row>
    <row r="831">
      <c r="A831" s="7"/>
      <c r="B831" s="6"/>
    </row>
    <row r="832">
      <c r="A832" s="7"/>
      <c r="B832" s="6"/>
    </row>
    <row r="833">
      <c r="A833" s="7"/>
      <c r="B833" s="6"/>
    </row>
    <row r="834">
      <c r="A834" s="7"/>
      <c r="B834" s="6"/>
    </row>
    <row r="835">
      <c r="A835" s="7"/>
      <c r="B835" s="6"/>
    </row>
    <row r="836">
      <c r="A836" s="7"/>
      <c r="B836" s="6"/>
    </row>
    <row r="837">
      <c r="A837" s="7"/>
      <c r="B837" s="6"/>
    </row>
    <row r="838">
      <c r="A838" s="7"/>
      <c r="B838" s="6"/>
    </row>
    <row r="839">
      <c r="A839" s="7"/>
      <c r="B839" s="6"/>
    </row>
    <row r="840">
      <c r="A840" s="7"/>
      <c r="B840" s="6"/>
    </row>
    <row r="841">
      <c r="A841" s="7"/>
      <c r="B841" s="6"/>
    </row>
    <row r="842">
      <c r="A842" s="7"/>
      <c r="B842" s="6"/>
    </row>
    <row r="843">
      <c r="A843" s="7"/>
      <c r="B843" s="6"/>
    </row>
    <row r="844">
      <c r="A844" s="7"/>
      <c r="B844" s="6"/>
    </row>
    <row r="845">
      <c r="A845" s="7"/>
      <c r="B845" s="6"/>
    </row>
    <row r="846">
      <c r="A846" s="7"/>
      <c r="B846" s="6"/>
    </row>
    <row r="847">
      <c r="A847" s="7"/>
      <c r="B847" s="6"/>
    </row>
    <row r="848">
      <c r="A848" s="7"/>
      <c r="B848" s="6"/>
    </row>
    <row r="849">
      <c r="A849" s="7"/>
      <c r="B849" s="6"/>
    </row>
    <row r="850">
      <c r="A850" s="7"/>
      <c r="B850" s="6"/>
    </row>
    <row r="851">
      <c r="A851" s="7"/>
      <c r="B851" s="6"/>
    </row>
    <row r="852">
      <c r="A852" s="7"/>
      <c r="B852" s="6"/>
    </row>
    <row r="853">
      <c r="A853" s="7"/>
      <c r="B853" s="6"/>
    </row>
    <row r="854">
      <c r="A854" s="7"/>
      <c r="B854" s="6"/>
    </row>
    <row r="855">
      <c r="A855" s="7"/>
      <c r="B855" s="6"/>
    </row>
    <row r="856">
      <c r="A856" s="7"/>
      <c r="B856" s="6"/>
    </row>
    <row r="857">
      <c r="A857" s="7"/>
      <c r="B857" s="6"/>
    </row>
    <row r="858">
      <c r="A858" s="7"/>
      <c r="B858" s="6"/>
    </row>
    <row r="859">
      <c r="A859" s="7"/>
      <c r="B859" s="6"/>
    </row>
    <row r="860">
      <c r="A860" s="7"/>
      <c r="B860" s="6"/>
    </row>
    <row r="861">
      <c r="A861" s="7"/>
      <c r="B861" s="6"/>
    </row>
    <row r="862">
      <c r="A862" s="7"/>
      <c r="B862" s="6"/>
    </row>
    <row r="863">
      <c r="A863" s="7"/>
      <c r="B863" s="6"/>
    </row>
    <row r="864">
      <c r="A864" s="7"/>
      <c r="B864" s="6"/>
    </row>
    <row r="865">
      <c r="A865" s="7"/>
      <c r="B865" s="6"/>
    </row>
    <row r="866">
      <c r="A866" s="7"/>
      <c r="B866" s="6"/>
    </row>
    <row r="867">
      <c r="A867" s="7"/>
      <c r="B867" s="6"/>
    </row>
    <row r="868">
      <c r="A868" s="7"/>
      <c r="B868" s="6"/>
    </row>
    <row r="869">
      <c r="A869" s="7"/>
      <c r="B869" s="6"/>
    </row>
    <row r="870">
      <c r="A870" s="7"/>
      <c r="B870" s="6"/>
    </row>
    <row r="871">
      <c r="A871" s="7"/>
      <c r="B871" s="6"/>
    </row>
    <row r="872">
      <c r="A872" s="7"/>
      <c r="B872" s="6"/>
    </row>
    <row r="873">
      <c r="A873" s="7"/>
      <c r="B873" s="6"/>
    </row>
    <row r="874">
      <c r="A874" s="7"/>
      <c r="B874" s="6"/>
    </row>
    <row r="875">
      <c r="A875" s="7"/>
      <c r="B875" s="6"/>
    </row>
    <row r="876">
      <c r="A876" s="7"/>
      <c r="B876" s="6"/>
    </row>
    <row r="877">
      <c r="A877" s="7"/>
      <c r="B877" s="6"/>
    </row>
    <row r="878">
      <c r="A878" s="7"/>
      <c r="B878" s="6"/>
    </row>
    <row r="879">
      <c r="A879" s="7"/>
      <c r="B879" s="6"/>
    </row>
    <row r="880">
      <c r="A880" s="7"/>
      <c r="B880" s="6"/>
    </row>
    <row r="881">
      <c r="A881" s="7"/>
      <c r="B881" s="6"/>
    </row>
    <row r="882">
      <c r="A882" s="7"/>
      <c r="B882" s="6"/>
    </row>
    <row r="883">
      <c r="A883" s="7"/>
      <c r="B883" s="6"/>
    </row>
    <row r="884">
      <c r="A884" s="7"/>
      <c r="B884" s="6"/>
    </row>
    <row r="885">
      <c r="A885" s="7"/>
      <c r="B885" s="6"/>
    </row>
    <row r="886">
      <c r="A886" s="7"/>
      <c r="B886" s="6"/>
    </row>
    <row r="887">
      <c r="A887" s="7"/>
      <c r="B887" s="6"/>
    </row>
    <row r="888">
      <c r="A888" s="7"/>
      <c r="B888" s="6"/>
    </row>
    <row r="889">
      <c r="A889" s="7"/>
      <c r="B889" s="6"/>
    </row>
    <row r="890">
      <c r="A890" s="7"/>
      <c r="B890" s="6"/>
    </row>
    <row r="891">
      <c r="A891" s="7"/>
      <c r="B891" s="6"/>
    </row>
    <row r="892">
      <c r="A892" s="7"/>
      <c r="B892" s="6"/>
    </row>
    <row r="893">
      <c r="A893" s="7"/>
      <c r="B893" s="6"/>
    </row>
    <row r="894">
      <c r="A894" s="7"/>
      <c r="B894" s="6"/>
    </row>
    <row r="895">
      <c r="A895" s="7"/>
      <c r="B895" s="6"/>
    </row>
    <row r="896">
      <c r="A896" s="7"/>
      <c r="B896" s="6"/>
    </row>
    <row r="897">
      <c r="A897" s="7"/>
      <c r="B897" s="6"/>
    </row>
    <row r="898">
      <c r="A898" s="7"/>
      <c r="B898" s="6"/>
    </row>
    <row r="899">
      <c r="A899" s="7"/>
      <c r="B899" s="6"/>
    </row>
    <row r="900">
      <c r="A900" s="7"/>
      <c r="B900" s="6"/>
    </row>
    <row r="901">
      <c r="A901" s="7"/>
      <c r="B901" s="6"/>
    </row>
  </sheetData>
  <autoFilter ref="$A$2:$U$85">
    <sortState ref="A2:U85">
      <sortCondition descending="1" ref="B2:B85"/>
    </sortState>
  </autoFilter>
  <printOptions gridLines="1" horizontalCentered="1"/>
  <pageMargins bottom="0.75" footer="0.0" header="0.0" left="0.7" right="0.7" top="0.75"/>
  <pageSetup fitToHeight="0" cellComments="atEnd" orientation="portrait" pageOrder="overThenDown" paperHeight="20in" paperWidth="11i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16.0"/>
    <col customWidth="1" min="2" max="2" width="13.57"/>
    <col customWidth="1" min="3" max="3" width="47.71"/>
    <col customWidth="1" min="4" max="4" width="3.57"/>
    <col customWidth="1" min="5" max="5" width="6.57"/>
    <col customWidth="1" min="6" max="6" width="10.14"/>
    <col customWidth="1" min="7" max="7" width="8.43"/>
    <col customWidth="1" min="8" max="8" width="7.43"/>
    <col customWidth="1" min="9" max="9" width="9.86"/>
    <col customWidth="1" min="10" max="10" width="8.86"/>
    <col customWidth="1" min="13" max="13" width="16.0"/>
  </cols>
  <sheetData>
    <row r="1">
      <c r="A1" s="110"/>
      <c r="B1" s="111"/>
      <c r="C1" s="112"/>
      <c r="D1" s="113"/>
      <c r="E1" s="114"/>
      <c r="F1" s="115" t="s">
        <v>222</v>
      </c>
      <c r="G1" s="116">
        <v>960.0</v>
      </c>
      <c r="H1" s="116">
        <v>600.0</v>
      </c>
      <c r="I1" s="116">
        <v>700.5</v>
      </c>
      <c r="J1" s="117">
        <f>AVERAGE(G1:I1)</f>
        <v>753.5</v>
      </c>
      <c r="K1" s="118" t="s">
        <v>223</v>
      </c>
      <c r="L1" s="119">
        <f>countif(J4:J969, "&gt;0.000001")</f>
        <v>380</v>
      </c>
      <c r="M1" s="118" t="s">
        <v>224</v>
      </c>
      <c r="N1" s="120">
        <f>754/380</f>
        <v>1.984210526</v>
      </c>
      <c r="O1" s="121" t="s">
        <v>225</v>
      </c>
      <c r="P1" s="122"/>
      <c r="Q1" s="122"/>
      <c r="R1" s="122"/>
      <c r="S1" s="122"/>
      <c r="T1" s="122"/>
      <c r="U1" s="122"/>
    </row>
    <row r="2">
      <c r="A2" s="123"/>
      <c r="B2" s="124" t="s">
        <v>226</v>
      </c>
      <c r="C2" s="125" t="s">
        <v>227</v>
      </c>
      <c r="D2" s="126"/>
      <c r="E2" s="114"/>
      <c r="F2" s="127" t="s">
        <v>228</v>
      </c>
      <c r="G2" s="116">
        <f t="shared" ref="G2:K2" si="1">sum(G4:G482)</f>
        <v>8833</v>
      </c>
      <c r="H2" s="116">
        <f t="shared" si="1"/>
        <v>27879</v>
      </c>
      <c r="I2" s="116">
        <f t="shared" si="1"/>
        <v>23112</v>
      </c>
      <c r="J2" s="128">
        <f t="shared" si="1"/>
        <v>1</v>
      </c>
      <c r="K2" s="129">
        <f t="shared" si="1"/>
        <v>534.4380395</v>
      </c>
      <c r="L2" s="130" t="s">
        <v>222</v>
      </c>
      <c r="M2" s="131"/>
      <c r="N2" s="131" t="s">
        <v>229</v>
      </c>
      <c r="O2" s="122"/>
      <c r="P2" s="122"/>
      <c r="Q2" s="122"/>
      <c r="R2" s="122"/>
      <c r="S2" s="122"/>
      <c r="T2" s="122"/>
      <c r="U2" s="122"/>
    </row>
    <row r="3">
      <c r="A3" s="132" t="s">
        <v>230</v>
      </c>
      <c r="B3" s="132" t="s">
        <v>231</v>
      </c>
      <c r="C3" s="133" t="s">
        <v>232</v>
      </c>
      <c r="D3" s="134"/>
      <c r="E3" s="135" t="s">
        <v>233</v>
      </c>
      <c r="F3" s="136" t="s">
        <v>234</v>
      </c>
      <c r="G3" s="137" t="s">
        <v>373</v>
      </c>
      <c r="H3" s="137" t="s">
        <v>374</v>
      </c>
      <c r="I3" s="137" t="s">
        <v>375</v>
      </c>
      <c r="J3" s="138" t="s">
        <v>238</v>
      </c>
      <c r="K3" s="139" t="s">
        <v>239</v>
      </c>
      <c r="L3" s="140" t="s">
        <v>240</v>
      </c>
      <c r="M3" s="139"/>
      <c r="N3" s="141">
        <f>IFERROR(__xludf.DUMMYFUNCTION("query(iferror(sort({row(A3:A482)-row(A3)+2-match(sort(A3:A482),sort(A3:A482),0),SORT(ROW(A3:A482)+2-row(A3)+2,A3:A482,1)},2,1),),""Select Col1"")"),1.0)</f>
        <v>1</v>
      </c>
      <c r="O3" s="142"/>
      <c r="P3" s="142"/>
      <c r="Q3" s="142"/>
      <c r="R3" s="142"/>
      <c r="S3" s="142"/>
      <c r="T3" s="142"/>
      <c r="U3" s="142"/>
      <c r="V3" s="142"/>
      <c r="W3" s="142"/>
      <c r="X3" s="142"/>
      <c r="Y3" s="142"/>
      <c r="Z3" s="142"/>
    </row>
    <row r="4">
      <c r="A4" s="175" t="s">
        <v>4</v>
      </c>
      <c r="B4" s="175" t="s">
        <v>21</v>
      </c>
      <c r="C4" s="147" t="s">
        <v>376</v>
      </c>
      <c r="D4" s="145" t="s">
        <v>242</v>
      </c>
      <c r="E4" s="166">
        <v>44172.0</v>
      </c>
      <c r="F4" s="147" t="s">
        <v>249</v>
      </c>
      <c r="G4" s="154"/>
      <c r="H4" s="184"/>
      <c r="I4" s="148"/>
      <c r="J4" s="149">
        <f t="shared" ref="J4:J241" si="2">(G4/$G$2+H4/$H$2+I4/$I$2)/3</f>
        <v>0</v>
      </c>
      <c r="K4" s="150">
        <f t="shared" ref="K4:K31" si="3">$N$1</f>
        <v>1.984210526</v>
      </c>
      <c r="L4" s="151">
        <f t="shared" ref="L4:L482" si="4">dsum($A$3:$K482,"IH per Praise",{$A$3;A4})</f>
        <v>55.55789474</v>
      </c>
      <c r="M4" s="152" t="str">
        <f t="shared" ref="M4:M482" si="5">A4</f>
        <v>santigs67</v>
      </c>
      <c r="N4" s="154">
        <f>IFERROR(__xludf.DUMMYFUNCTION("""COMPUTED_VALUE"""),1.0)</f>
        <v>1</v>
      </c>
      <c r="O4" s="184"/>
      <c r="P4" s="184"/>
      <c r="Q4" s="184"/>
      <c r="R4" s="184"/>
      <c r="S4" s="184"/>
      <c r="T4" s="184"/>
      <c r="U4" s="154"/>
      <c r="V4" s="154"/>
      <c r="W4" s="154"/>
      <c r="X4" s="154"/>
      <c r="Y4" s="154"/>
      <c r="Z4" s="154"/>
    </row>
    <row r="5">
      <c r="A5" s="175" t="s">
        <v>4</v>
      </c>
      <c r="B5" s="175" t="s">
        <v>21</v>
      </c>
      <c r="C5" s="147" t="s">
        <v>377</v>
      </c>
      <c r="D5" s="145" t="s">
        <v>242</v>
      </c>
      <c r="E5" s="166">
        <v>44172.0</v>
      </c>
      <c r="F5" s="147" t="s">
        <v>249</v>
      </c>
      <c r="G5" s="154"/>
      <c r="H5" s="184"/>
      <c r="I5" s="148"/>
      <c r="J5" s="149">
        <f t="shared" si="2"/>
        <v>0</v>
      </c>
      <c r="K5" s="150">
        <f t="shared" si="3"/>
        <v>1.984210526</v>
      </c>
      <c r="L5" s="151">
        <f t="shared" si="4"/>
        <v>55.55789474</v>
      </c>
      <c r="M5" s="152" t="str">
        <f t="shared" si="5"/>
        <v>santigs67</v>
      </c>
      <c r="N5" s="154">
        <f>IFERROR(__xludf.DUMMYFUNCTION("""COMPUTED_VALUE"""),2.0)</f>
        <v>2</v>
      </c>
      <c r="O5" s="184"/>
      <c r="P5" s="184"/>
      <c r="Q5" s="184"/>
      <c r="R5" s="184"/>
      <c r="S5" s="184"/>
      <c r="T5" s="184"/>
      <c r="U5" s="154"/>
      <c r="V5" s="154"/>
      <c r="W5" s="154"/>
      <c r="X5" s="154"/>
      <c r="Y5" s="154"/>
      <c r="Z5" s="154"/>
    </row>
    <row r="6">
      <c r="A6" s="175" t="s">
        <v>4</v>
      </c>
      <c r="B6" s="175" t="s">
        <v>265</v>
      </c>
      <c r="C6" s="147" t="s">
        <v>378</v>
      </c>
      <c r="D6" s="145" t="s">
        <v>242</v>
      </c>
      <c r="E6" s="166">
        <v>44172.0</v>
      </c>
      <c r="F6" s="147" t="s">
        <v>249</v>
      </c>
      <c r="G6" s="154"/>
      <c r="H6" s="184"/>
      <c r="I6" s="184"/>
      <c r="J6" s="149">
        <f t="shared" si="2"/>
        <v>0</v>
      </c>
      <c r="K6" s="150">
        <f t="shared" si="3"/>
        <v>1.984210526</v>
      </c>
      <c r="L6" s="151">
        <f t="shared" si="4"/>
        <v>55.55789474</v>
      </c>
      <c r="M6" s="152" t="str">
        <f t="shared" si="5"/>
        <v>santigs67</v>
      </c>
      <c r="N6" s="154">
        <f>IFERROR(__xludf.DUMMYFUNCTION("""COMPUTED_VALUE"""),3.0)</f>
        <v>3</v>
      </c>
      <c r="O6" s="184"/>
      <c r="P6" s="184"/>
      <c r="Q6" s="184"/>
      <c r="R6" s="184"/>
      <c r="S6" s="184"/>
      <c r="T6" s="184"/>
      <c r="U6" s="154"/>
      <c r="V6" s="154"/>
      <c r="W6" s="154"/>
      <c r="X6" s="154"/>
      <c r="Y6" s="154"/>
      <c r="Z6" s="154"/>
    </row>
    <row r="7">
      <c r="A7" s="175" t="s">
        <v>4</v>
      </c>
      <c r="B7" s="175" t="s">
        <v>265</v>
      </c>
      <c r="C7" s="147" t="s">
        <v>379</v>
      </c>
      <c r="D7" s="145" t="s">
        <v>242</v>
      </c>
      <c r="E7" s="166">
        <v>44173.0</v>
      </c>
      <c r="F7" s="147" t="s">
        <v>249</v>
      </c>
      <c r="G7" s="154"/>
      <c r="H7" s="184"/>
      <c r="I7" s="184"/>
      <c r="J7" s="149">
        <f t="shared" si="2"/>
        <v>0</v>
      </c>
      <c r="K7" s="150">
        <f t="shared" si="3"/>
        <v>1.984210526</v>
      </c>
      <c r="L7" s="151">
        <f t="shared" si="4"/>
        <v>55.55789474</v>
      </c>
      <c r="M7" s="152" t="str">
        <f t="shared" si="5"/>
        <v>santigs67</v>
      </c>
      <c r="N7" s="154">
        <f>IFERROR(__xludf.DUMMYFUNCTION("""COMPUTED_VALUE"""),4.0)</f>
        <v>4</v>
      </c>
      <c r="O7" s="184"/>
      <c r="P7" s="184"/>
      <c r="Q7" s="184"/>
      <c r="R7" s="184"/>
      <c r="S7" s="184"/>
      <c r="T7" s="184"/>
      <c r="U7" s="154"/>
      <c r="V7" s="154"/>
      <c r="W7" s="154"/>
      <c r="X7" s="154"/>
      <c r="Y7" s="154"/>
      <c r="Z7" s="154"/>
    </row>
    <row r="8">
      <c r="A8" s="175" t="s">
        <v>4</v>
      </c>
      <c r="B8" s="175" t="s">
        <v>255</v>
      </c>
      <c r="C8" s="147" t="s">
        <v>380</v>
      </c>
      <c r="D8" s="145" t="s">
        <v>242</v>
      </c>
      <c r="E8" s="166">
        <v>44174.0</v>
      </c>
      <c r="F8" s="147" t="s">
        <v>260</v>
      </c>
      <c r="G8" s="154"/>
      <c r="H8" s="184"/>
      <c r="I8" s="184"/>
      <c r="J8" s="149">
        <f t="shared" si="2"/>
        <v>0</v>
      </c>
      <c r="K8" s="150">
        <f t="shared" si="3"/>
        <v>1.984210526</v>
      </c>
      <c r="L8" s="151">
        <f t="shared" si="4"/>
        <v>55.55789474</v>
      </c>
      <c r="M8" s="152" t="str">
        <f t="shared" si="5"/>
        <v>santigs67</v>
      </c>
      <c r="N8" s="154">
        <f>IFERROR(__xludf.DUMMYFUNCTION("""COMPUTED_VALUE"""),5.0)</f>
        <v>5</v>
      </c>
      <c r="O8" s="184"/>
      <c r="P8" s="184"/>
      <c r="Q8" s="184"/>
      <c r="R8" s="184"/>
      <c r="S8" s="184"/>
      <c r="T8" s="184"/>
      <c r="U8" s="154"/>
      <c r="V8" s="154"/>
      <c r="W8" s="154"/>
      <c r="X8" s="154"/>
      <c r="Y8" s="154"/>
      <c r="Z8" s="154"/>
    </row>
    <row r="9">
      <c r="A9" s="175" t="s">
        <v>4</v>
      </c>
      <c r="B9" s="175" t="s">
        <v>21</v>
      </c>
      <c r="C9" s="147" t="s">
        <v>381</v>
      </c>
      <c r="D9" s="145" t="s">
        <v>242</v>
      </c>
      <c r="E9" s="166">
        <v>44174.0</v>
      </c>
      <c r="F9" s="147" t="s">
        <v>249</v>
      </c>
      <c r="G9" s="154"/>
      <c r="H9" s="184"/>
      <c r="I9" s="184"/>
      <c r="J9" s="149">
        <f t="shared" si="2"/>
        <v>0</v>
      </c>
      <c r="K9" s="150">
        <f t="shared" si="3"/>
        <v>1.984210526</v>
      </c>
      <c r="L9" s="151">
        <f t="shared" si="4"/>
        <v>55.55789474</v>
      </c>
      <c r="M9" s="152" t="str">
        <f t="shared" si="5"/>
        <v>santigs67</v>
      </c>
      <c r="N9" s="154">
        <f>IFERROR(__xludf.DUMMYFUNCTION("""COMPUTED_VALUE"""),6.0)</f>
        <v>6</v>
      </c>
      <c r="O9" s="184"/>
      <c r="P9" s="184"/>
      <c r="Q9" s="184"/>
      <c r="R9" s="184"/>
      <c r="S9" s="184"/>
      <c r="T9" s="184"/>
      <c r="U9" s="154"/>
      <c r="V9" s="154"/>
      <c r="W9" s="154"/>
      <c r="X9" s="154"/>
      <c r="Y9" s="154"/>
      <c r="Z9" s="154"/>
    </row>
    <row r="10">
      <c r="A10" s="175" t="s">
        <v>4</v>
      </c>
      <c r="B10" s="175" t="s">
        <v>21</v>
      </c>
      <c r="C10" s="147" t="s">
        <v>382</v>
      </c>
      <c r="D10" s="145" t="s">
        <v>242</v>
      </c>
      <c r="E10" s="166">
        <v>44174.0</v>
      </c>
      <c r="F10" s="147" t="s">
        <v>249</v>
      </c>
      <c r="G10" s="154"/>
      <c r="H10" s="184"/>
      <c r="I10" s="184"/>
      <c r="J10" s="149">
        <f t="shared" si="2"/>
        <v>0</v>
      </c>
      <c r="K10" s="150">
        <f t="shared" si="3"/>
        <v>1.984210526</v>
      </c>
      <c r="L10" s="151">
        <f t="shared" si="4"/>
        <v>55.55789474</v>
      </c>
      <c r="M10" s="152" t="str">
        <f t="shared" si="5"/>
        <v>santigs67</v>
      </c>
      <c r="N10" s="154">
        <f>IFERROR(__xludf.DUMMYFUNCTION("""COMPUTED_VALUE"""),7.0)</f>
        <v>7</v>
      </c>
      <c r="O10" s="184"/>
      <c r="P10" s="184"/>
      <c r="Q10" s="184"/>
      <c r="R10" s="184"/>
      <c r="S10" s="184"/>
      <c r="T10" s="184"/>
      <c r="U10" s="154"/>
      <c r="V10" s="154"/>
      <c r="W10" s="154"/>
      <c r="X10" s="154"/>
      <c r="Y10" s="154"/>
      <c r="Z10" s="154"/>
    </row>
    <row r="11">
      <c r="A11" s="175" t="s">
        <v>4</v>
      </c>
      <c r="B11" s="175" t="s">
        <v>6</v>
      </c>
      <c r="C11" s="147" t="s">
        <v>383</v>
      </c>
      <c r="D11" s="145" t="s">
        <v>242</v>
      </c>
      <c r="E11" s="146">
        <v>44175.0</v>
      </c>
      <c r="F11" s="147" t="s">
        <v>249</v>
      </c>
      <c r="G11" s="154"/>
      <c r="H11" s="184"/>
      <c r="I11" s="184"/>
      <c r="J11" s="149">
        <f t="shared" si="2"/>
        <v>0</v>
      </c>
      <c r="K11" s="150">
        <f t="shared" si="3"/>
        <v>1.984210526</v>
      </c>
      <c r="L11" s="151">
        <f t="shared" si="4"/>
        <v>55.55789474</v>
      </c>
      <c r="M11" s="152" t="str">
        <f t="shared" si="5"/>
        <v>santigs67</v>
      </c>
      <c r="N11" s="154">
        <f>IFERROR(__xludf.DUMMYFUNCTION("""COMPUTED_VALUE"""),8.0)</f>
        <v>8</v>
      </c>
      <c r="O11" s="184"/>
      <c r="P11" s="184"/>
      <c r="Q11" s="184"/>
      <c r="R11" s="184"/>
      <c r="S11" s="184"/>
      <c r="T11" s="184"/>
      <c r="U11" s="154"/>
      <c r="V11" s="154"/>
      <c r="W11" s="154"/>
      <c r="X11" s="154"/>
      <c r="Y11" s="154"/>
      <c r="Z11" s="154"/>
    </row>
    <row r="12">
      <c r="A12" s="175" t="s">
        <v>4</v>
      </c>
      <c r="B12" s="175" t="s">
        <v>6</v>
      </c>
      <c r="C12" s="147" t="s">
        <v>384</v>
      </c>
      <c r="D12" s="145" t="s">
        <v>242</v>
      </c>
      <c r="E12" s="146">
        <v>44175.0</v>
      </c>
      <c r="F12" s="147" t="s">
        <v>249</v>
      </c>
      <c r="G12" s="154"/>
      <c r="H12" s="184"/>
      <c r="I12" s="184"/>
      <c r="J12" s="149">
        <f t="shared" si="2"/>
        <v>0</v>
      </c>
      <c r="K12" s="150">
        <f t="shared" si="3"/>
        <v>1.984210526</v>
      </c>
      <c r="L12" s="151">
        <f t="shared" si="4"/>
        <v>55.55789474</v>
      </c>
      <c r="M12" s="152" t="str">
        <f t="shared" si="5"/>
        <v>santigs67</v>
      </c>
      <c r="N12" s="154">
        <f>IFERROR(__xludf.DUMMYFUNCTION("""COMPUTED_VALUE"""),9.0)</f>
        <v>9</v>
      </c>
      <c r="O12" s="184"/>
      <c r="P12" s="184"/>
      <c r="Q12" s="184"/>
      <c r="R12" s="184"/>
      <c r="S12" s="184"/>
      <c r="T12" s="184"/>
      <c r="U12" s="154"/>
      <c r="V12" s="154"/>
      <c r="W12" s="154"/>
      <c r="X12" s="154"/>
      <c r="Y12" s="154"/>
      <c r="Z12" s="154"/>
    </row>
    <row r="13">
      <c r="A13" s="175" t="s">
        <v>4</v>
      </c>
      <c r="B13" s="175" t="s">
        <v>76</v>
      </c>
      <c r="C13" s="147" t="s">
        <v>385</v>
      </c>
      <c r="D13" s="145" t="s">
        <v>242</v>
      </c>
      <c r="E13" s="146">
        <v>44176.0</v>
      </c>
      <c r="F13" s="147" t="s">
        <v>249</v>
      </c>
      <c r="G13" s="154"/>
      <c r="H13" s="184"/>
      <c r="I13" s="184"/>
      <c r="J13" s="149">
        <f t="shared" si="2"/>
        <v>0</v>
      </c>
      <c r="K13" s="150">
        <f t="shared" si="3"/>
        <v>1.984210526</v>
      </c>
      <c r="L13" s="151">
        <f t="shared" si="4"/>
        <v>55.55789474</v>
      </c>
      <c r="M13" s="152" t="str">
        <f t="shared" si="5"/>
        <v>santigs67</v>
      </c>
      <c r="N13" s="154">
        <f>IFERROR(__xludf.DUMMYFUNCTION("""COMPUTED_VALUE"""),10.0)</f>
        <v>10</v>
      </c>
      <c r="O13" s="184"/>
      <c r="P13" s="184"/>
      <c r="Q13" s="184"/>
      <c r="R13" s="184"/>
      <c r="S13" s="184"/>
      <c r="T13" s="184"/>
      <c r="U13" s="154"/>
      <c r="V13" s="154"/>
      <c r="W13" s="154"/>
      <c r="X13" s="154"/>
      <c r="Y13" s="154"/>
      <c r="Z13" s="154"/>
    </row>
    <row r="14">
      <c r="A14" s="175" t="s">
        <v>4</v>
      </c>
      <c r="B14" s="175" t="s">
        <v>76</v>
      </c>
      <c r="C14" s="147" t="s">
        <v>386</v>
      </c>
      <c r="D14" s="145" t="s">
        <v>242</v>
      </c>
      <c r="E14" s="146">
        <v>44176.0</v>
      </c>
      <c r="F14" s="147" t="s">
        <v>249</v>
      </c>
      <c r="G14" s="154"/>
      <c r="H14" s="184"/>
      <c r="I14" s="184"/>
      <c r="J14" s="149">
        <f t="shared" si="2"/>
        <v>0</v>
      </c>
      <c r="K14" s="150">
        <f t="shared" si="3"/>
        <v>1.984210526</v>
      </c>
      <c r="L14" s="151">
        <f t="shared" si="4"/>
        <v>55.55789474</v>
      </c>
      <c r="M14" s="152" t="str">
        <f t="shared" si="5"/>
        <v>santigs67</v>
      </c>
      <c r="N14" s="154">
        <f>IFERROR(__xludf.DUMMYFUNCTION("""COMPUTED_VALUE"""),11.0)</f>
        <v>11</v>
      </c>
      <c r="O14" s="184"/>
      <c r="P14" s="184"/>
      <c r="Q14" s="184"/>
      <c r="R14" s="184"/>
      <c r="S14" s="184"/>
      <c r="T14" s="184"/>
      <c r="U14" s="154"/>
      <c r="V14" s="154"/>
      <c r="W14" s="154"/>
      <c r="X14" s="154"/>
      <c r="Y14" s="154"/>
      <c r="Z14" s="154"/>
    </row>
    <row r="15">
      <c r="A15" s="175" t="s">
        <v>4</v>
      </c>
      <c r="B15" s="175" t="s">
        <v>76</v>
      </c>
      <c r="C15" s="147" t="s">
        <v>387</v>
      </c>
      <c r="D15" s="145" t="s">
        <v>242</v>
      </c>
      <c r="E15" s="146">
        <v>44176.0</v>
      </c>
      <c r="F15" s="147" t="s">
        <v>249</v>
      </c>
      <c r="G15" s="154"/>
      <c r="H15" s="184"/>
      <c r="I15" s="184"/>
      <c r="J15" s="149">
        <f t="shared" si="2"/>
        <v>0</v>
      </c>
      <c r="K15" s="150">
        <f t="shared" si="3"/>
        <v>1.984210526</v>
      </c>
      <c r="L15" s="151">
        <f t="shared" si="4"/>
        <v>55.55789474</v>
      </c>
      <c r="M15" s="152" t="str">
        <f t="shared" si="5"/>
        <v>santigs67</v>
      </c>
      <c r="N15" s="154">
        <f>IFERROR(__xludf.DUMMYFUNCTION("""COMPUTED_VALUE"""),12.0)</f>
        <v>12</v>
      </c>
      <c r="O15" s="184"/>
      <c r="P15" s="184"/>
      <c r="Q15" s="184"/>
      <c r="R15" s="184"/>
      <c r="S15" s="184"/>
      <c r="T15" s="184"/>
      <c r="U15" s="154"/>
      <c r="V15" s="154"/>
      <c r="W15" s="154"/>
      <c r="X15" s="154"/>
      <c r="Y15" s="154"/>
      <c r="Z15" s="154"/>
    </row>
    <row r="16">
      <c r="A16" s="175" t="s">
        <v>4</v>
      </c>
      <c r="B16" s="175" t="s">
        <v>76</v>
      </c>
      <c r="C16" s="147" t="s">
        <v>388</v>
      </c>
      <c r="D16" s="145" t="s">
        <v>242</v>
      </c>
      <c r="E16" s="146">
        <v>44176.0</v>
      </c>
      <c r="F16" s="147" t="s">
        <v>249</v>
      </c>
      <c r="G16" s="154"/>
      <c r="H16" s="184"/>
      <c r="I16" s="184"/>
      <c r="J16" s="149">
        <f t="shared" si="2"/>
        <v>0</v>
      </c>
      <c r="K16" s="150">
        <f t="shared" si="3"/>
        <v>1.984210526</v>
      </c>
      <c r="L16" s="151">
        <f t="shared" si="4"/>
        <v>55.55789474</v>
      </c>
      <c r="M16" s="152" t="str">
        <f t="shared" si="5"/>
        <v>santigs67</v>
      </c>
      <c r="N16" s="154">
        <f>IFERROR(__xludf.DUMMYFUNCTION("""COMPUTED_VALUE"""),13.0)</f>
        <v>13</v>
      </c>
      <c r="O16" s="184"/>
      <c r="P16" s="184"/>
      <c r="Q16" s="184"/>
      <c r="R16" s="184"/>
      <c r="S16" s="184"/>
      <c r="T16" s="184"/>
      <c r="U16" s="154"/>
      <c r="V16" s="154"/>
      <c r="W16" s="154"/>
      <c r="X16" s="154"/>
      <c r="Y16" s="154"/>
      <c r="Z16" s="154"/>
    </row>
    <row r="17">
      <c r="A17" s="175" t="s">
        <v>4</v>
      </c>
      <c r="B17" s="175" t="s">
        <v>76</v>
      </c>
      <c r="C17" s="147" t="s">
        <v>389</v>
      </c>
      <c r="D17" s="145" t="s">
        <v>242</v>
      </c>
      <c r="E17" s="146">
        <v>44176.0</v>
      </c>
      <c r="F17" s="147" t="s">
        <v>249</v>
      </c>
      <c r="G17" s="154"/>
      <c r="H17" s="184"/>
      <c r="I17" s="184"/>
      <c r="J17" s="149">
        <f t="shared" si="2"/>
        <v>0</v>
      </c>
      <c r="K17" s="150">
        <f t="shared" si="3"/>
        <v>1.984210526</v>
      </c>
      <c r="L17" s="151">
        <f t="shared" si="4"/>
        <v>55.55789474</v>
      </c>
      <c r="M17" s="152" t="str">
        <f t="shared" si="5"/>
        <v>santigs67</v>
      </c>
      <c r="N17" s="154">
        <f>IFERROR(__xludf.DUMMYFUNCTION("""COMPUTED_VALUE"""),14.0)</f>
        <v>14</v>
      </c>
      <c r="O17" s="184"/>
      <c r="P17" s="184"/>
      <c r="Q17" s="184"/>
      <c r="R17" s="184"/>
      <c r="S17" s="184"/>
      <c r="T17" s="184"/>
      <c r="U17" s="154"/>
      <c r="V17" s="154"/>
      <c r="W17" s="154"/>
      <c r="X17" s="154"/>
      <c r="Y17" s="154"/>
      <c r="Z17" s="154"/>
    </row>
    <row r="18">
      <c r="A18" s="175" t="s">
        <v>4</v>
      </c>
      <c r="B18" s="175" t="s">
        <v>6</v>
      </c>
      <c r="C18" s="147" t="s">
        <v>390</v>
      </c>
      <c r="D18" s="145" t="s">
        <v>242</v>
      </c>
      <c r="E18" s="146">
        <v>44176.0</v>
      </c>
      <c r="F18" s="147" t="s">
        <v>249</v>
      </c>
      <c r="G18" s="154"/>
      <c r="H18" s="184"/>
      <c r="I18" s="184"/>
      <c r="J18" s="149">
        <f t="shared" si="2"/>
        <v>0</v>
      </c>
      <c r="K18" s="150">
        <f t="shared" si="3"/>
        <v>1.984210526</v>
      </c>
      <c r="L18" s="151">
        <f t="shared" si="4"/>
        <v>55.55789474</v>
      </c>
      <c r="M18" s="152" t="str">
        <f t="shared" si="5"/>
        <v>santigs67</v>
      </c>
      <c r="N18" s="154">
        <f>IFERROR(__xludf.DUMMYFUNCTION("""COMPUTED_VALUE"""),15.0)</f>
        <v>15</v>
      </c>
      <c r="O18" s="184"/>
      <c r="P18" s="184"/>
      <c r="Q18" s="184"/>
      <c r="R18" s="184"/>
      <c r="S18" s="184"/>
      <c r="T18" s="184"/>
      <c r="U18" s="154"/>
      <c r="V18" s="154"/>
      <c r="W18" s="154"/>
      <c r="X18" s="154"/>
      <c r="Y18" s="154"/>
      <c r="Z18" s="154"/>
    </row>
    <row r="19">
      <c r="A19" s="175" t="s">
        <v>4</v>
      </c>
      <c r="B19" s="175" t="s">
        <v>6</v>
      </c>
      <c r="C19" s="147" t="s">
        <v>391</v>
      </c>
      <c r="D19" s="145" t="s">
        <v>242</v>
      </c>
      <c r="E19" s="146">
        <v>44176.0</v>
      </c>
      <c r="F19" s="147" t="s">
        <v>249</v>
      </c>
      <c r="G19" s="154"/>
      <c r="H19" s="184"/>
      <c r="I19" s="184"/>
      <c r="J19" s="149">
        <f t="shared" si="2"/>
        <v>0</v>
      </c>
      <c r="K19" s="150">
        <f t="shared" si="3"/>
        <v>1.984210526</v>
      </c>
      <c r="L19" s="151">
        <f t="shared" si="4"/>
        <v>55.55789474</v>
      </c>
      <c r="M19" s="152" t="str">
        <f t="shared" si="5"/>
        <v>santigs67</v>
      </c>
      <c r="N19" s="154">
        <f>IFERROR(__xludf.DUMMYFUNCTION("""COMPUTED_VALUE"""),16.0)</f>
        <v>16</v>
      </c>
      <c r="O19" s="184"/>
      <c r="P19" s="184"/>
      <c r="Q19" s="184"/>
      <c r="R19" s="184"/>
      <c r="S19" s="184"/>
      <c r="T19" s="184"/>
      <c r="U19" s="154"/>
      <c r="V19" s="154"/>
      <c r="W19" s="154"/>
      <c r="X19" s="154"/>
      <c r="Y19" s="154"/>
      <c r="Z19" s="154"/>
    </row>
    <row r="20">
      <c r="A20" s="175" t="s">
        <v>4</v>
      </c>
      <c r="B20" s="175" t="s">
        <v>20</v>
      </c>
      <c r="C20" s="147" t="s">
        <v>392</v>
      </c>
      <c r="D20" s="145" t="s">
        <v>242</v>
      </c>
      <c r="E20" s="146">
        <v>44178.0</v>
      </c>
      <c r="F20" s="147" t="s">
        <v>249</v>
      </c>
      <c r="G20" s="154"/>
      <c r="H20" s="184"/>
      <c r="I20" s="184"/>
      <c r="J20" s="149">
        <f t="shared" si="2"/>
        <v>0</v>
      </c>
      <c r="K20" s="150">
        <f t="shared" si="3"/>
        <v>1.984210526</v>
      </c>
      <c r="L20" s="151">
        <f t="shared" si="4"/>
        <v>55.55789474</v>
      </c>
      <c r="M20" s="152" t="str">
        <f t="shared" si="5"/>
        <v>santigs67</v>
      </c>
      <c r="N20" s="154">
        <f>IFERROR(__xludf.DUMMYFUNCTION("""COMPUTED_VALUE"""),17.0)</f>
        <v>17</v>
      </c>
      <c r="O20" s="184"/>
      <c r="P20" s="184"/>
      <c r="Q20" s="184"/>
      <c r="R20" s="184"/>
      <c r="S20" s="184"/>
      <c r="T20" s="184"/>
      <c r="U20" s="154"/>
      <c r="V20" s="154"/>
      <c r="W20" s="154"/>
      <c r="X20" s="154"/>
      <c r="Y20" s="154"/>
      <c r="Z20" s="154"/>
    </row>
    <row r="21">
      <c r="A21" s="175" t="s">
        <v>4</v>
      </c>
      <c r="B21" s="175" t="s">
        <v>265</v>
      </c>
      <c r="C21" s="147" t="s">
        <v>393</v>
      </c>
      <c r="D21" s="145" t="s">
        <v>242</v>
      </c>
      <c r="E21" s="146">
        <v>44180.0</v>
      </c>
      <c r="F21" s="147" t="s">
        <v>249</v>
      </c>
      <c r="G21" s="154"/>
      <c r="H21" s="184"/>
      <c r="I21" s="184"/>
      <c r="J21" s="149">
        <f t="shared" si="2"/>
        <v>0</v>
      </c>
      <c r="K21" s="150">
        <f t="shared" si="3"/>
        <v>1.984210526</v>
      </c>
      <c r="L21" s="151">
        <f t="shared" si="4"/>
        <v>55.55789474</v>
      </c>
      <c r="M21" s="152" t="str">
        <f t="shared" si="5"/>
        <v>santigs67</v>
      </c>
      <c r="N21" s="154">
        <f>IFERROR(__xludf.DUMMYFUNCTION("""COMPUTED_VALUE"""),18.0)</f>
        <v>18</v>
      </c>
      <c r="O21" s="184"/>
      <c r="P21" s="184"/>
      <c r="Q21" s="184"/>
      <c r="R21" s="184"/>
      <c r="S21" s="184"/>
      <c r="T21" s="184"/>
      <c r="U21" s="154"/>
      <c r="V21" s="154"/>
      <c r="W21" s="154"/>
      <c r="X21" s="154"/>
      <c r="Y21" s="154"/>
      <c r="Z21" s="154"/>
    </row>
    <row r="22">
      <c r="A22" s="175" t="s">
        <v>4</v>
      </c>
      <c r="B22" s="175" t="s">
        <v>21</v>
      </c>
      <c r="C22" s="147" t="s">
        <v>394</v>
      </c>
      <c r="D22" s="145" t="s">
        <v>242</v>
      </c>
      <c r="E22" s="146">
        <v>44180.0</v>
      </c>
      <c r="F22" s="147" t="s">
        <v>249</v>
      </c>
      <c r="G22" s="154"/>
      <c r="H22" s="184"/>
      <c r="I22" s="184"/>
      <c r="J22" s="149">
        <f t="shared" si="2"/>
        <v>0</v>
      </c>
      <c r="K22" s="150">
        <f t="shared" si="3"/>
        <v>1.984210526</v>
      </c>
      <c r="L22" s="151">
        <f t="shared" si="4"/>
        <v>55.55789474</v>
      </c>
      <c r="M22" s="152" t="str">
        <f t="shared" si="5"/>
        <v>santigs67</v>
      </c>
      <c r="N22" s="154">
        <f>IFERROR(__xludf.DUMMYFUNCTION("""COMPUTED_VALUE"""),19.0)</f>
        <v>19</v>
      </c>
      <c r="O22" s="184"/>
      <c r="P22" s="184"/>
      <c r="Q22" s="184"/>
      <c r="R22" s="184"/>
      <c r="S22" s="184"/>
      <c r="T22" s="184"/>
      <c r="U22" s="154"/>
      <c r="V22" s="154"/>
      <c r="W22" s="154"/>
      <c r="X22" s="154"/>
      <c r="Y22" s="154"/>
      <c r="Z22" s="154"/>
    </row>
    <row r="23">
      <c r="A23" s="175" t="s">
        <v>4</v>
      </c>
      <c r="B23" s="175" t="s">
        <v>265</v>
      </c>
      <c r="C23" s="147" t="s">
        <v>395</v>
      </c>
      <c r="D23" s="145" t="s">
        <v>242</v>
      </c>
      <c r="E23" s="146">
        <v>44181.0</v>
      </c>
      <c r="F23" s="147" t="s">
        <v>249</v>
      </c>
      <c r="G23" s="154"/>
      <c r="H23" s="184"/>
      <c r="I23" s="184"/>
      <c r="J23" s="149">
        <f t="shared" si="2"/>
        <v>0</v>
      </c>
      <c r="K23" s="150">
        <f t="shared" si="3"/>
        <v>1.984210526</v>
      </c>
      <c r="L23" s="151">
        <f t="shared" si="4"/>
        <v>55.55789474</v>
      </c>
      <c r="M23" s="152" t="str">
        <f t="shared" si="5"/>
        <v>santigs67</v>
      </c>
      <c r="N23" s="154">
        <f>IFERROR(__xludf.DUMMYFUNCTION("""COMPUTED_VALUE"""),20.0)</f>
        <v>20</v>
      </c>
      <c r="O23" s="184"/>
      <c r="P23" s="184"/>
      <c r="Q23" s="184"/>
      <c r="R23" s="184"/>
      <c r="S23" s="184"/>
      <c r="T23" s="184"/>
      <c r="U23" s="154"/>
      <c r="V23" s="154"/>
      <c r="W23" s="154"/>
      <c r="X23" s="154"/>
      <c r="Y23" s="154"/>
      <c r="Z23" s="154"/>
    </row>
    <row r="24">
      <c r="A24" s="175" t="s">
        <v>4</v>
      </c>
      <c r="B24" s="175" t="s">
        <v>396</v>
      </c>
      <c r="C24" s="147" t="s">
        <v>397</v>
      </c>
      <c r="D24" s="145" t="s">
        <v>242</v>
      </c>
      <c r="E24" s="146">
        <v>44182.0</v>
      </c>
      <c r="F24" s="147" t="s">
        <v>249</v>
      </c>
      <c r="G24" s="154"/>
      <c r="H24" s="184"/>
      <c r="I24" s="184"/>
      <c r="J24" s="149">
        <f t="shared" si="2"/>
        <v>0</v>
      </c>
      <c r="K24" s="150">
        <f t="shared" si="3"/>
        <v>1.984210526</v>
      </c>
      <c r="L24" s="151">
        <f t="shared" si="4"/>
        <v>55.55789474</v>
      </c>
      <c r="M24" s="152" t="str">
        <f t="shared" si="5"/>
        <v>santigs67</v>
      </c>
      <c r="N24" s="154">
        <f>IFERROR(__xludf.DUMMYFUNCTION("""COMPUTED_VALUE"""),21.0)</f>
        <v>21</v>
      </c>
      <c r="O24" s="184"/>
      <c r="P24" s="184"/>
      <c r="Q24" s="184"/>
      <c r="R24" s="184"/>
      <c r="S24" s="184"/>
      <c r="T24" s="184"/>
      <c r="U24" s="154"/>
      <c r="V24" s="154"/>
      <c r="W24" s="154"/>
      <c r="X24" s="154"/>
      <c r="Y24" s="154"/>
      <c r="Z24" s="154"/>
    </row>
    <row r="25">
      <c r="A25" s="175" t="s">
        <v>4</v>
      </c>
      <c r="B25" s="175" t="s">
        <v>265</v>
      </c>
      <c r="C25" s="147" t="s">
        <v>398</v>
      </c>
      <c r="D25" s="145" t="s">
        <v>242</v>
      </c>
      <c r="E25" s="146">
        <v>44182.0</v>
      </c>
      <c r="F25" s="147" t="s">
        <v>249</v>
      </c>
      <c r="G25" s="154"/>
      <c r="H25" s="184"/>
      <c r="I25" s="184"/>
      <c r="J25" s="149">
        <f t="shared" si="2"/>
        <v>0</v>
      </c>
      <c r="K25" s="150">
        <f t="shared" si="3"/>
        <v>1.984210526</v>
      </c>
      <c r="L25" s="151">
        <f t="shared" si="4"/>
        <v>55.55789474</v>
      </c>
      <c r="M25" s="152" t="str">
        <f t="shared" si="5"/>
        <v>santigs67</v>
      </c>
      <c r="N25" s="154">
        <f>IFERROR(__xludf.DUMMYFUNCTION("""COMPUTED_VALUE"""),22.0)</f>
        <v>22</v>
      </c>
      <c r="O25" s="184"/>
      <c r="P25" s="184"/>
      <c r="Q25" s="184"/>
      <c r="R25" s="184"/>
      <c r="S25" s="184"/>
      <c r="T25" s="184"/>
      <c r="U25" s="154"/>
      <c r="V25" s="154"/>
      <c r="W25" s="154"/>
      <c r="X25" s="154"/>
      <c r="Y25" s="154"/>
      <c r="Z25" s="154"/>
    </row>
    <row r="26">
      <c r="A26" s="175" t="s">
        <v>4</v>
      </c>
      <c r="B26" s="175" t="s">
        <v>76</v>
      </c>
      <c r="C26" s="147" t="s">
        <v>399</v>
      </c>
      <c r="D26" s="145" t="s">
        <v>242</v>
      </c>
      <c r="E26" s="146">
        <v>44183.0</v>
      </c>
      <c r="F26" s="147" t="s">
        <v>249</v>
      </c>
      <c r="G26" s="154"/>
      <c r="H26" s="184"/>
      <c r="I26" s="184"/>
      <c r="J26" s="149">
        <f t="shared" si="2"/>
        <v>0</v>
      </c>
      <c r="K26" s="150">
        <f t="shared" si="3"/>
        <v>1.984210526</v>
      </c>
      <c r="L26" s="151">
        <f t="shared" si="4"/>
        <v>55.55789474</v>
      </c>
      <c r="M26" s="152" t="str">
        <f t="shared" si="5"/>
        <v>santigs67</v>
      </c>
      <c r="N26" s="154">
        <f>IFERROR(__xludf.DUMMYFUNCTION("""COMPUTED_VALUE"""),23.0)</f>
        <v>23</v>
      </c>
      <c r="O26" s="184"/>
      <c r="P26" s="184"/>
      <c r="Q26" s="184"/>
      <c r="R26" s="184"/>
      <c r="S26" s="184"/>
      <c r="T26" s="184"/>
      <c r="U26" s="154"/>
      <c r="V26" s="154"/>
      <c r="W26" s="154"/>
      <c r="X26" s="154"/>
      <c r="Y26" s="154"/>
      <c r="Z26" s="154"/>
    </row>
    <row r="27">
      <c r="A27" s="175" t="s">
        <v>4</v>
      </c>
      <c r="B27" s="175" t="s">
        <v>76</v>
      </c>
      <c r="C27" s="147" t="s">
        <v>400</v>
      </c>
      <c r="D27" s="145" t="s">
        <v>242</v>
      </c>
      <c r="E27" s="146">
        <v>44183.0</v>
      </c>
      <c r="F27" s="147" t="s">
        <v>249</v>
      </c>
      <c r="G27" s="154"/>
      <c r="H27" s="184"/>
      <c r="I27" s="184"/>
      <c r="J27" s="149">
        <f t="shared" si="2"/>
        <v>0</v>
      </c>
      <c r="K27" s="150">
        <f t="shared" si="3"/>
        <v>1.984210526</v>
      </c>
      <c r="L27" s="151">
        <f t="shared" si="4"/>
        <v>55.55789474</v>
      </c>
      <c r="M27" s="152" t="str">
        <f t="shared" si="5"/>
        <v>santigs67</v>
      </c>
      <c r="N27" s="154">
        <f>IFERROR(__xludf.DUMMYFUNCTION("""COMPUTED_VALUE"""),24.0)</f>
        <v>24</v>
      </c>
      <c r="O27" s="184"/>
      <c r="P27" s="184"/>
      <c r="Q27" s="184"/>
      <c r="R27" s="184"/>
      <c r="S27" s="184"/>
      <c r="T27" s="184"/>
      <c r="U27" s="154"/>
      <c r="V27" s="154"/>
      <c r="W27" s="154"/>
      <c r="X27" s="154"/>
      <c r="Y27" s="154"/>
      <c r="Z27" s="154"/>
    </row>
    <row r="28">
      <c r="A28" s="175" t="s">
        <v>4</v>
      </c>
      <c r="B28" s="175" t="s">
        <v>76</v>
      </c>
      <c r="C28" s="147" t="s">
        <v>401</v>
      </c>
      <c r="D28" s="145" t="s">
        <v>242</v>
      </c>
      <c r="E28" s="146">
        <v>44183.0</v>
      </c>
      <c r="F28" s="147" t="s">
        <v>249</v>
      </c>
      <c r="G28" s="154"/>
      <c r="H28" s="184"/>
      <c r="I28" s="184"/>
      <c r="J28" s="149">
        <f t="shared" si="2"/>
        <v>0</v>
      </c>
      <c r="K28" s="150">
        <f t="shared" si="3"/>
        <v>1.984210526</v>
      </c>
      <c r="L28" s="151">
        <f t="shared" si="4"/>
        <v>55.55789474</v>
      </c>
      <c r="M28" s="152" t="str">
        <f t="shared" si="5"/>
        <v>santigs67</v>
      </c>
      <c r="N28" s="154">
        <f>IFERROR(__xludf.DUMMYFUNCTION("""COMPUTED_VALUE"""),25.0)</f>
        <v>25</v>
      </c>
      <c r="O28" s="184"/>
      <c r="P28" s="184"/>
      <c r="Q28" s="184"/>
      <c r="R28" s="184"/>
      <c r="S28" s="184"/>
      <c r="T28" s="184"/>
      <c r="U28" s="154"/>
      <c r="V28" s="154"/>
      <c r="W28" s="154"/>
      <c r="X28" s="154"/>
      <c r="Y28" s="154"/>
      <c r="Z28" s="154"/>
    </row>
    <row r="29">
      <c r="A29" s="175" t="s">
        <v>4</v>
      </c>
      <c r="B29" s="175" t="s">
        <v>76</v>
      </c>
      <c r="C29" s="147" t="s">
        <v>402</v>
      </c>
      <c r="D29" s="145" t="s">
        <v>242</v>
      </c>
      <c r="E29" s="146">
        <v>44183.0</v>
      </c>
      <c r="F29" s="147" t="s">
        <v>249</v>
      </c>
      <c r="G29" s="154"/>
      <c r="H29" s="184"/>
      <c r="I29" s="184"/>
      <c r="J29" s="149">
        <f t="shared" si="2"/>
        <v>0</v>
      </c>
      <c r="K29" s="150">
        <f t="shared" si="3"/>
        <v>1.984210526</v>
      </c>
      <c r="L29" s="151">
        <f t="shared" si="4"/>
        <v>55.55789474</v>
      </c>
      <c r="M29" s="152" t="str">
        <f t="shared" si="5"/>
        <v>santigs67</v>
      </c>
      <c r="N29" s="154">
        <f>IFERROR(__xludf.DUMMYFUNCTION("""COMPUTED_VALUE"""),26.0)</f>
        <v>26</v>
      </c>
      <c r="O29" s="184"/>
      <c r="P29" s="184"/>
      <c r="Q29" s="184"/>
      <c r="R29" s="184"/>
      <c r="S29" s="184"/>
      <c r="T29" s="184"/>
      <c r="U29" s="154"/>
      <c r="V29" s="154"/>
      <c r="W29" s="154"/>
      <c r="X29" s="154"/>
      <c r="Y29" s="154"/>
      <c r="Z29" s="154"/>
    </row>
    <row r="30">
      <c r="A30" s="175" t="s">
        <v>4</v>
      </c>
      <c r="B30" s="175" t="s">
        <v>21</v>
      </c>
      <c r="C30" s="147" t="s">
        <v>403</v>
      </c>
      <c r="D30" s="145" t="s">
        <v>242</v>
      </c>
      <c r="E30" s="146">
        <v>44183.0</v>
      </c>
      <c r="F30" s="147" t="s">
        <v>249</v>
      </c>
      <c r="G30" s="154"/>
      <c r="H30" s="184"/>
      <c r="I30" s="184"/>
      <c r="J30" s="149">
        <f t="shared" si="2"/>
        <v>0</v>
      </c>
      <c r="K30" s="150">
        <f t="shared" si="3"/>
        <v>1.984210526</v>
      </c>
      <c r="L30" s="151">
        <f t="shared" si="4"/>
        <v>55.55789474</v>
      </c>
      <c r="M30" s="152" t="str">
        <f t="shared" si="5"/>
        <v>santigs67</v>
      </c>
      <c r="N30" s="154">
        <f>IFERROR(__xludf.DUMMYFUNCTION("""COMPUTED_VALUE"""),27.0)</f>
        <v>27</v>
      </c>
      <c r="O30" s="184"/>
      <c r="P30" s="184"/>
      <c r="Q30" s="184"/>
      <c r="R30" s="184"/>
      <c r="S30" s="184"/>
      <c r="T30" s="184"/>
      <c r="U30" s="154"/>
      <c r="V30" s="154"/>
      <c r="W30" s="154"/>
      <c r="X30" s="154"/>
      <c r="Y30" s="154"/>
      <c r="Z30" s="154"/>
    </row>
    <row r="31">
      <c r="A31" s="175" t="s">
        <v>4</v>
      </c>
      <c r="B31" s="175" t="s">
        <v>21</v>
      </c>
      <c r="C31" s="147" t="s">
        <v>404</v>
      </c>
      <c r="D31" s="145" t="s">
        <v>242</v>
      </c>
      <c r="E31" s="146">
        <v>44183.0</v>
      </c>
      <c r="F31" s="147" t="s">
        <v>249</v>
      </c>
      <c r="G31" s="154"/>
      <c r="H31" s="184"/>
      <c r="I31" s="184"/>
      <c r="J31" s="149">
        <f t="shared" si="2"/>
        <v>0</v>
      </c>
      <c r="K31" s="150">
        <f t="shared" si="3"/>
        <v>1.984210526</v>
      </c>
      <c r="L31" s="151">
        <f t="shared" si="4"/>
        <v>55.55789474</v>
      </c>
      <c r="M31" s="152" t="str">
        <f t="shared" si="5"/>
        <v>santigs67</v>
      </c>
      <c r="N31" s="154">
        <f>IFERROR(__xludf.DUMMYFUNCTION("""COMPUTED_VALUE"""),28.0)</f>
        <v>28</v>
      </c>
      <c r="O31" s="184"/>
      <c r="P31" s="184"/>
      <c r="Q31" s="184"/>
      <c r="R31" s="184"/>
      <c r="S31" s="184"/>
      <c r="T31" s="184"/>
      <c r="U31" s="154"/>
      <c r="V31" s="154"/>
      <c r="W31" s="154"/>
      <c r="X31" s="154"/>
      <c r="Y31" s="154"/>
      <c r="Z31" s="154"/>
    </row>
    <row r="32">
      <c r="A32" s="175" t="s">
        <v>4</v>
      </c>
      <c r="B32" s="175" t="s">
        <v>405</v>
      </c>
      <c r="C32" s="147" t="s">
        <v>406</v>
      </c>
      <c r="D32" s="145" t="s">
        <v>242</v>
      </c>
      <c r="E32" s="146">
        <v>44183.0</v>
      </c>
      <c r="F32" s="147" t="s">
        <v>249</v>
      </c>
      <c r="G32" s="154"/>
      <c r="H32" s="184"/>
      <c r="I32" s="184"/>
      <c r="J32" s="149">
        <f t="shared" si="2"/>
        <v>0</v>
      </c>
      <c r="K32" s="150">
        <f>J32*$J$1</f>
        <v>0</v>
      </c>
      <c r="L32" s="151">
        <f t="shared" si="4"/>
        <v>55.55789474</v>
      </c>
      <c r="M32" s="152" t="str">
        <f t="shared" si="5"/>
        <v>santigs67</v>
      </c>
      <c r="N32" s="154">
        <f>IFERROR(__xludf.DUMMYFUNCTION("""COMPUTED_VALUE"""),29.0)</f>
        <v>29</v>
      </c>
      <c r="O32" s="184"/>
      <c r="P32" s="184"/>
      <c r="Q32" s="184"/>
      <c r="R32" s="184"/>
      <c r="S32" s="184"/>
      <c r="T32" s="184"/>
      <c r="U32" s="154"/>
      <c r="V32" s="154"/>
      <c r="W32" s="154"/>
      <c r="X32" s="154"/>
      <c r="Y32" s="154"/>
      <c r="Z32" s="154"/>
    </row>
    <row r="33">
      <c r="A33" s="175" t="s">
        <v>5</v>
      </c>
      <c r="B33" s="175" t="s">
        <v>21</v>
      </c>
      <c r="C33" s="147" t="s">
        <v>376</v>
      </c>
      <c r="D33" s="145" t="s">
        <v>242</v>
      </c>
      <c r="E33" s="166">
        <v>44172.0</v>
      </c>
      <c r="F33" s="147" t="s">
        <v>249</v>
      </c>
      <c r="G33" s="154"/>
      <c r="H33" s="184"/>
      <c r="I33" s="148"/>
      <c r="J33" s="149">
        <f t="shared" si="2"/>
        <v>0</v>
      </c>
      <c r="K33" s="150">
        <f t="shared" ref="K33:K46" si="6">$N$1</f>
        <v>1.984210526</v>
      </c>
      <c r="L33" s="151">
        <f t="shared" si="4"/>
        <v>51.58947368</v>
      </c>
      <c r="M33" s="152" t="str">
        <f t="shared" si="5"/>
        <v>zeptimusq</v>
      </c>
      <c r="N33" s="154">
        <f>IFERROR(__xludf.DUMMYFUNCTION("""COMPUTED_VALUE"""),1.0)</f>
        <v>1</v>
      </c>
      <c r="O33" s="184"/>
      <c r="P33" s="184"/>
      <c r="Q33" s="184"/>
      <c r="R33" s="184"/>
      <c r="S33" s="184"/>
      <c r="T33" s="184"/>
      <c r="U33" s="154"/>
      <c r="V33" s="154"/>
      <c r="W33" s="154"/>
      <c r="X33" s="154"/>
      <c r="Y33" s="154"/>
      <c r="Z33" s="154"/>
    </row>
    <row r="34">
      <c r="A34" s="175" t="s">
        <v>5</v>
      </c>
      <c r="B34" s="175" t="s">
        <v>20</v>
      </c>
      <c r="C34" s="147" t="s">
        <v>407</v>
      </c>
      <c r="D34" s="145" t="s">
        <v>242</v>
      </c>
      <c r="E34" s="166">
        <v>44173.0</v>
      </c>
      <c r="F34" s="147" t="s">
        <v>249</v>
      </c>
      <c r="G34" s="154"/>
      <c r="H34" s="184"/>
      <c r="I34" s="184"/>
      <c r="J34" s="149">
        <f t="shared" si="2"/>
        <v>0</v>
      </c>
      <c r="K34" s="150">
        <f t="shared" si="6"/>
        <v>1.984210526</v>
      </c>
      <c r="L34" s="151">
        <f t="shared" si="4"/>
        <v>51.58947368</v>
      </c>
      <c r="M34" s="152" t="str">
        <f t="shared" si="5"/>
        <v>zeptimusq</v>
      </c>
      <c r="N34" s="154">
        <f>IFERROR(__xludf.DUMMYFUNCTION("""COMPUTED_VALUE"""),2.0)</f>
        <v>2</v>
      </c>
      <c r="O34" s="184"/>
      <c r="P34" s="184"/>
      <c r="Q34" s="184"/>
      <c r="R34" s="184"/>
      <c r="S34" s="184"/>
      <c r="T34" s="184"/>
      <c r="U34" s="154"/>
      <c r="V34" s="154"/>
      <c r="W34" s="154"/>
      <c r="X34" s="154"/>
      <c r="Y34" s="154"/>
      <c r="Z34" s="154"/>
    </row>
    <row r="35">
      <c r="A35" s="175" t="s">
        <v>5</v>
      </c>
      <c r="B35" s="175" t="s">
        <v>265</v>
      </c>
      <c r="C35" s="147" t="s">
        <v>379</v>
      </c>
      <c r="D35" s="145" t="s">
        <v>242</v>
      </c>
      <c r="E35" s="166">
        <v>44173.0</v>
      </c>
      <c r="F35" s="147" t="s">
        <v>249</v>
      </c>
      <c r="G35" s="154"/>
      <c r="H35" s="184"/>
      <c r="I35" s="184"/>
      <c r="J35" s="149">
        <f t="shared" si="2"/>
        <v>0</v>
      </c>
      <c r="K35" s="150">
        <f t="shared" si="6"/>
        <v>1.984210526</v>
      </c>
      <c r="L35" s="151">
        <f t="shared" si="4"/>
        <v>51.58947368</v>
      </c>
      <c r="M35" s="152" t="str">
        <f t="shared" si="5"/>
        <v>zeptimusq</v>
      </c>
      <c r="N35" s="154">
        <f>IFERROR(__xludf.DUMMYFUNCTION("""COMPUTED_VALUE"""),3.0)</f>
        <v>3</v>
      </c>
      <c r="O35" s="184"/>
      <c r="P35" s="184"/>
      <c r="Q35" s="184"/>
      <c r="R35" s="184"/>
      <c r="S35" s="184"/>
      <c r="T35" s="184"/>
      <c r="U35" s="154"/>
      <c r="V35" s="154"/>
      <c r="W35" s="154"/>
      <c r="X35" s="154"/>
      <c r="Y35" s="154"/>
      <c r="Z35" s="154"/>
    </row>
    <row r="36">
      <c r="A36" s="175" t="s">
        <v>5</v>
      </c>
      <c r="B36" s="175" t="s">
        <v>396</v>
      </c>
      <c r="C36" s="147" t="s">
        <v>408</v>
      </c>
      <c r="D36" s="145" t="s">
        <v>242</v>
      </c>
      <c r="E36" s="166">
        <v>44174.0</v>
      </c>
      <c r="F36" s="147" t="s">
        <v>249</v>
      </c>
      <c r="G36" s="154"/>
      <c r="H36" s="184"/>
      <c r="I36" s="184"/>
      <c r="J36" s="149">
        <f t="shared" si="2"/>
        <v>0</v>
      </c>
      <c r="K36" s="150">
        <f t="shared" si="6"/>
        <v>1.984210526</v>
      </c>
      <c r="L36" s="151">
        <f t="shared" si="4"/>
        <v>51.58947368</v>
      </c>
      <c r="M36" s="152" t="str">
        <f t="shared" si="5"/>
        <v>zeptimusq</v>
      </c>
      <c r="N36" s="154">
        <f>IFERROR(__xludf.DUMMYFUNCTION("""COMPUTED_VALUE"""),4.0)</f>
        <v>4</v>
      </c>
      <c r="O36" s="184"/>
      <c r="P36" s="184"/>
      <c r="Q36" s="184"/>
      <c r="R36" s="184"/>
      <c r="S36" s="184"/>
      <c r="T36" s="184"/>
      <c r="U36" s="154"/>
      <c r="V36" s="154"/>
      <c r="W36" s="154"/>
      <c r="X36" s="154"/>
      <c r="Y36" s="154"/>
      <c r="Z36" s="154"/>
    </row>
    <row r="37">
      <c r="A37" s="175" t="s">
        <v>5</v>
      </c>
      <c r="B37" s="175" t="s">
        <v>21</v>
      </c>
      <c r="C37" s="147" t="s">
        <v>381</v>
      </c>
      <c r="D37" s="145" t="s">
        <v>242</v>
      </c>
      <c r="E37" s="166">
        <v>44174.0</v>
      </c>
      <c r="F37" s="147" t="s">
        <v>249</v>
      </c>
      <c r="G37" s="154"/>
      <c r="H37" s="184"/>
      <c r="I37" s="184"/>
      <c r="J37" s="149">
        <f t="shared" si="2"/>
        <v>0</v>
      </c>
      <c r="K37" s="150">
        <f t="shared" si="6"/>
        <v>1.984210526</v>
      </c>
      <c r="L37" s="151">
        <f t="shared" si="4"/>
        <v>51.58947368</v>
      </c>
      <c r="M37" s="152" t="str">
        <f t="shared" si="5"/>
        <v>zeptimusq</v>
      </c>
      <c r="N37" s="154">
        <f>IFERROR(__xludf.DUMMYFUNCTION("""COMPUTED_VALUE"""),5.0)</f>
        <v>5</v>
      </c>
      <c r="O37" s="184"/>
      <c r="P37" s="184"/>
      <c r="Q37" s="184"/>
      <c r="R37" s="184"/>
      <c r="S37" s="184"/>
      <c r="T37" s="184"/>
      <c r="U37" s="154"/>
      <c r="V37" s="154"/>
      <c r="W37" s="154"/>
      <c r="X37" s="154"/>
      <c r="Y37" s="154"/>
      <c r="Z37" s="154"/>
    </row>
    <row r="38">
      <c r="A38" s="175" t="s">
        <v>5</v>
      </c>
      <c r="B38" s="175" t="s">
        <v>21</v>
      </c>
      <c r="C38" s="147" t="s">
        <v>382</v>
      </c>
      <c r="D38" s="145" t="s">
        <v>242</v>
      </c>
      <c r="E38" s="166">
        <v>44174.0</v>
      </c>
      <c r="F38" s="147" t="s">
        <v>249</v>
      </c>
      <c r="G38" s="154"/>
      <c r="H38" s="184"/>
      <c r="I38" s="184"/>
      <c r="J38" s="149">
        <f t="shared" si="2"/>
        <v>0</v>
      </c>
      <c r="K38" s="150">
        <f t="shared" si="6"/>
        <v>1.984210526</v>
      </c>
      <c r="L38" s="151">
        <f t="shared" si="4"/>
        <v>51.58947368</v>
      </c>
      <c r="M38" s="152" t="str">
        <f t="shared" si="5"/>
        <v>zeptimusq</v>
      </c>
      <c r="N38" s="154">
        <f>IFERROR(__xludf.DUMMYFUNCTION("""COMPUTED_VALUE"""),6.0)</f>
        <v>6</v>
      </c>
      <c r="O38" s="184"/>
      <c r="P38" s="184"/>
      <c r="Q38" s="184"/>
      <c r="R38" s="184"/>
      <c r="S38" s="184"/>
      <c r="T38" s="184"/>
      <c r="U38" s="154"/>
      <c r="V38" s="154"/>
      <c r="W38" s="154"/>
      <c r="X38" s="154"/>
      <c r="Y38" s="154"/>
      <c r="Z38" s="154"/>
    </row>
    <row r="39">
      <c r="A39" s="175" t="s">
        <v>5</v>
      </c>
      <c r="B39" s="175" t="s">
        <v>6</v>
      </c>
      <c r="C39" s="147" t="s">
        <v>383</v>
      </c>
      <c r="D39" s="145" t="s">
        <v>242</v>
      </c>
      <c r="E39" s="146">
        <v>44175.0</v>
      </c>
      <c r="F39" s="147" t="s">
        <v>249</v>
      </c>
      <c r="G39" s="154"/>
      <c r="H39" s="184"/>
      <c r="I39" s="184"/>
      <c r="J39" s="149">
        <f t="shared" si="2"/>
        <v>0</v>
      </c>
      <c r="K39" s="150">
        <f t="shared" si="6"/>
        <v>1.984210526</v>
      </c>
      <c r="L39" s="151">
        <f t="shared" si="4"/>
        <v>51.58947368</v>
      </c>
      <c r="M39" s="152" t="str">
        <f t="shared" si="5"/>
        <v>zeptimusq</v>
      </c>
      <c r="N39" s="154">
        <f>IFERROR(__xludf.DUMMYFUNCTION("""COMPUTED_VALUE"""),7.0)</f>
        <v>7</v>
      </c>
      <c r="O39" s="184"/>
      <c r="P39" s="184"/>
      <c r="Q39" s="184"/>
      <c r="R39" s="184"/>
      <c r="S39" s="184"/>
      <c r="T39" s="184"/>
      <c r="U39" s="154"/>
      <c r="V39" s="154"/>
      <c r="W39" s="154"/>
      <c r="X39" s="154"/>
      <c r="Y39" s="154"/>
      <c r="Z39" s="154"/>
    </row>
    <row r="40">
      <c r="A40" s="175" t="s">
        <v>5</v>
      </c>
      <c r="B40" s="175" t="s">
        <v>6</v>
      </c>
      <c r="C40" s="147" t="s">
        <v>384</v>
      </c>
      <c r="D40" s="145" t="s">
        <v>242</v>
      </c>
      <c r="E40" s="146">
        <v>44175.0</v>
      </c>
      <c r="F40" s="147" t="s">
        <v>249</v>
      </c>
      <c r="G40" s="154"/>
      <c r="H40" s="184"/>
      <c r="I40" s="184"/>
      <c r="J40" s="149">
        <f t="shared" si="2"/>
        <v>0</v>
      </c>
      <c r="K40" s="150">
        <f t="shared" si="6"/>
        <v>1.984210526</v>
      </c>
      <c r="L40" s="151">
        <f t="shared" si="4"/>
        <v>51.58947368</v>
      </c>
      <c r="M40" s="152" t="str">
        <f t="shared" si="5"/>
        <v>zeptimusq</v>
      </c>
      <c r="N40" s="154">
        <f>IFERROR(__xludf.DUMMYFUNCTION("""COMPUTED_VALUE"""),8.0)</f>
        <v>8</v>
      </c>
      <c r="O40" s="184"/>
      <c r="P40" s="184"/>
      <c r="Q40" s="184"/>
      <c r="R40" s="184"/>
      <c r="S40" s="184"/>
      <c r="T40" s="184"/>
      <c r="U40" s="154"/>
      <c r="V40" s="154"/>
      <c r="W40" s="154"/>
      <c r="X40" s="154"/>
      <c r="Y40" s="154"/>
      <c r="Z40" s="154"/>
    </row>
    <row r="41">
      <c r="A41" s="175" t="s">
        <v>5</v>
      </c>
      <c r="B41" s="175" t="s">
        <v>76</v>
      </c>
      <c r="C41" s="147" t="s">
        <v>409</v>
      </c>
      <c r="D41" s="145" t="s">
        <v>242</v>
      </c>
      <c r="E41" s="146">
        <v>44176.0</v>
      </c>
      <c r="F41" s="147" t="s">
        <v>249</v>
      </c>
      <c r="G41" s="154"/>
      <c r="H41" s="184"/>
      <c r="I41" s="184"/>
      <c r="J41" s="149">
        <f t="shared" si="2"/>
        <v>0</v>
      </c>
      <c r="K41" s="150">
        <f t="shared" si="6"/>
        <v>1.984210526</v>
      </c>
      <c r="L41" s="151">
        <f t="shared" si="4"/>
        <v>51.58947368</v>
      </c>
      <c r="M41" s="152" t="str">
        <f t="shared" si="5"/>
        <v>zeptimusq</v>
      </c>
      <c r="N41" s="154">
        <f>IFERROR(__xludf.DUMMYFUNCTION("""COMPUTED_VALUE"""),9.0)</f>
        <v>9</v>
      </c>
      <c r="O41" s="184"/>
      <c r="P41" s="184"/>
      <c r="Q41" s="184"/>
      <c r="R41" s="184"/>
      <c r="S41" s="184"/>
      <c r="T41" s="184"/>
      <c r="U41" s="154"/>
      <c r="V41" s="154"/>
      <c r="W41" s="154"/>
      <c r="X41" s="154"/>
      <c r="Y41" s="154"/>
      <c r="Z41" s="154"/>
    </row>
    <row r="42">
      <c r="A42" s="175" t="s">
        <v>5</v>
      </c>
      <c r="B42" s="175" t="s">
        <v>76</v>
      </c>
      <c r="C42" s="147" t="s">
        <v>410</v>
      </c>
      <c r="D42" s="145" t="s">
        <v>242</v>
      </c>
      <c r="E42" s="146">
        <v>44176.0</v>
      </c>
      <c r="F42" s="147" t="s">
        <v>249</v>
      </c>
      <c r="G42" s="154"/>
      <c r="H42" s="184"/>
      <c r="I42" s="184"/>
      <c r="J42" s="149">
        <f t="shared" si="2"/>
        <v>0</v>
      </c>
      <c r="K42" s="150">
        <f t="shared" si="6"/>
        <v>1.984210526</v>
      </c>
      <c r="L42" s="151">
        <f t="shared" si="4"/>
        <v>51.58947368</v>
      </c>
      <c r="M42" s="152" t="str">
        <f t="shared" si="5"/>
        <v>zeptimusq</v>
      </c>
      <c r="N42" s="154">
        <f>IFERROR(__xludf.DUMMYFUNCTION("""COMPUTED_VALUE"""),10.0)</f>
        <v>10</v>
      </c>
      <c r="O42" s="184"/>
      <c r="P42" s="184"/>
      <c r="Q42" s="184"/>
      <c r="R42" s="184"/>
      <c r="S42" s="184"/>
      <c r="T42" s="184"/>
      <c r="U42" s="154"/>
      <c r="V42" s="154"/>
      <c r="W42" s="154"/>
      <c r="X42" s="154"/>
      <c r="Y42" s="154"/>
      <c r="Z42" s="154"/>
    </row>
    <row r="43">
      <c r="A43" s="175" t="s">
        <v>5</v>
      </c>
      <c r="B43" s="175" t="s">
        <v>76</v>
      </c>
      <c r="C43" s="147" t="s">
        <v>389</v>
      </c>
      <c r="D43" s="145" t="s">
        <v>242</v>
      </c>
      <c r="E43" s="146">
        <v>44176.0</v>
      </c>
      <c r="F43" s="147" t="s">
        <v>249</v>
      </c>
      <c r="G43" s="154"/>
      <c r="H43" s="184"/>
      <c r="I43" s="184"/>
      <c r="J43" s="149">
        <f t="shared" si="2"/>
        <v>0</v>
      </c>
      <c r="K43" s="150">
        <f t="shared" si="6"/>
        <v>1.984210526</v>
      </c>
      <c r="L43" s="151">
        <f t="shared" si="4"/>
        <v>51.58947368</v>
      </c>
      <c r="M43" s="152" t="str">
        <f t="shared" si="5"/>
        <v>zeptimusq</v>
      </c>
      <c r="N43" s="154">
        <f>IFERROR(__xludf.DUMMYFUNCTION("""COMPUTED_VALUE"""),11.0)</f>
        <v>11</v>
      </c>
      <c r="O43" s="184"/>
      <c r="P43" s="184"/>
      <c r="Q43" s="184"/>
      <c r="R43" s="184"/>
      <c r="S43" s="184"/>
      <c r="T43" s="184"/>
      <c r="U43" s="154"/>
      <c r="V43" s="154"/>
      <c r="W43" s="154"/>
      <c r="X43" s="154"/>
      <c r="Y43" s="154"/>
      <c r="Z43" s="154"/>
    </row>
    <row r="44">
      <c r="A44" s="175" t="s">
        <v>5</v>
      </c>
      <c r="B44" s="175" t="s">
        <v>396</v>
      </c>
      <c r="C44" s="147" t="s">
        <v>411</v>
      </c>
      <c r="D44" s="145" t="s">
        <v>242</v>
      </c>
      <c r="E44" s="146">
        <v>44176.0</v>
      </c>
      <c r="F44" s="147" t="s">
        <v>249</v>
      </c>
      <c r="G44" s="154"/>
      <c r="H44" s="184"/>
      <c r="I44" s="184"/>
      <c r="J44" s="149">
        <f t="shared" si="2"/>
        <v>0</v>
      </c>
      <c r="K44" s="150">
        <f t="shared" si="6"/>
        <v>1.984210526</v>
      </c>
      <c r="L44" s="151">
        <f t="shared" si="4"/>
        <v>51.58947368</v>
      </c>
      <c r="M44" s="152" t="str">
        <f t="shared" si="5"/>
        <v>zeptimusq</v>
      </c>
      <c r="N44" s="154">
        <f>IFERROR(__xludf.DUMMYFUNCTION("""COMPUTED_VALUE"""),12.0)</f>
        <v>12</v>
      </c>
      <c r="O44" s="184"/>
      <c r="P44" s="184"/>
      <c r="Q44" s="184"/>
      <c r="R44" s="184"/>
      <c r="S44" s="184"/>
      <c r="T44" s="184"/>
      <c r="U44" s="154"/>
      <c r="V44" s="154"/>
      <c r="W44" s="154"/>
      <c r="X44" s="154"/>
      <c r="Y44" s="154"/>
      <c r="Z44" s="154"/>
    </row>
    <row r="45">
      <c r="A45" s="175" t="s">
        <v>5</v>
      </c>
      <c r="B45" s="175" t="s">
        <v>6</v>
      </c>
      <c r="C45" s="147" t="s">
        <v>390</v>
      </c>
      <c r="D45" s="145" t="s">
        <v>242</v>
      </c>
      <c r="E45" s="146">
        <v>44176.0</v>
      </c>
      <c r="F45" s="147" t="s">
        <v>249</v>
      </c>
      <c r="G45" s="154"/>
      <c r="H45" s="184"/>
      <c r="I45" s="184"/>
      <c r="J45" s="149">
        <f t="shared" si="2"/>
        <v>0</v>
      </c>
      <c r="K45" s="150">
        <f t="shared" si="6"/>
        <v>1.984210526</v>
      </c>
      <c r="L45" s="151">
        <f t="shared" si="4"/>
        <v>51.58947368</v>
      </c>
      <c r="M45" s="152" t="str">
        <f t="shared" si="5"/>
        <v>zeptimusq</v>
      </c>
      <c r="N45" s="154">
        <f>IFERROR(__xludf.DUMMYFUNCTION("""COMPUTED_VALUE"""),13.0)</f>
        <v>13</v>
      </c>
      <c r="O45" s="184"/>
      <c r="P45" s="184"/>
      <c r="Q45" s="184"/>
      <c r="R45" s="184"/>
      <c r="S45" s="184"/>
      <c r="T45" s="184"/>
      <c r="U45" s="154"/>
      <c r="V45" s="154"/>
      <c r="W45" s="154"/>
      <c r="X45" s="154"/>
      <c r="Y45" s="154"/>
      <c r="Z45" s="154"/>
    </row>
    <row r="46">
      <c r="A46" s="175" t="s">
        <v>5</v>
      </c>
      <c r="B46" s="175" t="s">
        <v>6</v>
      </c>
      <c r="C46" s="147" t="s">
        <v>391</v>
      </c>
      <c r="D46" s="145" t="s">
        <v>242</v>
      </c>
      <c r="E46" s="146">
        <v>44176.0</v>
      </c>
      <c r="F46" s="147" t="s">
        <v>249</v>
      </c>
      <c r="G46" s="154"/>
      <c r="H46" s="184"/>
      <c r="I46" s="184"/>
      <c r="J46" s="149">
        <f t="shared" si="2"/>
        <v>0</v>
      </c>
      <c r="K46" s="150">
        <f t="shared" si="6"/>
        <v>1.984210526</v>
      </c>
      <c r="L46" s="151">
        <f t="shared" si="4"/>
        <v>51.58947368</v>
      </c>
      <c r="M46" s="152" t="str">
        <f t="shared" si="5"/>
        <v>zeptimusq</v>
      </c>
      <c r="N46" s="154">
        <f>IFERROR(__xludf.DUMMYFUNCTION("""COMPUTED_VALUE"""),14.0)</f>
        <v>14</v>
      </c>
      <c r="O46" s="184"/>
      <c r="P46" s="184"/>
      <c r="Q46" s="184"/>
      <c r="R46" s="184"/>
      <c r="S46" s="184"/>
      <c r="T46" s="184"/>
      <c r="U46" s="154"/>
      <c r="V46" s="154"/>
      <c r="W46" s="154"/>
      <c r="X46" s="154"/>
      <c r="Y46" s="154"/>
      <c r="Z46" s="154"/>
    </row>
    <row r="47">
      <c r="A47" s="175" t="s">
        <v>5</v>
      </c>
      <c r="B47" s="175" t="s">
        <v>288</v>
      </c>
      <c r="C47" s="147" t="s">
        <v>412</v>
      </c>
      <c r="D47" s="145" t="s">
        <v>242</v>
      </c>
      <c r="E47" s="146">
        <v>44177.0</v>
      </c>
      <c r="F47" s="147" t="s">
        <v>249</v>
      </c>
      <c r="G47" s="154"/>
      <c r="H47" s="184"/>
      <c r="I47" s="184"/>
      <c r="J47" s="149">
        <f t="shared" si="2"/>
        <v>0</v>
      </c>
      <c r="K47" s="150"/>
      <c r="L47" s="151">
        <f t="shared" si="4"/>
        <v>51.58947368</v>
      </c>
      <c r="M47" s="152" t="str">
        <f t="shared" si="5"/>
        <v>zeptimusq</v>
      </c>
      <c r="N47" s="154">
        <f>IFERROR(__xludf.DUMMYFUNCTION("""COMPUTED_VALUE"""),15.0)</f>
        <v>15</v>
      </c>
      <c r="O47" s="184"/>
      <c r="P47" s="184"/>
      <c r="Q47" s="184"/>
      <c r="R47" s="184"/>
      <c r="S47" s="184"/>
      <c r="T47" s="184"/>
      <c r="U47" s="154"/>
      <c r="V47" s="154"/>
      <c r="W47" s="154"/>
      <c r="X47" s="154"/>
      <c r="Y47" s="154"/>
      <c r="Z47" s="154"/>
    </row>
    <row r="48">
      <c r="A48" s="175" t="s">
        <v>5</v>
      </c>
      <c r="B48" s="175" t="s">
        <v>255</v>
      </c>
      <c r="C48" s="147" t="s">
        <v>413</v>
      </c>
      <c r="D48" s="145" t="s">
        <v>242</v>
      </c>
      <c r="E48" s="146">
        <v>44178.0</v>
      </c>
      <c r="F48" s="147" t="s">
        <v>249</v>
      </c>
      <c r="G48" s="154"/>
      <c r="H48" s="184"/>
      <c r="I48" s="184"/>
      <c r="J48" s="149">
        <f t="shared" si="2"/>
        <v>0</v>
      </c>
      <c r="K48" s="150">
        <f t="shared" ref="K48:K59" si="7">$N$1</f>
        <v>1.984210526</v>
      </c>
      <c r="L48" s="151">
        <f t="shared" si="4"/>
        <v>51.58947368</v>
      </c>
      <c r="M48" s="152" t="str">
        <f t="shared" si="5"/>
        <v>zeptimusq</v>
      </c>
      <c r="N48" s="154">
        <f>IFERROR(__xludf.DUMMYFUNCTION("""COMPUTED_VALUE"""),16.0)</f>
        <v>16</v>
      </c>
      <c r="O48" s="184"/>
      <c r="P48" s="184"/>
      <c r="Q48" s="184"/>
      <c r="R48" s="184"/>
      <c r="S48" s="184"/>
      <c r="T48" s="184"/>
      <c r="U48" s="154"/>
      <c r="V48" s="154"/>
      <c r="W48" s="154"/>
      <c r="X48" s="154"/>
      <c r="Y48" s="154"/>
      <c r="Z48" s="154"/>
    </row>
    <row r="49">
      <c r="A49" s="175" t="s">
        <v>5</v>
      </c>
      <c r="B49" s="175" t="s">
        <v>265</v>
      </c>
      <c r="C49" s="147" t="s">
        <v>393</v>
      </c>
      <c r="D49" s="145" t="s">
        <v>242</v>
      </c>
      <c r="E49" s="146">
        <v>44180.0</v>
      </c>
      <c r="F49" s="147" t="s">
        <v>249</v>
      </c>
      <c r="G49" s="154"/>
      <c r="H49" s="184"/>
      <c r="I49" s="184"/>
      <c r="J49" s="149">
        <f t="shared" si="2"/>
        <v>0</v>
      </c>
      <c r="K49" s="150">
        <f t="shared" si="7"/>
        <v>1.984210526</v>
      </c>
      <c r="L49" s="151">
        <f t="shared" si="4"/>
        <v>51.58947368</v>
      </c>
      <c r="M49" s="152" t="str">
        <f t="shared" si="5"/>
        <v>zeptimusq</v>
      </c>
      <c r="N49" s="154">
        <f>IFERROR(__xludf.DUMMYFUNCTION("""COMPUTED_VALUE"""),17.0)</f>
        <v>17</v>
      </c>
      <c r="O49" s="184"/>
      <c r="P49" s="184"/>
      <c r="Q49" s="184"/>
      <c r="R49" s="184"/>
      <c r="S49" s="184"/>
      <c r="T49" s="184"/>
      <c r="U49" s="154"/>
      <c r="V49" s="154"/>
      <c r="W49" s="154"/>
      <c r="X49" s="154"/>
      <c r="Y49" s="154"/>
      <c r="Z49" s="154"/>
    </row>
    <row r="50">
      <c r="A50" s="175" t="s">
        <v>5</v>
      </c>
      <c r="B50" s="175" t="s">
        <v>21</v>
      </c>
      <c r="C50" s="147" t="s">
        <v>394</v>
      </c>
      <c r="D50" s="145" t="s">
        <v>242</v>
      </c>
      <c r="E50" s="146">
        <v>44180.0</v>
      </c>
      <c r="F50" s="147" t="s">
        <v>249</v>
      </c>
      <c r="G50" s="154"/>
      <c r="H50" s="184"/>
      <c r="I50" s="184"/>
      <c r="J50" s="149">
        <f t="shared" si="2"/>
        <v>0</v>
      </c>
      <c r="K50" s="150">
        <f t="shared" si="7"/>
        <v>1.984210526</v>
      </c>
      <c r="L50" s="151">
        <f t="shared" si="4"/>
        <v>51.58947368</v>
      </c>
      <c r="M50" s="152" t="str">
        <f t="shared" si="5"/>
        <v>zeptimusq</v>
      </c>
      <c r="N50" s="154">
        <f>IFERROR(__xludf.DUMMYFUNCTION("""COMPUTED_VALUE"""),18.0)</f>
        <v>18</v>
      </c>
      <c r="O50" s="184"/>
      <c r="P50" s="184"/>
      <c r="Q50" s="184"/>
      <c r="R50" s="184"/>
      <c r="S50" s="184"/>
      <c r="T50" s="184"/>
      <c r="U50" s="154"/>
      <c r="V50" s="154"/>
      <c r="W50" s="154"/>
      <c r="X50" s="154"/>
      <c r="Y50" s="154"/>
      <c r="Z50" s="154"/>
    </row>
    <row r="51">
      <c r="A51" s="175" t="s">
        <v>5</v>
      </c>
      <c r="B51" s="175" t="s">
        <v>265</v>
      </c>
      <c r="C51" s="147" t="s">
        <v>414</v>
      </c>
      <c r="D51" s="145" t="s">
        <v>242</v>
      </c>
      <c r="E51" s="146">
        <v>44181.0</v>
      </c>
      <c r="F51" s="147" t="s">
        <v>249</v>
      </c>
      <c r="G51" s="154"/>
      <c r="H51" s="184"/>
      <c r="I51" s="184"/>
      <c r="J51" s="149">
        <f t="shared" si="2"/>
        <v>0</v>
      </c>
      <c r="K51" s="150">
        <f t="shared" si="7"/>
        <v>1.984210526</v>
      </c>
      <c r="L51" s="151">
        <f t="shared" si="4"/>
        <v>51.58947368</v>
      </c>
      <c r="M51" s="152" t="str">
        <f t="shared" si="5"/>
        <v>zeptimusq</v>
      </c>
      <c r="N51" s="154">
        <f>IFERROR(__xludf.DUMMYFUNCTION("""COMPUTED_VALUE"""),19.0)</f>
        <v>19</v>
      </c>
      <c r="O51" s="184"/>
      <c r="P51" s="184"/>
      <c r="Q51" s="184"/>
      <c r="R51" s="184"/>
      <c r="S51" s="184"/>
      <c r="T51" s="184"/>
      <c r="U51" s="154"/>
      <c r="V51" s="154"/>
      <c r="W51" s="154"/>
      <c r="X51" s="154"/>
      <c r="Y51" s="154"/>
      <c r="Z51" s="154"/>
    </row>
    <row r="52">
      <c r="A52" s="175" t="s">
        <v>5</v>
      </c>
      <c r="B52" s="175" t="s">
        <v>396</v>
      </c>
      <c r="C52" s="147" t="s">
        <v>397</v>
      </c>
      <c r="D52" s="145" t="s">
        <v>242</v>
      </c>
      <c r="E52" s="146">
        <v>44182.0</v>
      </c>
      <c r="F52" s="147" t="s">
        <v>249</v>
      </c>
      <c r="G52" s="154"/>
      <c r="H52" s="184"/>
      <c r="I52" s="184"/>
      <c r="J52" s="149">
        <f t="shared" si="2"/>
        <v>0</v>
      </c>
      <c r="K52" s="150">
        <f t="shared" si="7"/>
        <v>1.984210526</v>
      </c>
      <c r="L52" s="151">
        <f t="shared" si="4"/>
        <v>51.58947368</v>
      </c>
      <c r="M52" s="152" t="str">
        <f t="shared" si="5"/>
        <v>zeptimusq</v>
      </c>
      <c r="N52" s="154">
        <f>IFERROR(__xludf.DUMMYFUNCTION("""COMPUTED_VALUE"""),20.0)</f>
        <v>20</v>
      </c>
      <c r="O52" s="184"/>
      <c r="P52" s="184"/>
      <c r="Q52" s="184"/>
      <c r="R52" s="184"/>
      <c r="S52" s="184"/>
      <c r="T52" s="184"/>
      <c r="U52" s="154"/>
      <c r="V52" s="154"/>
      <c r="W52" s="154"/>
      <c r="X52" s="154"/>
      <c r="Y52" s="154"/>
      <c r="Z52" s="154"/>
    </row>
    <row r="53">
      <c r="A53" s="175" t="s">
        <v>5</v>
      </c>
      <c r="B53" s="175" t="s">
        <v>265</v>
      </c>
      <c r="C53" s="147" t="s">
        <v>398</v>
      </c>
      <c r="D53" s="145" t="s">
        <v>242</v>
      </c>
      <c r="E53" s="146">
        <v>44182.0</v>
      </c>
      <c r="F53" s="147" t="s">
        <v>249</v>
      </c>
      <c r="G53" s="154"/>
      <c r="H53" s="184"/>
      <c r="I53" s="184"/>
      <c r="J53" s="149">
        <f t="shared" si="2"/>
        <v>0</v>
      </c>
      <c r="K53" s="150">
        <f t="shared" si="7"/>
        <v>1.984210526</v>
      </c>
      <c r="L53" s="151">
        <f t="shared" si="4"/>
        <v>51.58947368</v>
      </c>
      <c r="M53" s="152" t="str">
        <f t="shared" si="5"/>
        <v>zeptimusq</v>
      </c>
      <c r="N53" s="154">
        <f>IFERROR(__xludf.DUMMYFUNCTION("""COMPUTED_VALUE"""),21.0)</f>
        <v>21</v>
      </c>
      <c r="O53" s="184"/>
      <c r="P53" s="184"/>
      <c r="Q53" s="184"/>
      <c r="R53" s="184"/>
      <c r="S53" s="184"/>
      <c r="T53" s="184"/>
      <c r="U53" s="154"/>
      <c r="V53" s="154"/>
      <c r="W53" s="154"/>
      <c r="X53" s="154"/>
      <c r="Y53" s="154"/>
      <c r="Z53" s="154"/>
    </row>
    <row r="54">
      <c r="A54" s="175" t="s">
        <v>5</v>
      </c>
      <c r="B54" s="175" t="s">
        <v>76</v>
      </c>
      <c r="C54" s="147" t="s">
        <v>401</v>
      </c>
      <c r="D54" s="145" t="s">
        <v>242</v>
      </c>
      <c r="E54" s="146">
        <v>44183.0</v>
      </c>
      <c r="F54" s="147" t="s">
        <v>249</v>
      </c>
      <c r="G54" s="154"/>
      <c r="H54" s="184"/>
      <c r="I54" s="184"/>
      <c r="J54" s="149">
        <f t="shared" si="2"/>
        <v>0</v>
      </c>
      <c r="K54" s="150">
        <f t="shared" si="7"/>
        <v>1.984210526</v>
      </c>
      <c r="L54" s="151">
        <f t="shared" si="4"/>
        <v>51.58947368</v>
      </c>
      <c r="M54" s="152" t="str">
        <f t="shared" si="5"/>
        <v>zeptimusq</v>
      </c>
      <c r="N54" s="154">
        <f>IFERROR(__xludf.DUMMYFUNCTION("""COMPUTED_VALUE"""),22.0)</f>
        <v>22</v>
      </c>
      <c r="O54" s="184"/>
      <c r="P54" s="184"/>
      <c r="Q54" s="184"/>
      <c r="R54" s="184"/>
      <c r="S54" s="184"/>
      <c r="T54" s="184"/>
      <c r="U54" s="154"/>
      <c r="V54" s="154"/>
      <c r="W54" s="154"/>
      <c r="X54" s="154"/>
      <c r="Y54" s="154"/>
      <c r="Z54" s="154"/>
    </row>
    <row r="55">
      <c r="A55" s="175" t="s">
        <v>5</v>
      </c>
      <c r="B55" s="175" t="s">
        <v>76</v>
      </c>
      <c r="C55" s="147" t="s">
        <v>415</v>
      </c>
      <c r="D55" s="145" t="s">
        <v>242</v>
      </c>
      <c r="E55" s="146">
        <v>44183.0</v>
      </c>
      <c r="F55" s="147" t="s">
        <v>249</v>
      </c>
      <c r="G55" s="154"/>
      <c r="H55" s="184"/>
      <c r="I55" s="184"/>
      <c r="J55" s="149">
        <f t="shared" si="2"/>
        <v>0</v>
      </c>
      <c r="K55" s="150">
        <f t="shared" si="7"/>
        <v>1.984210526</v>
      </c>
      <c r="L55" s="151">
        <f t="shared" si="4"/>
        <v>51.58947368</v>
      </c>
      <c r="M55" s="152" t="str">
        <f t="shared" si="5"/>
        <v>zeptimusq</v>
      </c>
      <c r="N55" s="154">
        <f>IFERROR(__xludf.DUMMYFUNCTION("""COMPUTED_VALUE"""),23.0)</f>
        <v>23</v>
      </c>
      <c r="O55" s="184"/>
      <c r="P55" s="184"/>
      <c r="Q55" s="184"/>
      <c r="R55" s="184"/>
      <c r="S55" s="184"/>
      <c r="T55" s="184"/>
      <c r="U55" s="154"/>
      <c r="V55" s="154"/>
      <c r="W55" s="154"/>
      <c r="X55" s="154"/>
      <c r="Y55" s="154"/>
      <c r="Z55" s="154"/>
    </row>
    <row r="56">
      <c r="A56" s="175" t="s">
        <v>5</v>
      </c>
      <c r="B56" s="175" t="s">
        <v>76</v>
      </c>
      <c r="C56" s="147" t="s">
        <v>402</v>
      </c>
      <c r="D56" s="145" t="s">
        <v>242</v>
      </c>
      <c r="E56" s="146">
        <v>44183.0</v>
      </c>
      <c r="F56" s="147" t="s">
        <v>249</v>
      </c>
      <c r="G56" s="154"/>
      <c r="H56" s="184"/>
      <c r="I56" s="184"/>
      <c r="J56" s="149">
        <f t="shared" si="2"/>
        <v>0</v>
      </c>
      <c r="K56" s="150">
        <f t="shared" si="7"/>
        <v>1.984210526</v>
      </c>
      <c r="L56" s="151">
        <f t="shared" si="4"/>
        <v>51.58947368</v>
      </c>
      <c r="M56" s="152" t="str">
        <f t="shared" si="5"/>
        <v>zeptimusq</v>
      </c>
      <c r="N56" s="154">
        <f>IFERROR(__xludf.DUMMYFUNCTION("""COMPUTED_VALUE"""),24.0)</f>
        <v>24</v>
      </c>
      <c r="O56" s="184"/>
      <c r="P56" s="184"/>
      <c r="Q56" s="184"/>
      <c r="R56" s="184"/>
      <c r="S56" s="184"/>
      <c r="T56" s="184"/>
      <c r="U56" s="154"/>
      <c r="V56" s="154"/>
      <c r="W56" s="154"/>
      <c r="X56" s="154"/>
      <c r="Y56" s="154"/>
      <c r="Z56" s="154"/>
    </row>
    <row r="57">
      <c r="A57" s="175" t="s">
        <v>5</v>
      </c>
      <c r="B57" s="175" t="s">
        <v>21</v>
      </c>
      <c r="C57" s="147" t="s">
        <v>403</v>
      </c>
      <c r="D57" s="145" t="s">
        <v>242</v>
      </c>
      <c r="E57" s="146">
        <v>44183.0</v>
      </c>
      <c r="F57" s="147" t="s">
        <v>249</v>
      </c>
      <c r="G57" s="154"/>
      <c r="H57" s="184"/>
      <c r="I57" s="184"/>
      <c r="J57" s="149">
        <f t="shared" si="2"/>
        <v>0</v>
      </c>
      <c r="K57" s="150">
        <f t="shared" si="7"/>
        <v>1.984210526</v>
      </c>
      <c r="L57" s="151">
        <f t="shared" si="4"/>
        <v>51.58947368</v>
      </c>
      <c r="M57" s="152" t="str">
        <f t="shared" si="5"/>
        <v>zeptimusq</v>
      </c>
      <c r="N57" s="154">
        <f>IFERROR(__xludf.DUMMYFUNCTION("""COMPUTED_VALUE"""),25.0)</f>
        <v>25</v>
      </c>
      <c r="O57" s="184"/>
      <c r="P57" s="184"/>
      <c r="Q57" s="184"/>
      <c r="R57" s="184"/>
      <c r="S57" s="184"/>
      <c r="T57" s="184"/>
      <c r="U57" s="154"/>
      <c r="V57" s="154"/>
      <c r="W57" s="154"/>
      <c r="X57" s="154"/>
      <c r="Y57" s="154"/>
      <c r="Z57" s="154"/>
    </row>
    <row r="58">
      <c r="A58" s="175" t="s">
        <v>5</v>
      </c>
      <c r="B58" s="175" t="s">
        <v>21</v>
      </c>
      <c r="C58" s="147" t="s">
        <v>404</v>
      </c>
      <c r="D58" s="145" t="s">
        <v>242</v>
      </c>
      <c r="E58" s="146">
        <v>44183.0</v>
      </c>
      <c r="F58" s="147" t="s">
        <v>249</v>
      </c>
      <c r="G58" s="154"/>
      <c r="H58" s="184"/>
      <c r="I58" s="184"/>
      <c r="J58" s="149">
        <f t="shared" si="2"/>
        <v>0</v>
      </c>
      <c r="K58" s="150">
        <f t="shared" si="7"/>
        <v>1.984210526</v>
      </c>
      <c r="L58" s="151">
        <f t="shared" si="4"/>
        <v>51.58947368</v>
      </c>
      <c r="M58" s="152" t="str">
        <f t="shared" si="5"/>
        <v>zeptimusq</v>
      </c>
      <c r="N58" s="154">
        <f>IFERROR(__xludf.DUMMYFUNCTION("""COMPUTED_VALUE"""),26.0)</f>
        <v>26</v>
      </c>
      <c r="O58" s="184"/>
      <c r="P58" s="184"/>
      <c r="Q58" s="184"/>
      <c r="R58" s="184"/>
      <c r="S58" s="184"/>
      <c r="T58" s="184"/>
      <c r="U58" s="154"/>
      <c r="V58" s="154"/>
      <c r="W58" s="154"/>
      <c r="X58" s="154"/>
      <c r="Y58" s="154"/>
      <c r="Z58" s="154"/>
    </row>
    <row r="59">
      <c r="A59" s="175" t="s">
        <v>5</v>
      </c>
      <c r="B59" s="175" t="s">
        <v>405</v>
      </c>
      <c r="C59" s="147" t="s">
        <v>406</v>
      </c>
      <c r="D59" s="145" t="s">
        <v>242</v>
      </c>
      <c r="E59" s="146">
        <v>44183.0</v>
      </c>
      <c r="F59" s="147" t="s">
        <v>249</v>
      </c>
      <c r="G59" s="154"/>
      <c r="H59" s="184"/>
      <c r="I59" s="184"/>
      <c r="J59" s="149">
        <f t="shared" si="2"/>
        <v>0</v>
      </c>
      <c r="K59" s="150">
        <f t="shared" si="7"/>
        <v>1.984210526</v>
      </c>
      <c r="L59" s="151">
        <f t="shared" si="4"/>
        <v>51.58947368</v>
      </c>
      <c r="M59" s="152" t="str">
        <f t="shared" si="5"/>
        <v>zeptimusq</v>
      </c>
      <c r="N59" s="154">
        <f>IFERROR(__xludf.DUMMYFUNCTION("""COMPUTED_VALUE"""),27.0)</f>
        <v>27</v>
      </c>
      <c r="O59" s="184"/>
      <c r="P59" s="184"/>
      <c r="Q59" s="184"/>
      <c r="R59" s="184"/>
      <c r="S59" s="184"/>
      <c r="T59" s="184"/>
      <c r="U59" s="154"/>
      <c r="V59" s="154"/>
      <c r="W59" s="154"/>
      <c r="X59" s="154"/>
      <c r="Y59" s="154"/>
      <c r="Z59" s="154"/>
    </row>
    <row r="60">
      <c r="A60" s="175" t="s">
        <v>3</v>
      </c>
      <c r="B60" s="175" t="s">
        <v>416</v>
      </c>
      <c r="C60" s="147" t="s">
        <v>417</v>
      </c>
      <c r="D60" s="145" t="s">
        <v>242</v>
      </c>
      <c r="E60" s="166">
        <v>44171.0</v>
      </c>
      <c r="F60" s="147" t="s">
        <v>249</v>
      </c>
      <c r="G60" s="148">
        <v>21.0</v>
      </c>
      <c r="H60" s="148">
        <v>180.0</v>
      </c>
      <c r="I60" s="148">
        <v>200.0</v>
      </c>
      <c r="J60" s="149">
        <f t="shared" si="2"/>
        <v>0.005829144715</v>
      </c>
      <c r="K60" s="150">
        <f t="shared" ref="K60:K79" si="8">J60*$J$1</f>
        <v>4.392260543</v>
      </c>
      <c r="L60" s="151">
        <f t="shared" si="4"/>
        <v>44.81065722</v>
      </c>
      <c r="M60" s="152" t="str">
        <f t="shared" si="5"/>
        <v>sembrestels</v>
      </c>
      <c r="N60" s="154">
        <f>IFERROR(__xludf.DUMMYFUNCTION("""COMPUTED_VALUE"""),1.0)</f>
        <v>1</v>
      </c>
      <c r="O60" s="184"/>
      <c r="P60" s="184"/>
      <c r="Q60" s="184"/>
      <c r="R60" s="184"/>
      <c r="S60" s="184"/>
      <c r="T60" s="184"/>
      <c r="U60" s="154"/>
      <c r="V60" s="154"/>
      <c r="W60" s="154"/>
      <c r="X60" s="154"/>
      <c r="Y60" s="154"/>
      <c r="Z60" s="154"/>
    </row>
    <row r="61">
      <c r="A61" s="175" t="s">
        <v>3</v>
      </c>
      <c r="B61" s="175" t="s">
        <v>20</v>
      </c>
      <c r="C61" s="147" t="s">
        <v>418</v>
      </c>
      <c r="D61" s="145" t="s">
        <v>242</v>
      </c>
      <c r="E61" s="166">
        <v>44172.0</v>
      </c>
      <c r="F61" s="147" t="s">
        <v>249</v>
      </c>
      <c r="G61" s="148">
        <v>34.0</v>
      </c>
      <c r="H61" s="148">
        <v>45.0</v>
      </c>
      <c r="I61" s="148">
        <v>50.0</v>
      </c>
      <c r="J61" s="149">
        <f t="shared" si="2"/>
        <v>0.002542232781</v>
      </c>
      <c r="K61" s="150">
        <f t="shared" si="8"/>
        <v>1.9155724</v>
      </c>
      <c r="L61" s="151">
        <f t="shared" si="4"/>
        <v>44.81065722</v>
      </c>
      <c r="M61" s="152" t="str">
        <f t="shared" si="5"/>
        <v>sembrestels</v>
      </c>
      <c r="N61" s="154">
        <f>IFERROR(__xludf.DUMMYFUNCTION("""COMPUTED_VALUE"""),2.0)</f>
        <v>2</v>
      </c>
      <c r="O61" s="184"/>
      <c r="P61" s="184"/>
      <c r="Q61" s="184"/>
      <c r="R61" s="184"/>
      <c r="S61" s="184"/>
      <c r="T61" s="184"/>
      <c r="U61" s="154"/>
      <c r="V61" s="154"/>
      <c r="W61" s="154"/>
      <c r="X61" s="154"/>
      <c r="Y61" s="154"/>
      <c r="Z61" s="154"/>
    </row>
    <row r="62">
      <c r="A62" s="175" t="s">
        <v>3</v>
      </c>
      <c r="B62" s="175" t="s">
        <v>255</v>
      </c>
      <c r="C62" s="147" t="s">
        <v>419</v>
      </c>
      <c r="D62" s="145" t="s">
        <v>242</v>
      </c>
      <c r="E62" s="166">
        <v>44173.0</v>
      </c>
      <c r="F62" s="147" t="s">
        <v>257</v>
      </c>
      <c r="G62" s="148">
        <v>5.0</v>
      </c>
      <c r="H62" s="148">
        <v>45.0</v>
      </c>
      <c r="I62" s="148">
        <v>50.0</v>
      </c>
      <c r="J62" s="149">
        <f t="shared" si="2"/>
        <v>0.001447851861</v>
      </c>
      <c r="K62" s="150">
        <f t="shared" si="8"/>
        <v>1.090956377</v>
      </c>
      <c r="L62" s="151">
        <f t="shared" si="4"/>
        <v>44.81065722</v>
      </c>
      <c r="M62" s="152" t="str">
        <f t="shared" si="5"/>
        <v>sembrestels</v>
      </c>
      <c r="N62" s="154">
        <f>IFERROR(__xludf.DUMMYFUNCTION("""COMPUTED_VALUE"""),3.0)</f>
        <v>3</v>
      </c>
      <c r="O62" s="184"/>
      <c r="P62" s="184"/>
      <c r="Q62" s="184"/>
      <c r="R62" s="184"/>
      <c r="S62" s="184"/>
      <c r="T62" s="184"/>
      <c r="U62" s="154"/>
      <c r="V62" s="154"/>
      <c r="W62" s="154"/>
      <c r="X62" s="154"/>
      <c r="Y62" s="154"/>
      <c r="Z62" s="154"/>
    </row>
    <row r="63">
      <c r="A63" s="175" t="s">
        <v>3</v>
      </c>
      <c r="B63" s="175" t="s">
        <v>255</v>
      </c>
      <c r="C63" s="147" t="s">
        <v>420</v>
      </c>
      <c r="D63" s="145" t="s">
        <v>242</v>
      </c>
      <c r="E63" s="146">
        <v>44175.0</v>
      </c>
      <c r="F63" s="147" t="s">
        <v>257</v>
      </c>
      <c r="G63" s="148">
        <v>5.0</v>
      </c>
      <c r="H63" s="148">
        <v>45.0</v>
      </c>
      <c r="I63" s="148">
        <v>50.0</v>
      </c>
      <c r="J63" s="149">
        <f t="shared" si="2"/>
        <v>0.001447851861</v>
      </c>
      <c r="K63" s="150">
        <f t="shared" si="8"/>
        <v>1.090956377</v>
      </c>
      <c r="L63" s="151">
        <f t="shared" si="4"/>
        <v>44.81065722</v>
      </c>
      <c r="M63" s="152" t="str">
        <f t="shared" si="5"/>
        <v>sembrestels</v>
      </c>
      <c r="N63" s="154">
        <f>IFERROR(__xludf.DUMMYFUNCTION("""COMPUTED_VALUE"""),4.0)</f>
        <v>4</v>
      </c>
      <c r="O63" s="184"/>
      <c r="P63" s="184"/>
      <c r="Q63" s="184"/>
      <c r="R63" s="184"/>
      <c r="S63" s="184"/>
      <c r="T63" s="184"/>
      <c r="U63" s="154"/>
      <c r="V63" s="154"/>
      <c r="W63" s="154"/>
      <c r="X63" s="154"/>
      <c r="Y63" s="154"/>
      <c r="Z63" s="154"/>
    </row>
    <row r="64">
      <c r="A64" s="175" t="s">
        <v>3</v>
      </c>
      <c r="B64" s="175" t="s">
        <v>6</v>
      </c>
      <c r="C64" s="147" t="s">
        <v>384</v>
      </c>
      <c r="D64" s="145" t="s">
        <v>242</v>
      </c>
      <c r="E64" s="146">
        <v>44175.0</v>
      </c>
      <c r="F64" s="147" t="s">
        <v>249</v>
      </c>
      <c r="G64" s="148">
        <v>21.0</v>
      </c>
      <c r="H64" s="148">
        <v>60.0</v>
      </c>
      <c r="I64" s="148">
        <v>50.0</v>
      </c>
      <c r="J64" s="149">
        <f t="shared" si="2"/>
        <v>0.002230994692</v>
      </c>
      <c r="K64" s="150">
        <f t="shared" si="8"/>
        <v>1.6810545</v>
      </c>
      <c r="L64" s="151">
        <f t="shared" si="4"/>
        <v>44.81065722</v>
      </c>
      <c r="M64" s="152" t="str">
        <f t="shared" si="5"/>
        <v>sembrestels</v>
      </c>
      <c r="N64" s="154">
        <f>IFERROR(__xludf.DUMMYFUNCTION("""COMPUTED_VALUE"""),5.0)</f>
        <v>5</v>
      </c>
      <c r="O64" s="184"/>
      <c r="P64" s="184"/>
      <c r="Q64" s="184"/>
      <c r="R64" s="184"/>
      <c r="S64" s="184"/>
      <c r="T64" s="184"/>
      <c r="U64" s="154"/>
      <c r="V64" s="154"/>
      <c r="W64" s="154"/>
      <c r="X64" s="154"/>
      <c r="Y64" s="154"/>
      <c r="Z64" s="154"/>
    </row>
    <row r="65">
      <c r="A65" s="175" t="s">
        <v>3</v>
      </c>
      <c r="B65" s="175" t="s">
        <v>76</v>
      </c>
      <c r="C65" s="147" t="s">
        <v>387</v>
      </c>
      <c r="D65" s="145" t="s">
        <v>242</v>
      </c>
      <c r="E65" s="146">
        <v>44176.0</v>
      </c>
      <c r="F65" s="147" t="s">
        <v>249</v>
      </c>
      <c r="G65" s="148">
        <v>34.0</v>
      </c>
      <c r="H65" s="148">
        <v>120.0</v>
      </c>
      <c r="I65" s="148">
        <v>100.0</v>
      </c>
      <c r="J65" s="149">
        <f t="shared" si="2"/>
        <v>0.004160091199</v>
      </c>
      <c r="K65" s="150">
        <f t="shared" si="8"/>
        <v>3.134628718</v>
      </c>
      <c r="L65" s="151">
        <f t="shared" si="4"/>
        <v>44.81065722</v>
      </c>
      <c r="M65" s="152" t="str">
        <f t="shared" si="5"/>
        <v>sembrestels</v>
      </c>
      <c r="N65" s="154">
        <f>IFERROR(__xludf.DUMMYFUNCTION("""COMPUTED_VALUE"""),6.0)</f>
        <v>6</v>
      </c>
      <c r="O65" s="184"/>
      <c r="P65" s="184"/>
      <c r="Q65" s="184"/>
      <c r="R65" s="184"/>
      <c r="S65" s="184"/>
      <c r="T65" s="184"/>
      <c r="U65" s="154"/>
      <c r="V65" s="154"/>
      <c r="W65" s="154"/>
      <c r="X65" s="154"/>
      <c r="Y65" s="154"/>
      <c r="Z65" s="154"/>
    </row>
    <row r="66">
      <c r="A66" s="175" t="s">
        <v>3</v>
      </c>
      <c r="B66" s="175" t="s">
        <v>76</v>
      </c>
      <c r="C66" s="147" t="s">
        <v>421</v>
      </c>
      <c r="D66" s="145" t="s">
        <v>242</v>
      </c>
      <c r="E66" s="146">
        <v>44176.0</v>
      </c>
      <c r="F66" s="147" t="s">
        <v>249</v>
      </c>
      <c r="G66" s="148">
        <v>21.0</v>
      </c>
      <c r="H66" s="148">
        <v>100.0</v>
      </c>
      <c r="I66" s="148">
        <v>100.0</v>
      </c>
      <c r="J66" s="149">
        <f t="shared" si="2"/>
        <v>0.003430378033</v>
      </c>
      <c r="K66" s="150">
        <f t="shared" si="8"/>
        <v>2.584789848</v>
      </c>
      <c r="L66" s="151">
        <f t="shared" si="4"/>
        <v>44.81065722</v>
      </c>
      <c r="M66" s="152" t="str">
        <f t="shared" si="5"/>
        <v>sembrestels</v>
      </c>
      <c r="N66" s="154">
        <f>IFERROR(__xludf.DUMMYFUNCTION("""COMPUTED_VALUE"""),7.0)</f>
        <v>7</v>
      </c>
      <c r="O66" s="184"/>
      <c r="P66" s="184"/>
      <c r="Q66" s="184"/>
      <c r="R66" s="184"/>
      <c r="S66" s="184"/>
      <c r="T66" s="184"/>
      <c r="U66" s="154"/>
      <c r="V66" s="154"/>
      <c r="W66" s="154"/>
      <c r="X66" s="154"/>
      <c r="Y66" s="154"/>
      <c r="Z66" s="154"/>
    </row>
    <row r="67">
      <c r="A67" s="175" t="s">
        <v>3</v>
      </c>
      <c r="B67" s="175" t="s">
        <v>76</v>
      </c>
      <c r="C67" s="147" t="s">
        <v>389</v>
      </c>
      <c r="D67" s="145" t="s">
        <v>242</v>
      </c>
      <c r="E67" s="146">
        <v>44176.0</v>
      </c>
      <c r="F67" s="147" t="s">
        <v>249</v>
      </c>
      <c r="G67" s="148">
        <v>2.0</v>
      </c>
      <c r="H67" s="148">
        <v>45.0</v>
      </c>
      <c r="I67" s="148">
        <v>50.0</v>
      </c>
      <c r="J67" s="149">
        <f t="shared" si="2"/>
        <v>0.001334640041</v>
      </c>
      <c r="K67" s="150">
        <f t="shared" si="8"/>
        <v>1.005651271</v>
      </c>
      <c r="L67" s="151">
        <f t="shared" si="4"/>
        <v>44.81065722</v>
      </c>
      <c r="M67" s="152" t="str">
        <f t="shared" si="5"/>
        <v>sembrestels</v>
      </c>
      <c r="N67" s="154">
        <f>IFERROR(__xludf.DUMMYFUNCTION("""COMPUTED_VALUE"""),8.0)</f>
        <v>8</v>
      </c>
      <c r="O67" s="184"/>
      <c r="P67" s="184"/>
      <c r="Q67" s="184"/>
      <c r="R67" s="184"/>
      <c r="S67" s="184"/>
      <c r="T67" s="184"/>
      <c r="U67" s="154"/>
      <c r="V67" s="154"/>
      <c r="W67" s="154"/>
      <c r="X67" s="154"/>
      <c r="Y67" s="154"/>
      <c r="Z67" s="154"/>
    </row>
    <row r="68">
      <c r="A68" s="175" t="s">
        <v>3</v>
      </c>
      <c r="B68" s="175" t="s">
        <v>3</v>
      </c>
      <c r="C68" s="147" t="s">
        <v>422</v>
      </c>
      <c r="D68" s="145" t="s">
        <v>242</v>
      </c>
      <c r="E68" s="146">
        <v>44176.0</v>
      </c>
      <c r="F68" s="147" t="s">
        <v>243</v>
      </c>
      <c r="G68" s="148">
        <v>144.0</v>
      </c>
      <c r="H68" s="148">
        <v>240.0</v>
      </c>
      <c r="I68" s="148">
        <v>200.0</v>
      </c>
      <c r="J68" s="149">
        <f t="shared" si="2"/>
        <v>0.01118821515</v>
      </c>
      <c r="K68" s="150">
        <f t="shared" si="8"/>
        <v>8.430320118</v>
      </c>
      <c r="L68" s="151">
        <f t="shared" si="4"/>
        <v>44.81065722</v>
      </c>
      <c r="M68" s="152" t="str">
        <f t="shared" si="5"/>
        <v>sembrestels</v>
      </c>
      <c r="N68" s="154">
        <f>IFERROR(__xludf.DUMMYFUNCTION("""COMPUTED_VALUE"""),9.0)</f>
        <v>9</v>
      </c>
      <c r="O68" s="184"/>
      <c r="P68" s="184"/>
      <c r="Q68" s="184"/>
      <c r="R68" s="184"/>
      <c r="S68" s="184"/>
      <c r="T68" s="184"/>
      <c r="U68" s="154"/>
      <c r="V68" s="154"/>
      <c r="W68" s="154"/>
      <c r="X68" s="154"/>
      <c r="Y68" s="154"/>
      <c r="Z68" s="154"/>
    </row>
    <row r="69">
      <c r="A69" s="175" t="s">
        <v>3</v>
      </c>
      <c r="B69" s="175" t="s">
        <v>6</v>
      </c>
      <c r="C69" s="147" t="s">
        <v>390</v>
      </c>
      <c r="D69" s="145" t="s">
        <v>242</v>
      </c>
      <c r="E69" s="146">
        <v>44176.0</v>
      </c>
      <c r="F69" s="147" t="s">
        <v>249</v>
      </c>
      <c r="G69" s="148">
        <v>21.0</v>
      </c>
      <c r="H69" s="148">
        <v>60.0</v>
      </c>
      <c r="I69" s="148">
        <v>50.0</v>
      </c>
      <c r="J69" s="149">
        <f t="shared" si="2"/>
        <v>0.002230994692</v>
      </c>
      <c r="K69" s="150">
        <f t="shared" si="8"/>
        <v>1.6810545</v>
      </c>
      <c r="L69" s="151">
        <f t="shared" si="4"/>
        <v>44.81065722</v>
      </c>
      <c r="M69" s="152" t="str">
        <f t="shared" si="5"/>
        <v>sembrestels</v>
      </c>
      <c r="N69" s="154">
        <f>IFERROR(__xludf.DUMMYFUNCTION("""COMPUTED_VALUE"""),10.0)</f>
        <v>10</v>
      </c>
      <c r="O69" s="184"/>
      <c r="P69" s="184"/>
      <c r="Q69" s="184"/>
      <c r="R69" s="184"/>
      <c r="S69" s="184"/>
      <c r="T69" s="184"/>
      <c r="U69" s="154"/>
      <c r="V69" s="154"/>
      <c r="W69" s="154"/>
      <c r="X69" s="154"/>
      <c r="Y69" s="154"/>
      <c r="Z69" s="154"/>
    </row>
    <row r="70">
      <c r="A70" s="175" t="s">
        <v>3</v>
      </c>
      <c r="B70" s="175" t="s">
        <v>6</v>
      </c>
      <c r="C70" s="147" t="s">
        <v>391</v>
      </c>
      <c r="D70" s="145" t="s">
        <v>242</v>
      </c>
      <c r="E70" s="146">
        <v>44176.0</v>
      </c>
      <c r="F70" s="147" t="s">
        <v>249</v>
      </c>
      <c r="G70" s="148">
        <v>21.0</v>
      </c>
      <c r="H70" s="148">
        <v>60.0</v>
      </c>
      <c r="I70" s="148">
        <v>50.0</v>
      </c>
      <c r="J70" s="149">
        <f t="shared" si="2"/>
        <v>0.002230994692</v>
      </c>
      <c r="K70" s="150">
        <f t="shared" si="8"/>
        <v>1.6810545</v>
      </c>
      <c r="L70" s="151">
        <f t="shared" si="4"/>
        <v>44.81065722</v>
      </c>
      <c r="M70" s="152" t="str">
        <f t="shared" si="5"/>
        <v>sembrestels</v>
      </c>
      <c r="N70" s="154">
        <f>IFERROR(__xludf.DUMMYFUNCTION("""COMPUTED_VALUE"""),11.0)</f>
        <v>11</v>
      </c>
      <c r="O70" s="184"/>
      <c r="P70" s="184"/>
      <c r="Q70" s="184"/>
      <c r="R70" s="184"/>
      <c r="S70" s="184"/>
      <c r="T70" s="184"/>
      <c r="U70" s="154"/>
      <c r="V70" s="154"/>
      <c r="W70" s="154"/>
      <c r="X70" s="154"/>
      <c r="Y70" s="154"/>
      <c r="Z70" s="154"/>
    </row>
    <row r="71">
      <c r="A71" s="175" t="s">
        <v>3</v>
      </c>
      <c r="B71" s="175" t="s">
        <v>396</v>
      </c>
      <c r="C71" s="147" t="s">
        <v>423</v>
      </c>
      <c r="D71" s="145" t="s">
        <v>242</v>
      </c>
      <c r="E71" s="146">
        <v>44176.0</v>
      </c>
      <c r="F71" s="147" t="s">
        <v>249</v>
      </c>
      <c r="G71" s="148">
        <v>89.0</v>
      </c>
      <c r="H71" s="148">
        <v>200.0</v>
      </c>
      <c r="I71" s="148">
        <v>100.0</v>
      </c>
      <c r="J71" s="149">
        <f t="shared" si="2"/>
        <v>0.007192155681</v>
      </c>
      <c r="K71" s="150">
        <f t="shared" si="8"/>
        <v>5.419289305</v>
      </c>
      <c r="L71" s="151">
        <f t="shared" si="4"/>
        <v>44.81065722</v>
      </c>
      <c r="M71" s="152" t="str">
        <f t="shared" si="5"/>
        <v>sembrestels</v>
      </c>
      <c r="N71" s="154">
        <f>IFERROR(__xludf.DUMMYFUNCTION("""COMPUTED_VALUE"""),12.0)</f>
        <v>12</v>
      </c>
      <c r="O71" s="184"/>
      <c r="P71" s="184"/>
      <c r="Q71" s="184"/>
      <c r="R71" s="184"/>
      <c r="S71" s="184"/>
      <c r="T71" s="184"/>
      <c r="U71" s="154"/>
      <c r="V71" s="154"/>
      <c r="W71" s="154"/>
      <c r="X71" s="154"/>
      <c r="Y71" s="154"/>
      <c r="Z71" s="154"/>
    </row>
    <row r="72">
      <c r="A72" s="175" t="s">
        <v>3</v>
      </c>
      <c r="B72" s="175" t="s">
        <v>255</v>
      </c>
      <c r="C72" s="147" t="s">
        <v>424</v>
      </c>
      <c r="D72" s="145" t="s">
        <v>242</v>
      </c>
      <c r="E72" s="146">
        <v>44178.0</v>
      </c>
      <c r="F72" s="147" t="s">
        <v>249</v>
      </c>
      <c r="G72" s="148">
        <v>21.0</v>
      </c>
      <c r="H72" s="148">
        <v>60.0</v>
      </c>
      <c r="I72" s="148">
        <v>50.0</v>
      </c>
      <c r="J72" s="149">
        <f t="shared" si="2"/>
        <v>0.002230994692</v>
      </c>
      <c r="K72" s="150">
        <f t="shared" si="8"/>
        <v>1.6810545</v>
      </c>
      <c r="L72" s="151">
        <f t="shared" si="4"/>
        <v>44.81065722</v>
      </c>
      <c r="M72" s="152" t="str">
        <f t="shared" si="5"/>
        <v>sembrestels</v>
      </c>
      <c r="N72" s="154">
        <f>IFERROR(__xludf.DUMMYFUNCTION("""COMPUTED_VALUE"""),13.0)</f>
        <v>13</v>
      </c>
      <c r="O72" s="184"/>
      <c r="P72" s="184"/>
      <c r="Q72" s="184"/>
      <c r="R72" s="184"/>
      <c r="S72" s="184"/>
      <c r="T72" s="184"/>
      <c r="U72" s="154"/>
      <c r="V72" s="154"/>
      <c r="W72" s="154"/>
      <c r="X72" s="154"/>
      <c r="Y72" s="154"/>
      <c r="Z72" s="154"/>
    </row>
    <row r="73">
      <c r="A73" s="175" t="s">
        <v>3</v>
      </c>
      <c r="B73" s="175" t="s">
        <v>255</v>
      </c>
      <c r="C73" s="147" t="s">
        <v>413</v>
      </c>
      <c r="D73" s="145" t="s">
        <v>242</v>
      </c>
      <c r="E73" s="146">
        <v>44178.0</v>
      </c>
      <c r="F73" s="147" t="s">
        <v>249</v>
      </c>
      <c r="G73" s="148">
        <v>21.0</v>
      </c>
      <c r="H73" s="148">
        <v>60.0</v>
      </c>
      <c r="I73" s="148">
        <v>50.0</v>
      </c>
      <c r="J73" s="149">
        <f t="shared" si="2"/>
        <v>0.002230994692</v>
      </c>
      <c r="K73" s="150">
        <f t="shared" si="8"/>
        <v>1.6810545</v>
      </c>
      <c r="L73" s="151">
        <f t="shared" si="4"/>
        <v>44.81065722</v>
      </c>
      <c r="M73" s="152" t="str">
        <f t="shared" si="5"/>
        <v>sembrestels</v>
      </c>
      <c r="N73" s="154">
        <f>IFERROR(__xludf.DUMMYFUNCTION("""COMPUTED_VALUE"""),14.0)</f>
        <v>14</v>
      </c>
      <c r="O73" s="184"/>
      <c r="P73" s="184"/>
      <c r="Q73" s="184"/>
      <c r="R73" s="184"/>
      <c r="S73" s="184"/>
      <c r="T73" s="184"/>
      <c r="U73" s="154"/>
      <c r="V73" s="154"/>
      <c r="W73" s="154"/>
      <c r="X73" s="154"/>
      <c r="Y73" s="154"/>
      <c r="Z73" s="154"/>
    </row>
    <row r="74">
      <c r="A74" s="175" t="s">
        <v>3</v>
      </c>
      <c r="B74" s="175" t="s">
        <v>265</v>
      </c>
      <c r="C74" s="147" t="s">
        <v>425</v>
      </c>
      <c r="D74" s="145" t="s">
        <v>242</v>
      </c>
      <c r="E74" s="146">
        <v>44181.0</v>
      </c>
      <c r="F74" s="147" t="s">
        <v>249</v>
      </c>
      <c r="G74" s="148">
        <v>21.0</v>
      </c>
      <c r="H74" s="148">
        <v>120.0</v>
      </c>
      <c r="I74" s="148">
        <v>100.0</v>
      </c>
      <c r="J74" s="149">
        <f t="shared" si="2"/>
        <v>0.003669506648</v>
      </c>
      <c r="K74" s="150">
        <f t="shared" si="8"/>
        <v>2.764973259</v>
      </c>
      <c r="L74" s="151">
        <f t="shared" si="4"/>
        <v>44.81065722</v>
      </c>
      <c r="M74" s="152" t="str">
        <f t="shared" si="5"/>
        <v>sembrestels</v>
      </c>
      <c r="N74" s="154">
        <f>IFERROR(__xludf.DUMMYFUNCTION("""COMPUTED_VALUE"""),15.0)</f>
        <v>15</v>
      </c>
      <c r="O74" s="184"/>
      <c r="P74" s="184"/>
      <c r="Q74" s="184"/>
      <c r="R74" s="184"/>
      <c r="S74" s="184"/>
      <c r="T74" s="184"/>
      <c r="U74" s="154"/>
      <c r="V74" s="154"/>
      <c r="W74" s="154"/>
      <c r="X74" s="154"/>
      <c r="Y74" s="154"/>
      <c r="Z74" s="154"/>
    </row>
    <row r="75">
      <c r="A75" s="175" t="s">
        <v>3</v>
      </c>
      <c r="B75" s="175" t="s">
        <v>76</v>
      </c>
      <c r="C75" s="147" t="s">
        <v>426</v>
      </c>
      <c r="D75" s="145" t="s">
        <v>242</v>
      </c>
      <c r="E75" s="146">
        <v>44183.0</v>
      </c>
      <c r="F75" s="147" t="s">
        <v>249</v>
      </c>
      <c r="G75" s="148">
        <v>21.0</v>
      </c>
      <c r="H75" s="148">
        <v>120.0</v>
      </c>
      <c r="I75" s="148">
        <v>100.0</v>
      </c>
      <c r="J75" s="149">
        <f t="shared" si="2"/>
        <v>0.003669506648</v>
      </c>
      <c r="K75" s="150">
        <f t="shared" si="8"/>
        <v>2.764973259</v>
      </c>
      <c r="L75" s="151">
        <f t="shared" si="4"/>
        <v>44.81065722</v>
      </c>
      <c r="M75" s="152" t="str">
        <f t="shared" si="5"/>
        <v>sembrestels</v>
      </c>
      <c r="N75" s="154">
        <f>IFERROR(__xludf.DUMMYFUNCTION("""COMPUTED_VALUE"""),16.0)</f>
        <v>16</v>
      </c>
      <c r="O75" s="184"/>
      <c r="P75" s="184"/>
      <c r="Q75" s="184"/>
      <c r="R75" s="184"/>
      <c r="S75" s="184"/>
      <c r="T75" s="184"/>
      <c r="U75" s="154"/>
      <c r="V75" s="154"/>
      <c r="W75" s="154"/>
      <c r="X75" s="154"/>
      <c r="Y75" s="154"/>
      <c r="Z75" s="154"/>
    </row>
    <row r="76">
      <c r="A76" s="175" t="s">
        <v>3</v>
      </c>
      <c r="B76" s="175" t="s">
        <v>76</v>
      </c>
      <c r="C76" s="147" t="s">
        <v>401</v>
      </c>
      <c r="D76" s="145" t="s">
        <v>242</v>
      </c>
      <c r="E76" s="146">
        <v>44183.0</v>
      </c>
      <c r="F76" s="147" t="s">
        <v>249</v>
      </c>
      <c r="G76" s="148">
        <v>21.0</v>
      </c>
      <c r="H76" s="148">
        <v>60.0</v>
      </c>
      <c r="I76" s="148">
        <v>50.0</v>
      </c>
      <c r="J76" s="149">
        <f t="shared" si="2"/>
        <v>0.002230994692</v>
      </c>
      <c r="K76" s="150">
        <f t="shared" si="8"/>
        <v>1.6810545</v>
      </c>
      <c r="L76" s="151">
        <f t="shared" si="4"/>
        <v>44.81065722</v>
      </c>
      <c r="M76" s="152" t="str">
        <f t="shared" si="5"/>
        <v>sembrestels</v>
      </c>
      <c r="N76" s="154">
        <f>IFERROR(__xludf.DUMMYFUNCTION("""COMPUTED_VALUE"""),17.0)</f>
        <v>17</v>
      </c>
      <c r="O76" s="184"/>
      <c r="P76" s="184"/>
      <c r="Q76" s="184"/>
      <c r="R76" s="184"/>
      <c r="S76" s="184"/>
      <c r="T76" s="184"/>
      <c r="U76" s="154"/>
      <c r="V76" s="154"/>
      <c r="W76" s="154"/>
      <c r="X76" s="154"/>
      <c r="Y76" s="154"/>
      <c r="Z76" s="154"/>
    </row>
    <row r="77">
      <c r="A77" s="175" t="s">
        <v>3</v>
      </c>
      <c r="B77" s="175" t="s">
        <v>76</v>
      </c>
      <c r="C77" s="147" t="s">
        <v>427</v>
      </c>
      <c r="D77" s="145" t="s">
        <v>242</v>
      </c>
      <c r="E77" s="146">
        <v>44183.0</v>
      </c>
      <c r="F77" s="147" t="s">
        <v>249</v>
      </c>
      <c r="G77" s="148">
        <v>5.0</v>
      </c>
      <c r="H77" s="148">
        <v>80.0</v>
      </c>
      <c r="I77" s="148">
        <v>20.0</v>
      </c>
      <c r="J77" s="149">
        <f t="shared" si="2"/>
        <v>0.001433651271</v>
      </c>
      <c r="K77" s="150">
        <f t="shared" si="8"/>
        <v>1.080256233</v>
      </c>
      <c r="L77" s="151">
        <f t="shared" si="4"/>
        <v>44.81065722</v>
      </c>
      <c r="M77" s="152" t="str">
        <f t="shared" si="5"/>
        <v>sembrestels</v>
      </c>
      <c r="N77" s="154">
        <f>IFERROR(__xludf.DUMMYFUNCTION("""COMPUTED_VALUE"""),18.0)</f>
        <v>18</v>
      </c>
      <c r="O77" s="184"/>
      <c r="P77" s="184"/>
      <c r="Q77" s="184"/>
      <c r="R77" s="184"/>
      <c r="S77" s="184"/>
      <c r="T77" s="184"/>
      <c r="U77" s="154"/>
      <c r="V77" s="154"/>
      <c r="W77" s="154"/>
      <c r="X77" s="154"/>
      <c r="Y77" s="154"/>
      <c r="Z77" s="154"/>
    </row>
    <row r="78">
      <c r="A78" s="175" t="s">
        <v>3</v>
      </c>
      <c r="B78" s="175" t="s">
        <v>76</v>
      </c>
      <c r="C78" s="147" t="s">
        <v>402</v>
      </c>
      <c r="D78" s="145" t="s">
        <v>242</v>
      </c>
      <c r="E78" s="146">
        <v>44183.0</v>
      </c>
      <c r="F78" s="147" t="s">
        <v>249</v>
      </c>
      <c r="G78" s="148">
        <v>5.0</v>
      </c>
      <c r="H78" s="148">
        <v>60.0</v>
      </c>
      <c r="I78" s="148">
        <v>50.0</v>
      </c>
      <c r="J78" s="149">
        <f t="shared" si="2"/>
        <v>0.001627198322</v>
      </c>
      <c r="K78" s="150">
        <f t="shared" si="8"/>
        <v>1.226093936</v>
      </c>
      <c r="L78" s="151">
        <f t="shared" si="4"/>
        <v>44.81065722</v>
      </c>
      <c r="M78" s="152" t="str">
        <f t="shared" si="5"/>
        <v>sembrestels</v>
      </c>
      <c r="N78" s="154">
        <f>IFERROR(__xludf.DUMMYFUNCTION("""COMPUTED_VALUE"""),19.0)</f>
        <v>19</v>
      </c>
      <c r="O78" s="184"/>
      <c r="P78" s="184"/>
      <c r="Q78" s="184"/>
      <c r="R78" s="184"/>
      <c r="S78" s="184"/>
      <c r="T78" s="184"/>
      <c r="U78" s="154"/>
      <c r="V78" s="154"/>
      <c r="W78" s="154"/>
      <c r="X78" s="154"/>
      <c r="Y78" s="154"/>
      <c r="Z78" s="154"/>
    </row>
    <row r="79">
      <c r="A79" s="175" t="s">
        <v>3</v>
      </c>
      <c r="B79" s="175" t="s">
        <v>3</v>
      </c>
      <c r="C79" s="147" t="s">
        <v>428</v>
      </c>
      <c r="D79" s="145" t="s">
        <v>242</v>
      </c>
      <c r="E79" s="146">
        <v>44183.0</v>
      </c>
      <c r="F79" s="147" t="s">
        <v>243</v>
      </c>
      <c r="G79" s="148">
        <v>144.0</v>
      </c>
      <c r="H79" s="148">
        <v>600.0</v>
      </c>
      <c r="I79" s="148">
        <v>300.0</v>
      </c>
      <c r="J79" s="149">
        <f t="shared" si="2"/>
        <v>0.01693478245</v>
      </c>
      <c r="K79" s="150">
        <f t="shared" si="8"/>
        <v>12.76035858</v>
      </c>
      <c r="L79" s="151">
        <f t="shared" si="4"/>
        <v>44.81065722</v>
      </c>
      <c r="M79" s="152" t="str">
        <f t="shared" si="5"/>
        <v>sembrestels</v>
      </c>
      <c r="N79" s="154">
        <f>IFERROR(__xludf.DUMMYFUNCTION("""COMPUTED_VALUE"""),20.0)</f>
        <v>20</v>
      </c>
      <c r="O79" s="184"/>
      <c r="P79" s="184"/>
      <c r="Q79" s="184"/>
      <c r="R79" s="184"/>
      <c r="S79" s="184"/>
      <c r="T79" s="184"/>
      <c r="U79" s="154"/>
      <c r="V79" s="154"/>
      <c r="W79" s="154"/>
      <c r="X79" s="154"/>
      <c r="Y79" s="154"/>
      <c r="Z79" s="154"/>
    </row>
    <row r="80">
      <c r="A80" s="160" t="s">
        <v>3</v>
      </c>
      <c r="B80" s="161" t="s">
        <v>262</v>
      </c>
      <c r="C80" s="162" t="s">
        <v>429</v>
      </c>
      <c r="D80" s="163"/>
      <c r="E80" s="164"/>
      <c r="F80" s="157"/>
      <c r="G80" s="159"/>
      <c r="H80" s="159"/>
      <c r="I80" s="159"/>
      <c r="J80" s="149">
        <f t="shared" si="2"/>
        <v>0</v>
      </c>
      <c r="K80" s="165">
        <f>-0.25*59.747</f>
        <v>-14.93675</v>
      </c>
      <c r="L80" s="151">
        <f t="shared" si="4"/>
        <v>44.81065722</v>
      </c>
      <c r="M80" s="152" t="str">
        <f t="shared" si="5"/>
        <v>sembrestels</v>
      </c>
      <c r="N80" s="131">
        <f>IFERROR(__xludf.DUMMYFUNCTION("""COMPUTED_VALUE"""),21.0)</f>
        <v>21</v>
      </c>
      <c r="O80" s="153"/>
      <c r="P80" s="153"/>
      <c r="Q80" s="153"/>
      <c r="R80" s="153">
        <v>57.049855624848725</v>
      </c>
      <c r="S80" s="153"/>
      <c r="T80" s="153"/>
      <c r="U80" s="153"/>
      <c r="V80" s="153"/>
      <c r="W80" s="153"/>
      <c r="X80" s="153"/>
      <c r="Y80" s="154"/>
      <c r="Z80" s="154"/>
    </row>
    <row r="81">
      <c r="A81" s="175" t="s">
        <v>8</v>
      </c>
      <c r="B81" s="175" t="s">
        <v>416</v>
      </c>
      <c r="C81" s="147" t="s">
        <v>430</v>
      </c>
      <c r="D81" s="145" t="s">
        <v>242</v>
      </c>
      <c r="E81" s="166">
        <v>44171.0</v>
      </c>
      <c r="F81" s="147" t="s">
        <v>249</v>
      </c>
      <c r="G81" s="148">
        <v>144.0</v>
      </c>
      <c r="H81" s="148">
        <v>45.0</v>
      </c>
      <c r="I81" s="148">
        <v>50.0</v>
      </c>
      <c r="J81" s="149">
        <f t="shared" si="2"/>
        <v>0.006693332822</v>
      </c>
      <c r="K81" s="150">
        <f t="shared" ref="K81:K151" si="9">J81*$J$1</f>
        <v>5.043426281</v>
      </c>
      <c r="L81" s="151">
        <f t="shared" si="4"/>
        <v>37.74413314</v>
      </c>
      <c r="M81" s="152" t="str">
        <f t="shared" si="5"/>
        <v>ygganderson</v>
      </c>
      <c r="N81" s="154">
        <f>IFERROR(__xludf.DUMMYFUNCTION("""COMPUTED_VALUE"""),1.0)</f>
        <v>1</v>
      </c>
      <c r="O81" s="184"/>
      <c r="P81" s="184"/>
      <c r="Q81" s="184"/>
      <c r="R81" s="184"/>
      <c r="S81" s="184"/>
      <c r="T81" s="184"/>
      <c r="U81" s="154"/>
      <c r="V81" s="154"/>
      <c r="W81" s="154"/>
      <c r="X81" s="154"/>
      <c r="Y81" s="154"/>
      <c r="Z81" s="154"/>
    </row>
    <row r="82">
      <c r="A82" s="175" t="s">
        <v>8</v>
      </c>
      <c r="B82" s="175" t="s">
        <v>20</v>
      </c>
      <c r="C82" s="147" t="s">
        <v>418</v>
      </c>
      <c r="D82" s="145" t="s">
        <v>242</v>
      </c>
      <c r="E82" s="166">
        <v>44172.0</v>
      </c>
      <c r="F82" s="147" t="s">
        <v>249</v>
      </c>
      <c r="G82" s="148">
        <v>144.0</v>
      </c>
      <c r="H82" s="148">
        <v>45.0</v>
      </c>
      <c r="I82" s="148">
        <v>50.0</v>
      </c>
      <c r="J82" s="149">
        <f t="shared" si="2"/>
        <v>0.006693332822</v>
      </c>
      <c r="K82" s="150">
        <f t="shared" si="9"/>
        <v>5.043426281</v>
      </c>
      <c r="L82" s="151">
        <f t="shared" si="4"/>
        <v>37.74413314</v>
      </c>
      <c r="M82" s="152" t="str">
        <f t="shared" si="5"/>
        <v>ygganderson</v>
      </c>
      <c r="N82" s="154">
        <f>IFERROR(__xludf.DUMMYFUNCTION("""COMPUTED_VALUE"""),2.0)</f>
        <v>2</v>
      </c>
      <c r="O82" s="184"/>
      <c r="P82" s="184"/>
      <c r="Q82" s="184"/>
      <c r="R82" s="184"/>
      <c r="S82" s="184"/>
      <c r="T82" s="184"/>
      <c r="U82" s="154"/>
      <c r="V82" s="154"/>
      <c r="W82" s="154"/>
      <c r="X82" s="154"/>
      <c r="Y82" s="154"/>
      <c r="Z82" s="154"/>
    </row>
    <row r="83">
      <c r="A83" s="175" t="s">
        <v>8</v>
      </c>
      <c r="B83" s="175" t="s">
        <v>265</v>
      </c>
      <c r="C83" s="147" t="s">
        <v>431</v>
      </c>
      <c r="D83" s="145" t="s">
        <v>242</v>
      </c>
      <c r="E83" s="166">
        <v>44172.0</v>
      </c>
      <c r="F83" s="147" t="s">
        <v>249</v>
      </c>
      <c r="G83" s="148">
        <v>144.0</v>
      </c>
      <c r="H83" s="148">
        <v>200.0</v>
      </c>
      <c r="I83" s="148">
        <v>100.0</v>
      </c>
      <c r="J83" s="149">
        <f t="shared" si="2"/>
        <v>0.009267705701</v>
      </c>
      <c r="K83" s="150">
        <f t="shared" si="9"/>
        <v>6.983216246</v>
      </c>
      <c r="L83" s="151">
        <f t="shared" si="4"/>
        <v>37.74413314</v>
      </c>
      <c r="M83" s="152" t="str">
        <f t="shared" si="5"/>
        <v>ygganderson</v>
      </c>
      <c r="N83" s="154">
        <f>IFERROR(__xludf.DUMMYFUNCTION("""COMPUTED_VALUE"""),3.0)</f>
        <v>3</v>
      </c>
      <c r="O83" s="184"/>
      <c r="P83" s="184"/>
      <c r="Q83" s="184"/>
      <c r="R83" s="184"/>
      <c r="S83" s="184"/>
      <c r="T83" s="184"/>
      <c r="U83" s="154"/>
      <c r="V83" s="154"/>
      <c r="W83" s="154"/>
      <c r="X83" s="154"/>
      <c r="Y83" s="154"/>
      <c r="Z83" s="154"/>
    </row>
    <row r="84">
      <c r="A84" s="175" t="s">
        <v>8</v>
      </c>
      <c r="B84" s="175" t="s">
        <v>265</v>
      </c>
      <c r="C84" s="147" t="s">
        <v>432</v>
      </c>
      <c r="D84" s="145" t="s">
        <v>242</v>
      </c>
      <c r="E84" s="166">
        <v>44172.0</v>
      </c>
      <c r="F84" s="147" t="s">
        <v>249</v>
      </c>
      <c r="G84" s="148">
        <v>144.0</v>
      </c>
      <c r="H84" s="148">
        <v>150.0</v>
      </c>
      <c r="I84" s="148">
        <v>150.0</v>
      </c>
      <c r="J84" s="149">
        <f t="shared" si="2"/>
        <v>0.009391010274</v>
      </c>
      <c r="K84" s="150">
        <f t="shared" si="9"/>
        <v>7.076126241</v>
      </c>
      <c r="L84" s="151">
        <f t="shared" si="4"/>
        <v>37.74413314</v>
      </c>
      <c r="M84" s="152" t="str">
        <f t="shared" si="5"/>
        <v>ygganderson</v>
      </c>
      <c r="N84" s="154">
        <f>IFERROR(__xludf.DUMMYFUNCTION("""COMPUTED_VALUE"""),4.0)</f>
        <v>4</v>
      </c>
      <c r="O84" s="184"/>
      <c r="P84" s="184"/>
      <c r="Q84" s="184"/>
      <c r="R84" s="184"/>
      <c r="S84" s="184"/>
      <c r="T84" s="184"/>
      <c r="U84" s="154"/>
      <c r="V84" s="154"/>
      <c r="W84" s="154"/>
      <c r="X84" s="154"/>
      <c r="Y84" s="154"/>
      <c r="Z84" s="154"/>
    </row>
    <row r="85">
      <c r="A85" s="175" t="s">
        <v>8</v>
      </c>
      <c r="B85" s="175" t="s">
        <v>9</v>
      </c>
      <c r="C85" s="147" t="s">
        <v>433</v>
      </c>
      <c r="D85" s="145" t="s">
        <v>242</v>
      </c>
      <c r="E85" s="146">
        <v>44175.0</v>
      </c>
      <c r="F85" s="147" t="s">
        <v>249</v>
      </c>
      <c r="G85" s="148">
        <v>21.0</v>
      </c>
      <c r="H85" s="148">
        <v>10.0</v>
      </c>
      <c r="I85" s="148">
        <v>10.0</v>
      </c>
      <c r="J85" s="149">
        <f t="shared" si="2"/>
        <v>0.001056272265</v>
      </c>
      <c r="K85" s="150">
        <f t="shared" si="9"/>
        <v>0.7959011517</v>
      </c>
      <c r="L85" s="151">
        <f t="shared" si="4"/>
        <v>37.74413314</v>
      </c>
      <c r="M85" s="152" t="str">
        <f t="shared" si="5"/>
        <v>ygganderson</v>
      </c>
      <c r="N85" s="154">
        <f>IFERROR(__xludf.DUMMYFUNCTION("""COMPUTED_VALUE"""),5.0)</f>
        <v>5</v>
      </c>
      <c r="O85" s="184"/>
      <c r="P85" s="184"/>
      <c r="Q85" s="184"/>
      <c r="R85" s="184"/>
      <c r="S85" s="184"/>
      <c r="T85" s="184"/>
      <c r="U85" s="154"/>
      <c r="V85" s="154"/>
      <c r="W85" s="154"/>
      <c r="X85" s="154"/>
      <c r="Y85" s="154"/>
      <c r="Z85" s="154"/>
    </row>
    <row r="86">
      <c r="A86" s="175" t="s">
        <v>8</v>
      </c>
      <c r="B86" s="175" t="s">
        <v>255</v>
      </c>
      <c r="C86" s="147" t="s">
        <v>420</v>
      </c>
      <c r="D86" s="145" t="s">
        <v>242</v>
      </c>
      <c r="E86" s="146">
        <v>44175.0</v>
      </c>
      <c r="F86" s="147" t="s">
        <v>257</v>
      </c>
      <c r="G86" s="148">
        <v>5.0</v>
      </c>
      <c r="H86" s="148">
        <v>45.0</v>
      </c>
      <c r="I86" s="148">
        <v>50.0</v>
      </c>
      <c r="J86" s="149">
        <f t="shared" si="2"/>
        <v>0.001447851861</v>
      </c>
      <c r="K86" s="150">
        <f t="shared" si="9"/>
        <v>1.090956377</v>
      </c>
      <c r="L86" s="151">
        <f t="shared" si="4"/>
        <v>37.74413314</v>
      </c>
      <c r="M86" s="152" t="str">
        <f t="shared" si="5"/>
        <v>ygganderson</v>
      </c>
      <c r="N86" s="154">
        <f>IFERROR(__xludf.DUMMYFUNCTION("""COMPUTED_VALUE"""),6.0)</f>
        <v>6</v>
      </c>
      <c r="O86" s="184"/>
      <c r="P86" s="184"/>
      <c r="Q86" s="184"/>
      <c r="R86" s="184"/>
      <c r="S86" s="184"/>
      <c r="T86" s="184"/>
      <c r="U86" s="154"/>
      <c r="V86" s="154"/>
      <c r="W86" s="154"/>
      <c r="X86" s="154"/>
      <c r="Y86" s="154"/>
      <c r="Z86" s="154"/>
    </row>
    <row r="87">
      <c r="A87" s="175" t="s">
        <v>8</v>
      </c>
      <c r="B87" s="175" t="s">
        <v>6</v>
      </c>
      <c r="C87" s="147" t="s">
        <v>384</v>
      </c>
      <c r="D87" s="145" t="s">
        <v>242</v>
      </c>
      <c r="E87" s="146">
        <v>44175.0</v>
      </c>
      <c r="F87" s="147" t="s">
        <v>249</v>
      </c>
      <c r="G87" s="148">
        <v>21.0</v>
      </c>
      <c r="H87" s="148">
        <v>45.0</v>
      </c>
      <c r="I87" s="148">
        <v>50.0</v>
      </c>
      <c r="J87" s="149">
        <f t="shared" si="2"/>
        <v>0.00205164823</v>
      </c>
      <c r="K87" s="150">
        <f t="shared" si="9"/>
        <v>1.545916941</v>
      </c>
      <c r="L87" s="151">
        <f t="shared" si="4"/>
        <v>37.74413314</v>
      </c>
      <c r="M87" s="152" t="str">
        <f t="shared" si="5"/>
        <v>ygganderson</v>
      </c>
      <c r="N87" s="154">
        <f>IFERROR(__xludf.DUMMYFUNCTION("""COMPUTED_VALUE"""),7.0)</f>
        <v>7</v>
      </c>
      <c r="O87" s="184"/>
      <c r="P87" s="184"/>
      <c r="Q87" s="184"/>
      <c r="R87" s="184"/>
      <c r="S87" s="184"/>
      <c r="T87" s="184"/>
      <c r="U87" s="154"/>
      <c r="V87" s="154"/>
      <c r="W87" s="154"/>
      <c r="X87" s="154"/>
      <c r="Y87" s="154"/>
      <c r="Z87" s="154"/>
    </row>
    <row r="88">
      <c r="A88" s="175" t="s">
        <v>8</v>
      </c>
      <c r="B88" s="175" t="s">
        <v>76</v>
      </c>
      <c r="C88" s="147" t="s">
        <v>434</v>
      </c>
      <c r="D88" s="145" t="s">
        <v>242</v>
      </c>
      <c r="E88" s="146">
        <v>44176.0</v>
      </c>
      <c r="F88" s="147" t="s">
        <v>249</v>
      </c>
      <c r="G88" s="148">
        <v>21.0</v>
      </c>
      <c r="H88" s="148">
        <v>60.0</v>
      </c>
      <c r="I88" s="148">
        <v>50.0</v>
      </c>
      <c r="J88" s="149">
        <f t="shared" si="2"/>
        <v>0.002230994692</v>
      </c>
      <c r="K88" s="150">
        <f t="shared" si="9"/>
        <v>1.6810545</v>
      </c>
      <c r="L88" s="151">
        <f t="shared" si="4"/>
        <v>37.74413314</v>
      </c>
      <c r="M88" s="152" t="str">
        <f t="shared" si="5"/>
        <v>ygganderson</v>
      </c>
      <c r="N88" s="154">
        <f>IFERROR(__xludf.DUMMYFUNCTION("""COMPUTED_VALUE"""),8.0)</f>
        <v>8</v>
      </c>
      <c r="O88" s="184"/>
      <c r="P88" s="184"/>
      <c r="Q88" s="184"/>
      <c r="R88" s="184"/>
      <c r="S88" s="184"/>
      <c r="T88" s="184"/>
      <c r="U88" s="154"/>
      <c r="V88" s="154"/>
      <c r="W88" s="154"/>
      <c r="X88" s="154"/>
      <c r="Y88" s="154"/>
      <c r="Z88" s="154"/>
    </row>
    <row r="89">
      <c r="A89" s="175" t="s">
        <v>8</v>
      </c>
      <c r="B89" s="175" t="s">
        <v>76</v>
      </c>
      <c r="C89" s="147" t="s">
        <v>389</v>
      </c>
      <c r="D89" s="145" t="s">
        <v>242</v>
      </c>
      <c r="E89" s="146">
        <v>44176.0</v>
      </c>
      <c r="F89" s="147" t="s">
        <v>249</v>
      </c>
      <c r="G89" s="148">
        <v>2.0</v>
      </c>
      <c r="H89" s="148">
        <v>45.0</v>
      </c>
      <c r="I89" s="148">
        <v>50.0</v>
      </c>
      <c r="J89" s="149">
        <f t="shared" si="2"/>
        <v>0.001334640041</v>
      </c>
      <c r="K89" s="150">
        <f t="shared" si="9"/>
        <v>1.005651271</v>
      </c>
      <c r="L89" s="151">
        <f t="shared" si="4"/>
        <v>37.74413314</v>
      </c>
      <c r="M89" s="152" t="str">
        <f t="shared" si="5"/>
        <v>ygganderson</v>
      </c>
      <c r="N89" s="154">
        <f>IFERROR(__xludf.DUMMYFUNCTION("""COMPUTED_VALUE"""),9.0)</f>
        <v>9</v>
      </c>
      <c r="O89" s="184"/>
      <c r="P89" s="184"/>
      <c r="Q89" s="184"/>
      <c r="R89" s="184"/>
      <c r="S89" s="184"/>
      <c r="T89" s="184"/>
      <c r="U89" s="154"/>
      <c r="V89" s="154"/>
      <c r="W89" s="154"/>
      <c r="X89" s="154"/>
      <c r="Y89" s="154"/>
      <c r="Z89" s="154"/>
    </row>
    <row r="90">
      <c r="A90" s="175" t="s">
        <v>8</v>
      </c>
      <c r="B90" s="175" t="s">
        <v>6</v>
      </c>
      <c r="C90" s="147" t="s">
        <v>390</v>
      </c>
      <c r="D90" s="145" t="s">
        <v>242</v>
      </c>
      <c r="E90" s="146">
        <v>44176.0</v>
      </c>
      <c r="F90" s="147" t="s">
        <v>249</v>
      </c>
      <c r="G90" s="148">
        <v>21.0</v>
      </c>
      <c r="H90" s="148">
        <v>60.0</v>
      </c>
      <c r="I90" s="148">
        <v>50.0</v>
      </c>
      <c r="J90" s="149">
        <f t="shared" si="2"/>
        <v>0.002230994692</v>
      </c>
      <c r="K90" s="150">
        <f t="shared" si="9"/>
        <v>1.6810545</v>
      </c>
      <c r="L90" s="151">
        <f t="shared" si="4"/>
        <v>37.74413314</v>
      </c>
      <c r="M90" s="152" t="str">
        <f t="shared" si="5"/>
        <v>ygganderson</v>
      </c>
      <c r="N90" s="154">
        <f>IFERROR(__xludf.DUMMYFUNCTION("""COMPUTED_VALUE"""),10.0)</f>
        <v>10</v>
      </c>
      <c r="O90" s="184"/>
      <c r="P90" s="184"/>
      <c r="Q90" s="184"/>
      <c r="R90" s="184"/>
      <c r="S90" s="184"/>
      <c r="T90" s="184"/>
      <c r="U90" s="154"/>
      <c r="V90" s="154"/>
      <c r="W90" s="154"/>
      <c r="X90" s="154"/>
      <c r="Y90" s="154"/>
      <c r="Z90" s="154"/>
    </row>
    <row r="91">
      <c r="A91" s="175" t="s">
        <v>8</v>
      </c>
      <c r="B91" s="175" t="s">
        <v>20</v>
      </c>
      <c r="C91" s="147" t="s">
        <v>435</v>
      </c>
      <c r="D91" s="145" t="s">
        <v>242</v>
      </c>
      <c r="E91" s="146">
        <v>44176.0</v>
      </c>
      <c r="F91" s="147" t="s">
        <v>249</v>
      </c>
      <c r="G91" s="148">
        <v>21.0</v>
      </c>
      <c r="H91" s="148">
        <v>300.0</v>
      </c>
      <c r="I91" s="148">
        <v>100.0</v>
      </c>
      <c r="J91" s="149">
        <f t="shared" si="2"/>
        <v>0.005821664186</v>
      </c>
      <c r="K91" s="150">
        <f t="shared" si="9"/>
        <v>4.386623964</v>
      </c>
      <c r="L91" s="151">
        <f t="shared" si="4"/>
        <v>37.74413314</v>
      </c>
      <c r="M91" s="152" t="str">
        <f t="shared" si="5"/>
        <v>ygganderson</v>
      </c>
      <c r="N91" s="154">
        <f>IFERROR(__xludf.DUMMYFUNCTION("""COMPUTED_VALUE"""),11.0)</f>
        <v>11</v>
      </c>
      <c r="O91" s="184"/>
      <c r="P91" s="184"/>
      <c r="Q91" s="184"/>
      <c r="R91" s="184"/>
      <c r="S91" s="184"/>
      <c r="T91" s="184"/>
      <c r="U91" s="154"/>
      <c r="V91" s="154"/>
      <c r="W91" s="154"/>
      <c r="X91" s="154"/>
      <c r="Y91" s="154"/>
      <c r="Z91" s="154"/>
    </row>
    <row r="92">
      <c r="A92" s="175" t="s">
        <v>8</v>
      </c>
      <c r="B92" s="175" t="s">
        <v>20</v>
      </c>
      <c r="C92" s="147" t="s">
        <v>392</v>
      </c>
      <c r="D92" s="145" t="s">
        <v>242</v>
      </c>
      <c r="E92" s="146">
        <v>44178.0</v>
      </c>
      <c r="F92" s="147" t="s">
        <v>249</v>
      </c>
      <c r="G92" s="148">
        <v>21.0</v>
      </c>
      <c r="H92" s="148">
        <v>30.0</v>
      </c>
      <c r="I92" s="148">
        <v>50.0</v>
      </c>
      <c r="J92" s="149">
        <f t="shared" si="2"/>
        <v>0.001872301769</v>
      </c>
      <c r="K92" s="150">
        <f t="shared" si="9"/>
        <v>1.410779383</v>
      </c>
      <c r="L92" s="151">
        <f t="shared" si="4"/>
        <v>37.74413314</v>
      </c>
      <c r="M92" s="152" t="str">
        <f t="shared" si="5"/>
        <v>ygganderson</v>
      </c>
      <c r="N92" s="154">
        <f>IFERROR(__xludf.DUMMYFUNCTION("""COMPUTED_VALUE"""),12.0)</f>
        <v>12</v>
      </c>
      <c r="O92" s="184"/>
      <c r="P92" s="184"/>
      <c r="Q92" s="184"/>
      <c r="R92" s="184"/>
      <c r="S92" s="184"/>
      <c r="T92" s="184"/>
      <c r="U92" s="154"/>
      <c r="V92" s="154"/>
      <c r="W92" s="154"/>
      <c r="X92" s="154"/>
      <c r="Y92" s="154"/>
      <c r="Z92" s="154"/>
    </row>
    <row r="93">
      <c r="A93" s="175" t="s">
        <v>15</v>
      </c>
      <c r="B93" s="175" t="s">
        <v>265</v>
      </c>
      <c r="C93" s="147" t="s">
        <v>436</v>
      </c>
      <c r="D93" s="145" t="s">
        <v>242</v>
      </c>
      <c r="E93" s="166">
        <v>44172.0</v>
      </c>
      <c r="F93" s="147" t="s">
        <v>249</v>
      </c>
      <c r="G93" s="148">
        <v>144.0</v>
      </c>
      <c r="H93" s="148">
        <v>50.0</v>
      </c>
      <c r="I93" s="148">
        <v>50.0</v>
      </c>
      <c r="J93" s="149">
        <f t="shared" si="2"/>
        <v>0.006753114976</v>
      </c>
      <c r="K93" s="150">
        <f t="shared" si="9"/>
        <v>5.088472134</v>
      </c>
      <c r="L93" s="151">
        <f t="shared" si="4"/>
        <v>25.48044</v>
      </c>
      <c r="M93" s="152" t="str">
        <f t="shared" si="5"/>
        <v>durgadasji</v>
      </c>
      <c r="N93" s="154">
        <f>IFERROR(__xludf.DUMMYFUNCTION("""COMPUTED_VALUE"""),1.0)</f>
        <v>1</v>
      </c>
      <c r="O93" s="184"/>
      <c r="P93" s="184"/>
      <c r="Q93" s="184"/>
      <c r="R93" s="184"/>
      <c r="S93" s="184"/>
      <c r="T93" s="184"/>
      <c r="U93" s="154"/>
      <c r="V93" s="154"/>
      <c r="W93" s="154"/>
      <c r="X93" s="154"/>
      <c r="Y93" s="154"/>
      <c r="Z93" s="154"/>
    </row>
    <row r="94">
      <c r="A94" s="175" t="s">
        <v>15</v>
      </c>
      <c r="B94" s="175" t="s">
        <v>265</v>
      </c>
      <c r="C94" s="147" t="s">
        <v>379</v>
      </c>
      <c r="D94" s="145" t="s">
        <v>242</v>
      </c>
      <c r="E94" s="166">
        <v>44173.0</v>
      </c>
      <c r="F94" s="147" t="s">
        <v>249</v>
      </c>
      <c r="G94" s="148">
        <v>144.0</v>
      </c>
      <c r="H94" s="148">
        <v>45.0</v>
      </c>
      <c r="I94" s="148">
        <v>50.0</v>
      </c>
      <c r="J94" s="149">
        <f t="shared" si="2"/>
        <v>0.006693332822</v>
      </c>
      <c r="K94" s="150">
        <f t="shared" si="9"/>
        <v>5.043426281</v>
      </c>
      <c r="L94" s="151">
        <f t="shared" si="4"/>
        <v>25.48044</v>
      </c>
      <c r="M94" s="152" t="str">
        <f t="shared" si="5"/>
        <v>durgadasji</v>
      </c>
      <c r="N94" s="154">
        <f>IFERROR(__xludf.DUMMYFUNCTION("""COMPUTED_VALUE"""),2.0)</f>
        <v>2</v>
      </c>
      <c r="O94" s="184"/>
      <c r="P94" s="184"/>
      <c r="Q94" s="184"/>
      <c r="R94" s="184"/>
      <c r="S94" s="184"/>
      <c r="T94" s="184"/>
      <c r="U94" s="154"/>
      <c r="V94" s="154"/>
      <c r="W94" s="154"/>
      <c r="X94" s="154"/>
      <c r="Y94" s="154"/>
      <c r="Z94" s="154"/>
    </row>
    <row r="95">
      <c r="A95" s="175" t="s">
        <v>15</v>
      </c>
      <c r="B95" s="175" t="s">
        <v>21</v>
      </c>
      <c r="C95" s="147" t="s">
        <v>382</v>
      </c>
      <c r="D95" s="145" t="s">
        <v>242</v>
      </c>
      <c r="E95" s="166">
        <v>44174.0</v>
      </c>
      <c r="F95" s="147" t="s">
        <v>249</v>
      </c>
      <c r="G95" s="148">
        <v>21.0</v>
      </c>
      <c r="H95" s="148">
        <v>45.0</v>
      </c>
      <c r="I95" s="148">
        <v>50.0</v>
      </c>
      <c r="J95" s="149">
        <f t="shared" si="2"/>
        <v>0.00205164823</v>
      </c>
      <c r="K95" s="150">
        <f t="shared" si="9"/>
        <v>1.545916941</v>
      </c>
      <c r="L95" s="151">
        <f t="shared" si="4"/>
        <v>25.48044</v>
      </c>
      <c r="M95" s="152" t="str">
        <f t="shared" si="5"/>
        <v>durgadasji</v>
      </c>
      <c r="N95" s="154">
        <f>IFERROR(__xludf.DUMMYFUNCTION("""COMPUTED_VALUE"""),3.0)</f>
        <v>3</v>
      </c>
      <c r="O95" s="184"/>
      <c r="P95" s="184"/>
      <c r="Q95" s="184"/>
      <c r="R95" s="184"/>
      <c r="S95" s="184"/>
      <c r="T95" s="184"/>
      <c r="U95" s="154"/>
      <c r="V95" s="154"/>
      <c r="W95" s="154"/>
      <c r="X95" s="154"/>
      <c r="Y95" s="154"/>
      <c r="Z95" s="154"/>
    </row>
    <row r="96">
      <c r="A96" s="175" t="s">
        <v>15</v>
      </c>
      <c r="B96" s="175" t="s">
        <v>9</v>
      </c>
      <c r="C96" s="147" t="s">
        <v>437</v>
      </c>
      <c r="D96" s="145" t="s">
        <v>242</v>
      </c>
      <c r="E96" s="146">
        <v>44175.0</v>
      </c>
      <c r="F96" s="147" t="s">
        <v>249</v>
      </c>
      <c r="G96" s="148">
        <v>21.0</v>
      </c>
      <c r="H96" s="148">
        <v>70.0</v>
      </c>
      <c r="I96" s="148">
        <v>50.0</v>
      </c>
      <c r="J96" s="149">
        <f t="shared" si="2"/>
        <v>0.002350558999</v>
      </c>
      <c r="K96" s="150">
        <f t="shared" si="9"/>
        <v>1.771146206</v>
      </c>
      <c r="L96" s="151">
        <f t="shared" si="4"/>
        <v>25.48044</v>
      </c>
      <c r="M96" s="152" t="str">
        <f t="shared" si="5"/>
        <v>durgadasji</v>
      </c>
      <c r="N96" s="154">
        <f>IFERROR(__xludf.DUMMYFUNCTION("""COMPUTED_VALUE"""),4.0)</f>
        <v>4</v>
      </c>
      <c r="O96" s="184"/>
      <c r="P96" s="184"/>
      <c r="Q96" s="184"/>
      <c r="R96" s="184"/>
      <c r="S96" s="184"/>
      <c r="T96" s="184"/>
      <c r="U96" s="154"/>
      <c r="V96" s="154"/>
      <c r="W96" s="154"/>
      <c r="X96" s="154"/>
      <c r="Y96" s="154"/>
      <c r="Z96" s="154"/>
    </row>
    <row r="97">
      <c r="A97" s="175" t="s">
        <v>15</v>
      </c>
      <c r="B97" s="175" t="s">
        <v>76</v>
      </c>
      <c r="C97" s="147" t="s">
        <v>438</v>
      </c>
      <c r="D97" s="145" t="s">
        <v>242</v>
      </c>
      <c r="E97" s="146">
        <v>44176.0</v>
      </c>
      <c r="F97" s="147" t="s">
        <v>249</v>
      </c>
      <c r="G97" s="148">
        <v>21.0</v>
      </c>
      <c r="H97" s="148">
        <v>60.0</v>
      </c>
      <c r="I97" s="148">
        <v>50.0</v>
      </c>
      <c r="J97" s="149">
        <f t="shared" si="2"/>
        <v>0.002230994692</v>
      </c>
      <c r="K97" s="150">
        <f t="shared" si="9"/>
        <v>1.6810545</v>
      </c>
      <c r="L97" s="151">
        <f t="shared" si="4"/>
        <v>25.48044</v>
      </c>
      <c r="M97" s="152" t="str">
        <f t="shared" si="5"/>
        <v>durgadasji</v>
      </c>
      <c r="N97" s="154">
        <f>IFERROR(__xludf.DUMMYFUNCTION("""COMPUTED_VALUE"""),5.0)</f>
        <v>5</v>
      </c>
      <c r="O97" s="184"/>
      <c r="P97" s="184"/>
      <c r="Q97" s="184"/>
      <c r="R97" s="184"/>
      <c r="S97" s="184"/>
      <c r="T97" s="184"/>
      <c r="U97" s="154"/>
      <c r="V97" s="154"/>
      <c r="W97" s="154"/>
      <c r="X97" s="154"/>
      <c r="Y97" s="154"/>
      <c r="Z97" s="154"/>
    </row>
    <row r="98">
      <c r="A98" s="175" t="s">
        <v>15</v>
      </c>
      <c r="B98" s="175" t="s">
        <v>76</v>
      </c>
      <c r="C98" s="147" t="s">
        <v>439</v>
      </c>
      <c r="D98" s="145" t="s">
        <v>242</v>
      </c>
      <c r="E98" s="146">
        <v>44176.0</v>
      </c>
      <c r="F98" s="147" t="s">
        <v>249</v>
      </c>
      <c r="G98" s="148">
        <v>21.0</v>
      </c>
      <c r="H98" s="148">
        <v>20.0</v>
      </c>
      <c r="I98" s="148">
        <v>20.0</v>
      </c>
      <c r="J98" s="149">
        <f t="shared" si="2"/>
        <v>0.001320061795</v>
      </c>
      <c r="K98" s="150">
        <f t="shared" si="9"/>
        <v>0.9946665623</v>
      </c>
      <c r="L98" s="151">
        <f t="shared" si="4"/>
        <v>25.48044</v>
      </c>
      <c r="M98" s="152" t="str">
        <f t="shared" si="5"/>
        <v>durgadasji</v>
      </c>
      <c r="N98" s="154">
        <f>IFERROR(__xludf.DUMMYFUNCTION("""COMPUTED_VALUE"""),6.0)</f>
        <v>6</v>
      </c>
      <c r="O98" s="184"/>
      <c r="P98" s="184"/>
      <c r="Q98" s="184"/>
      <c r="R98" s="184"/>
      <c r="S98" s="184"/>
      <c r="T98" s="184"/>
      <c r="U98" s="154"/>
      <c r="V98" s="154"/>
      <c r="W98" s="154"/>
      <c r="X98" s="154"/>
      <c r="Y98" s="154"/>
      <c r="Z98" s="154"/>
    </row>
    <row r="99">
      <c r="A99" s="175" t="s">
        <v>15</v>
      </c>
      <c r="B99" s="175" t="s">
        <v>76</v>
      </c>
      <c r="C99" s="147" t="s">
        <v>389</v>
      </c>
      <c r="D99" s="145" t="s">
        <v>242</v>
      </c>
      <c r="E99" s="146">
        <v>44176.0</v>
      </c>
      <c r="F99" s="147" t="s">
        <v>249</v>
      </c>
      <c r="G99" s="148"/>
      <c r="H99" s="148">
        <v>45.0</v>
      </c>
      <c r="I99" s="148">
        <v>50.0</v>
      </c>
      <c r="J99" s="149">
        <f t="shared" si="2"/>
        <v>0.001259165495</v>
      </c>
      <c r="K99" s="150">
        <f t="shared" si="9"/>
        <v>0.9487812005</v>
      </c>
      <c r="L99" s="151">
        <f t="shared" si="4"/>
        <v>25.48044</v>
      </c>
      <c r="M99" s="152" t="str">
        <f t="shared" si="5"/>
        <v>durgadasji</v>
      </c>
      <c r="N99" s="154">
        <f>IFERROR(__xludf.DUMMYFUNCTION("""COMPUTED_VALUE"""),7.0)</f>
        <v>7</v>
      </c>
      <c r="O99" s="184"/>
      <c r="P99" s="184"/>
      <c r="Q99" s="184"/>
      <c r="R99" s="184"/>
      <c r="S99" s="184"/>
      <c r="T99" s="184"/>
      <c r="U99" s="154"/>
      <c r="V99" s="154"/>
      <c r="W99" s="154"/>
      <c r="X99" s="154"/>
      <c r="Y99" s="154"/>
      <c r="Z99" s="154"/>
    </row>
    <row r="100">
      <c r="A100" s="175" t="s">
        <v>15</v>
      </c>
      <c r="B100" s="175" t="s">
        <v>396</v>
      </c>
      <c r="C100" s="147" t="s">
        <v>411</v>
      </c>
      <c r="D100" s="145" t="s">
        <v>242</v>
      </c>
      <c r="E100" s="146">
        <v>44176.0</v>
      </c>
      <c r="F100" s="147" t="s">
        <v>249</v>
      </c>
      <c r="G100" s="148">
        <v>5.0</v>
      </c>
      <c r="H100" s="148">
        <v>45.0</v>
      </c>
      <c r="I100" s="148">
        <v>50.0</v>
      </c>
      <c r="J100" s="149">
        <f t="shared" si="2"/>
        <v>0.001447851861</v>
      </c>
      <c r="K100" s="150">
        <f t="shared" si="9"/>
        <v>1.090956377</v>
      </c>
      <c r="L100" s="151">
        <f t="shared" si="4"/>
        <v>25.48044</v>
      </c>
      <c r="M100" s="152" t="str">
        <f t="shared" si="5"/>
        <v>durgadasji</v>
      </c>
      <c r="N100" s="154">
        <f>IFERROR(__xludf.DUMMYFUNCTION("""COMPUTED_VALUE"""),8.0)</f>
        <v>8</v>
      </c>
      <c r="O100" s="184"/>
      <c r="P100" s="184"/>
      <c r="Q100" s="184"/>
      <c r="R100" s="184"/>
      <c r="S100" s="184"/>
      <c r="T100" s="184"/>
      <c r="U100" s="154"/>
      <c r="V100" s="154"/>
      <c r="W100" s="154"/>
      <c r="X100" s="154"/>
      <c r="Y100" s="154"/>
      <c r="Z100" s="154"/>
    </row>
    <row r="101">
      <c r="A101" s="175" t="s">
        <v>15</v>
      </c>
      <c r="B101" s="175" t="s">
        <v>396</v>
      </c>
      <c r="C101" s="147" t="s">
        <v>440</v>
      </c>
      <c r="D101" s="145" t="s">
        <v>242</v>
      </c>
      <c r="E101" s="146">
        <v>44179.0</v>
      </c>
      <c r="F101" s="147" t="s">
        <v>249</v>
      </c>
      <c r="G101" s="148">
        <v>5.0</v>
      </c>
      <c r="H101" s="148">
        <v>60.0</v>
      </c>
      <c r="I101" s="148">
        <v>50.0</v>
      </c>
      <c r="J101" s="149">
        <f t="shared" si="2"/>
        <v>0.001627198322</v>
      </c>
      <c r="K101" s="150">
        <f t="shared" si="9"/>
        <v>1.226093936</v>
      </c>
      <c r="L101" s="151">
        <f t="shared" si="4"/>
        <v>25.48044</v>
      </c>
      <c r="M101" s="152" t="str">
        <f t="shared" si="5"/>
        <v>durgadasji</v>
      </c>
      <c r="N101" s="154">
        <f>IFERROR(__xludf.DUMMYFUNCTION("""COMPUTED_VALUE"""),9.0)</f>
        <v>9</v>
      </c>
      <c r="O101" s="184"/>
      <c r="P101" s="184"/>
      <c r="Q101" s="184"/>
      <c r="R101" s="184"/>
      <c r="S101" s="184"/>
      <c r="T101" s="184"/>
      <c r="U101" s="154"/>
      <c r="V101" s="154"/>
      <c r="W101" s="154"/>
      <c r="X101" s="154"/>
      <c r="Y101" s="154"/>
      <c r="Z101" s="154"/>
    </row>
    <row r="102">
      <c r="A102" s="175" t="s">
        <v>15</v>
      </c>
      <c r="B102" s="175" t="s">
        <v>265</v>
      </c>
      <c r="C102" s="147" t="s">
        <v>393</v>
      </c>
      <c r="D102" s="145" t="s">
        <v>242</v>
      </c>
      <c r="E102" s="146">
        <v>44180.0</v>
      </c>
      <c r="F102" s="147" t="s">
        <v>249</v>
      </c>
      <c r="G102" s="148">
        <v>5.0</v>
      </c>
      <c r="H102" s="148">
        <v>45.0</v>
      </c>
      <c r="I102" s="148">
        <v>50.0</v>
      </c>
      <c r="J102" s="149">
        <f t="shared" si="2"/>
        <v>0.001447851861</v>
      </c>
      <c r="K102" s="150">
        <f t="shared" si="9"/>
        <v>1.090956377</v>
      </c>
      <c r="L102" s="151">
        <f t="shared" si="4"/>
        <v>25.48044</v>
      </c>
      <c r="M102" s="152" t="str">
        <f t="shared" si="5"/>
        <v>durgadasji</v>
      </c>
      <c r="N102" s="154">
        <f>IFERROR(__xludf.DUMMYFUNCTION("""COMPUTED_VALUE"""),10.0)</f>
        <v>10</v>
      </c>
      <c r="O102" s="184"/>
      <c r="P102" s="184"/>
      <c r="Q102" s="184"/>
      <c r="R102" s="184"/>
      <c r="S102" s="184"/>
      <c r="T102" s="184"/>
      <c r="U102" s="154"/>
      <c r="V102" s="154"/>
      <c r="W102" s="154"/>
      <c r="X102" s="154"/>
      <c r="Y102" s="154"/>
      <c r="Z102" s="154"/>
    </row>
    <row r="103">
      <c r="A103" s="175" t="s">
        <v>15</v>
      </c>
      <c r="B103" s="175" t="s">
        <v>265</v>
      </c>
      <c r="C103" s="147" t="s">
        <v>441</v>
      </c>
      <c r="D103" s="145" t="s">
        <v>242</v>
      </c>
      <c r="E103" s="146">
        <v>44181.0</v>
      </c>
      <c r="F103" s="147" t="s">
        <v>249</v>
      </c>
      <c r="G103" s="148">
        <v>5.0</v>
      </c>
      <c r="H103" s="148">
        <v>50.0</v>
      </c>
      <c r="I103" s="148">
        <v>50.0</v>
      </c>
      <c r="J103" s="149">
        <f t="shared" si="2"/>
        <v>0.001507634014</v>
      </c>
      <c r="K103" s="150">
        <f t="shared" si="9"/>
        <v>1.13600223</v>
      </c>
      <c r="L103" s="151">
        <f t="shared" si="4"/>
        <v>25.48044</v>
      </c>
      <c r="M103" s="152" t="str">
        <f t="shared" si="5"/>
        <v>durgadasji</v>
      </c>
      <c r="N103" s="154">
        <f>IFERROR(__xludf.DUMMYFUNCTION("""COMPUTED_VALUE"""),11.0)</f>
        <v>11</v>
      </c>
      <c r="O103" s="184"/>
      <c r="P103" s="184"/>
      <c r="Q103" s="184"/>
      <c r="R103" s="184"/>
      <c r="S103" s="184"/>
      <c r="T103" s="184"/>
      <c r="U103" s="154"/>
      <c r="V103" s="154"/>
      <c r="W103" s="154"/>
      <c r="X103" s="154"/>
      <c r="Y103" s="154"/>
      <c r="Z103" s="154"/>
    </row>
    <row r="104">
      <c r="A104" s="175" t="s">
        <v>15</v>
      </c>
      <c r="B104" s="175" t="s">
        <v>396</v>
      </c>
      <c r="C104" s="147" t="s">
        <v>397</v>
      </c>
      <c r="D104" s="145" t="s">
        <v>242</v>
      </c>
      <c r="E104" s="146">
        <v>44182.0</v>
      </c>
      <c r="F104" s="147" t="s">
        <v>249</v>
      </c>
      <c r="G104" s="148">
        <v>21.0</v>
      </c>
      <c r="H104" s="148">
        <v>45.0</v>
      </c>
      <c r="I104" s="148">
        <v>50.0</v>
      </c>
      <c r="J104" s="149">
        <f t="shared" si="2"/>
        <v>0.00205164823</v>
      </c>
      <c r="K104" s="150">
        <f t="shared" si="9"/>
        <v>1.545916941</v>
      </c>
      <c r="L104" s="151">
        <f t="shared" si="4"/>
        <v>25.48044</v>
      </c>
      <c r="M104" s="152" t="str">
        <f t="shared" si="5"/>
        <v>durgadasji</v>
      </c>
      <c r="N104" s="154">
        <f>IFERROR(__xludf.DUMMYFUNCTION("""COMPUTED_VALUE"""),12.0)</f>
        <v>12</v>
      </c>
      <c r="O104" s="184"/>
      <c r="P104" s="184"/>
      <c r="Q104" s="184"/>
      <c r="R104" s="184"/>
      <c r="S104" s="184"/>
      <c r="T104" s="184"/>
      <c r="U104" s="154"/>
      <c r="V104" s="154"/>
      <c r="W104" s="154"/>
      <c r="X104" s="154"/>
      <c r="Y104" s="154"/>
      <c r="Z104" s="154"/>
    </row>
    <row r="105">
      <c r="A105" s="175" t="s">
        <v>15</v>
      </c>
      <c r="B105" s="175" t="s">
        <v>265</v>
      </c>
      <c r="C105" s="147" t="s">
        <v>398</v>
      </c>
      <c r="D105" s="145" t="s">
        <v>242</v>
      </c>
      <c r="E105" s="146">
        <v>44182.0</v>
      </c>
      <c r="F105" s="147" t="s">
        <v>249</v>
      </c>
      <c r="G105" s="148">
        <v>5.0</v>
      </c>
      <c r="H105" s="148">
        <v>45.0</v>
      </c>
      <c r="I105" s="148">
        <v>50.0</v>
      </c>
      <c r="J105" s="149">
        <f t="shared" si="2"/>
        <v>0.001447851861</v>
      </c>
      <c r="K105" s="150">
        <f t="shared" si="9"/>
        <v>1.090956377</v>
      </c>
      <c r="L105" s="151">
        <f t="shared" si="4"/>
        <v>25.48044</v>
      </c>
      <c r="M105" s="152" t="str">
        <f t="shared" si="5"/>
        <v>durgadasji</v>
      </c>
      <c r="N105" s="154">
        <f>IFERROR(__xludf.DUMMYFUNCTION("""COMPUTED_VALUE"""),13.0)</f>
        <v>13</v>
      </c>
      <c r="O105" s="184"/>
      <c r="P105" s="184"/>
      <c r="Q105" s="184"/>
      <c r="R105" s="184"/>
      <c r="S105" s="184"/>
      <c r="T105" s="184"/>
      <c r="U105" s="154"/>
      <c r="V105" s="154"/>
      <c r="W105" s="154"/>
      <c r="X105" s="154"/>
      <c r="Y105" s="154"/>
      <c r="Z105" s="154"/>
    </row>
    <row r="106">
      <c r="A106" s="175" t="s">
        <v>15</v>
      </c>
      <c r="B106" s="175" t="s">
        <v>76</v>
      </c>
      <c r="C106" s="147" t="s">
        <v>442</v>
      </c>
      <c r="D106" s="145" t="s">
        <v>242</v>
      </c>
      <c r="E106" s="146">
        <v>44183.0</v>
      </c>
      <c r="F106" s="147" t="s">
        <v>249</v>
      </c>
      <c r="G106" s="148">
        <v>5.0</v>
      </c>
      <c r="H106" s="148">
        <v>60.0</v>
      </c>
      <c r="I106" s="148">
        <v>50.0</v>
      </c>
      <c r="J106" s="149">
        <f t="shared" si="2"/>
        <v>0.001627198322</v>
      </c>
      <c r="K106" s="150">
        <f t="shared" si="9"/>
        <v>1.226093936</v>
      </c>
      <c r="L106" s="151">
        <f t="shared" si="4"/>
        <v>25.48044</v>
      </c>
      <c r="M106" s="152" t="str">
        <f t="shared" si="5"/>
        <v>durgadasji</v>
      </c>
      <c r="N106" s="154">
        <f>IFERROR(__xludf.DUMMYFUNCTION("""COMPUTED_VALUE"""),14.0)</f>
        <v>14</v>
      </c>
      <c r="O106" s="184"/>
      <c r="P106" s="184"/>
      <c r="Q106" s="184"/>
      <c r="R106" s="184"/>
      <c r="S106" s="184"/>
      <c r="T106" s="184"/>
      <c r="U106" s="154"/>
      <c r="V106" s="154"/>
      <c r="W106" s="154"/>
      <c r="X106" s="154"/>
      <c r="Y106" s="154"/>
      <c r="Z106" s="154"/>
    </row>
    <row r="107">
      <c r="A107" s="175" t="s">
        <v>11</v>
      </c>
      <c r="B107" s="175" t="s">
        <v>416</v>
      </c>
      <c r="C107" s="147" t="s">
        <v>417</v>
      </c>
      <c r="D107" s="145" t="s">
        <v>242</v>
      </c>
      <c r="E107" s="166">
        <v>44171.0</v>
      </c>
      <c r="F107" s="147" t="s">
        <v>249</v>
      </c>
      <c r="G107" s="148">
        <v>1.0</v>
      </c>
      <c r="H107" s="148">
        <v>60.0</v>
      </c>
      <c r="I107" s="148">
        <v>50.0</v>
      </c>
      <c r="J107" s="149">
        <f t="shared" si="2"/>
        <v>0.00147624923</v>
      </c>
      <c r="K107" s="150">
        <f t="shared" si="9"/>
        <v>1.112353795</v>
      </c>
      <c r="L107" s="151">
        <f t="shared" si="4"/>
        <v>25.4332075</v>
      </c>
      <c r="M107" s="152" t="str">
        <f t="shared" si="5"/>
        <v>tonga2020</v>
      </c>
      <c r="N107" s="154">
        <f>IFERROR(__xludf.DUMMYFUNCTION("""COMPUTED_VALUE"""),1.0)</f>
        <v>1</v>
      </c>
      <c r="O107" s="184"/>
      <c r="P107" s="184"/>
      <c r="Q107" s="184"/>
      <c r="R107" s="184"/>
      <c r="S107" s="184"/>
      <c r="T107" s="184"/>
      <c r="U107" s="154"/>
      <c r="V107" s="154"/>
      <c r="W107" s="154"/>
      <c r="X107" s="154"/>
      <c r="Y107" s="154"/>
      <c r="Z107" s="154"/>
    </row>
    <row r="108">
      <c r="A108" s="175" t="s">
        <v>11</v>
      </c>
      <c r="B108" s="175" t="s">
        <v>20</v>
      </c>
      <c r="C108" s="147" t="s">
        <v>418</v>
      </c>
      <c r="D108" s="145" t="s">
        <v>242</v>
      </c>
      <c r="E108" s="166">
        <v>44172.0</v>
      </c>
      <c r="F108" s="147" t="s">
        <v>249</v>
      </c>
      <c r="G108" s="148">
        <v>1.0</v>
      </c>
      <c r="H108" s="148">
        <v>45.0</v>
      </c>
      <c r="I108" s="148">
        <v>50.0</v>
      </c>
      <c r="J108" s="149">
        <f t="shared" si="2"/>
        <v>0.001296902768</v>
      </c>
      <c r="K108" s="150">
        <f t="shared" si="9"/>
        <v>0.9772162358</v>
      </c>
      <c r="L108" s="151">
        <f t="shared" si="4"/>
        <v>25.4332075</v>
      </c>
      <c r="M108" s="152" t="str">
        <f t="shared" si="5"/>
        <v>tonga2020</v>
      </c>
      <c r="N108" s="154">
        <f>IFERROR(__xludf.DUMMYFUNCTION("""COMPUTED_VALUE"""),2.0)</f>
        <v>2</v>
      </c>
      <c r="O108" s="184"/>
      <c r="P108" s="184"/>
      <c r="Q108" s="184"/>
      <c r="R108" s="184"/>
      <c r="S108" s="184"/>
      <c r="T108" s="184"/>
      <c r="U108" s="154"/>
      <c r="V108" s="154"/>
      <c r="W108" s="154"/>
      <c r="X108" s="154"/>
      <c r="Y108" s="154"/>
      <c r="Z108" s="154"/>
    </row>
    <row r="109">
      <c r="A109" s="175" t="s">
        <v>11</v>
      </c>
      <c r="B109" s="175" t="s">
        <v>265</v>
      </c>
      <c r="C109" s="147" t="s">
        <v>431</v>
      </c>
      <c r="D109" s="145" t="s">
        <v>242</v>
      </c>
      <c r="E109" s="166">
        <v>44172.0</v>
      </c>
      <c r="F109" s="147" t="s">
        <v>249</v>
      </c>
      <c r="G109" s="148">
        <v>5.0</v>
      </c>
      <c r="H109" s="148">
        <v>80.0</v>
      </c>
      <c r="I109" s="148">
        <v>50.0</v>
      </c>
      <c r="J109" s="149">
        <f t="shared" si="2"/>
        <v>0.001866326937</v>
      </c>
      <c r="K109" s="150">
        <f t="shared" si="9"/>
        <v>1.406277347</v>
      </c>
      <c r="L109" s="151">
        <f t="shared" si="4"/>
        <v>25.4332075</v>
      </c>
      <c r="M109" s="152" t="str">
        <f t="shared" si="5"/>
        <v>tonga2020</v>
      </c>
      <c r="N109" s="154">
        <f>IFERROR(__xludf.DUMMYFUNCTION("""COMPUTED_VALUE"""),3.0)</f>
        <v>3</v>
      </c>
      <c r="O109" s="184"/>
      <c r="P109" s="184"/>
      <c r="Q109" s="184"/>
      <c r="R109" s="184"/>
      <c r="S109" s="184"/>
      <c r="T109" s="184"/>
      <c r="U109" s="154"/>
      <c r="V109" s="154"/>
      <c r="W109" s="154"/>
      <c r="X109" s="154"/>
      <c r="Y109" s="154"/>
      <c r="Z109" s="154"/>
    </row>
    <row r="110">
      <c r="A110" s="175" t="s">
        <v>11</v>
      </c>
      <c r="B110" s="175" t="s">
        <v>255</v>
      </c>
      <c r="C110" s="147" t="s">
        <v>419</v>
      </c>
      <c r="D110" s="145" t="s">
        <v>242</v>
      </c>
      <c r="E110" s="166">
        <v>44173.0</v>
      </c>
      <c r="F110" s="147" t="s">
        <v>257</v>
      </c>
      <c r="G110" s="148">
        <v>5.0</v>
      </c>
      <c r="H110" s="148">
        <v>45.0</v>
      </c>
      <c r="I110" s="148">
        <v>50.0</v>
      </c>
      <c r="J110" s="149">
        <f t="shared" si="2"/>
        <v>0.001447851861</v>
      </c>
      <c r="K110" s="150">
        <f t="shared" si="9"/>
        <v>1.090956377</v>
      </c>
      <c r="L110" s="151">
        <f t="shared" si="4"/>
        <v>25.4332075</v>
      </c>
      <c r="M110" s="152" t="str">
        <f t="shared" si="5"/>
        <v>tonga2020</v>
      </c>
      <c r="N110" s="154">
        <f>IFERROR(__xludf.DUMMYFUNCTION("""COMPUTED_VALUE"""),4.0)</f>
        <v>4</v>
      </c>
      <c r="O110" s="184"/>
      <c r="P110" s="184"/>
      <c r="Q110" s="184"/>
      <c r="R110" s="184"/>
      <c r="S110" s="184"/>
      <c r="T110" s="184"/>
      <c r="U110" s="154"/>
      <c r="V110" s="154"/>
      <c r="W110" s="154"/>
      <c r="X110" s="154"/>
      <c r="Y110" s="154"/>
      <c r="Z110" s="154"/>
    </row>
    <row r="111">
      <c r="A111" s="175" t="s">
        <v>11</v>
      </c>
      <c r="B111" s="175" t="s">
        <v>265</v>
      </c>
      <c r="C111" s="147" t="s">
        <v>379</v>
      </c>
      <c r="D111" s="145" t="s">
        <v>242</v>
      </c>
      <c r="E111" s="166">
        <v>44173.0</v>
      </c>
      <c r="F111" s="147" t="s">
        <v>249</v>
      </c>
      <c r="G111" s="148">
        <v>5.0</v>
      </c>
      <c r="H111" s="148">
        <v>45.0</v>
      </c>
      <c r="I111" s="148">
        <v>50.0</v>
      </c>
      <c r="J111" s="149">
        <f t="shared" si="2"/>
        <v>0.001447851861</v>
      </c>
      <c r="K111" s="150">
        <f t="shared" si="9"/>
        <v>1.090956377</v>
      </c>
      <c r="L111" s="151">
        <f t="shared" si="4"/>
        <v>25.4332075</v>
      </c>
      <c r="M111" s="152" t="str">
        <f t="shared" si="5"/>
        <v>tonga2020</v>
      </c>
      <c r="N111" s="154">
        <f>IFERROR(__xludf.DUMMYFUNCTION("""COMPUTED_VALUE"""),5.0)</f>
        <v>5</v>
      </c>
      <c r="O111" s="184"/>
      <c r="P111" s="184"/>
      <c r="Q111" s="184"/>
      <c r="R111" s="184"/>
      <c r="S111" s="184"/>
      <c r="T111" s="184"/>
      <c r="U111" s="154"/>
      <c r="V111" s="154"/>
      <c r="W111" s="154"/>
      <c r="X111" s="154"/>
      <c r="Y111" s="154"/>
      <c r="Z111" s="154"/>
    </row>
    <row r="112">
      <c r="A112" s="175" t="s">
        <v>11</v>
      </c>
      <c r="B112" s="175" t="s">
        <v>20</v>
      </c>
      <c r="C112" s="147" t="s">
        <v>443</v>
      </c>
      <c r="D112" s="145" t="s">
        <v>242</v>
      </c>
      <c r="E112" s="166">
        <v>44174.0</v>
      </c>
      <c r="F112" s="147" t="s">
        <v>249</v>
      </c>
      <c r="G112" s="148">
        <v>2.0</v>
      </c>
      <c r="H112" s="148">
        <v>1.0</v>
      </c>
      <c r="I112" s="148">
        <v>10.0</v>
      </c>
      <c r="J112" s="149">
        <f t="shared" si="2"/>
        <v>0.0002316561991</v>
      </c>
      <c r="K112" s="150">
        <f t="shared" si="9"/>
        <v>0.174552946</v>
      </c>
      <c r="L112" s="151">
        <f t="shared" si="4"/>
        <v>25.4332075</v>
      </c>
      <c r="M112" s="152" t="str">
        <f t="shared" si="5"/>
        <v>tonga2020</v>
      </c>
      <c r="N112" s="154">
        <f>IFERROR(__xludf.DUMMYFUNCTION("""COMPUTED_VALUE"""),6.0)</f>
        <v>6</v>
      </c>
      <c r="O112" s="184"/>
      <c r="P112" s="184"/>
      <c r="Q112" s="184"/>
      <c r="R112" s="184"/>
      <c r="S112" s="184"/>
      <c r="T112" s="184"/>
      <c r="U112" s="154"/>
      <c r="V112" s="154"/>
      <c r="W112" s="154"/>
      <c r="X112" s="154"/>
      <c r="Y112" s="154"/>
      <c r="Z112" s="154"/>
    </row>
    <row r="113">
      <c r="A113" s="175" t="s">
        <v>11</v>
      </c>
      <c r="B113" s="175" t="s">
        <v>21</v>
      </c>
      <c r="C113" s="147" t="s">
        <v>381</v>
      </c>
      <c r="D113" s="145" t="s">
        <v>242</v>
      </c>
      <c r="E113" s="166">
        <v>44174.0</v>
      </c>
      <c r="F113" s="147" t="s">
        <v>249</v>
      </c>
      <c r="G113" s="148">
        <v>5.0</v>
      </c>
      <c r="H113" s="148">
        <v>45.0</v>
      </c>
      <c r="I113" s="148">
        <v>50.0</v>
      </c>
      <c r="J113" s="149">
        <f t="shared" si="2"/>
        <v>0.001447851861</v>
      </c>
      <c r="K113" s="150">
        <f t="shared" si="9"/>
        <v>1.090956377</v>
      </c>
      <c r="L113" s="151">
        <f t="shared" si="4"/>
        <v>25.4332075</v>
      </c>
      <c r="M113" s="152" t="str">
        <f t="shared" si="5"/>
        <v>tonga2020</v>
      </c>
      <c r="N113" s="154">
        <f>IFERROR(__xludf.DUMMYFUNCTION("""COMPUTED_VALUE"""),7.0)</f>
        <v>7</v>
      </c>
      <c r="O113" s="184"/>
      <c r="P113" s="184"/>
      <c r="Q113" s="184"/>
      <c r="R113" s="184"/>
      <c r="S113" s="184"/>
      <c r="T113" s="184"/>
      <c r="U113" s="154"/>
      <c r="V113" s="154"/>
      <c r="W113" s="154"/>
      <c r="X113" s="154"/>
      <c r="Y113" s="154"/>
      <c r="Z113" s="154"/>
    </row>
    <row r="114">
      <c r="A114" s="175" t="s">
        <v>11</v>
      </c>
      <c r="B114" s="175" t="s">
        <v>21</v>
      </c>
      <c r="C114" s="147" t="s">
        <v>382</v>
      </c>
      <c r="D114" s="145" t="s">
        <v>242</v>
      </c>
      <c r="E114" s="166">
        <v>44174.0</v>
      </c>
      <c r="F114" s="147" t="s">
        <v>249</v>
      </c>
      <c r="G114" s="148">
        <v>5.0</v>
      </c>
      <c r="H114" s="148">
        <v>45.0</v>
      </c>
      <c r="I114" s="148">
        <v>50.0</v>
      </c>
      <c r="J114" s="149">
        <f t="shared" si="2"/>
        <v>0.001447851861</v>
      </c>
      <c r="K114" s="150">
        <f t="shared" si="9"/>
        <v>1.090956377</v>
      </c>
      <c r="L114" s="151">
        <f t="shared" si="4"/>
        <v>25.4332075</v>
      </c>
      <c r="M114" s="152" t="str">
        <f t="shared" si="5"/>
        <v>tonga2020</v>
      </c>
      <c r="N114" s="154">
        <f>IFERROR(__xludf.DUMMYFUNCTION("""COMPUTED_VALUE"""),8.0)</f>
        <v>8</v>
      </c>
      <c r="O114" s="184"/>
      <c r="P114" s="184"/>
      <c r="Q114" s="184"/>
      <c r="R114" s="184"/>
      <c r="S114" s="184"/>
      <c r="T114" s="184"/>
      <c r="U114" s="154"/>
      <c r="V114" s="154"/>
      <c r="W114" s="154"/>
      <c r="X114" s="154"/>
      <c r="Y114" s="154"/>
      <c r="Z114" s="154"/>
    </row>
    <row r="115">
      <c r="A115" s="175" t="s">
        <v>11</v>
      </c>
      <c r="B115" s="175" t="s">
        <v>6</v>
      </c>
      <c r="C115" s="147" t="s">
        <v>384</v>
      </c>
      <c r="D115" s="145" t="s">
        <v>242</v>
      </c>
      <c r="E115" s="146">
        <v>44175.0</v>
      </c>
      <c r="F115" s="147" t="s">
        <v>249</v>
      </c>
      <c r="G115" s="148">
        <v>1.0</v>
      </c>
      <c r="H115" s="148">
        <v>45.0</v>
      </c>
      <c r="I115" s="148">
        <v>50.0</v>
      </c>
      <c r="J115" s="149">
        <f t="shared" si="2"/>
        <v>0.001296902768</v>
      </c>
      <c r="K115" s="150">
        <f t="shared" si="9"/>
        <v>0.9772162358</v>
      </c>
      <c r="L115" s="151">
        <f t="shared" si="4"/>
        <v>25.4332075</v>
      </c>
      <c r="M115" s="152" t="str">
        <f t="shared" si="5"/>
        <v>tonga2020</v>
      </c>
      <c r="N115" s="154">
        <f>IFERROR(__xludf.DUMMYFUNCTION("""COMPUTED_VALUE"""),9.0)</f>
        <v>9</v>
      </c>
      <c r="O115" s="184"/>
      <c r="P115" s="184"/>
      <c r="Q115" s="184"/>
      <c r="R115" s="184"/>
      <c r="S115" s="184"/>
      <c r="T115" s="184"/>
      <c r="U115" s="154"/>
      <c r="V115" s="154"/>
      <c r="W115" s="154"/>
      <c r="X115" s="154"/>
      <c r="Y115" s="154"/>
      <c r="Z115" s="154"/>
    </row>
    <row r="116">
      <c r="A116" s="175" t="s">
        <v>11</v>
      </c>
      <c r="B116" s="175" t="s">
        <v>76</v>
      </c>
      <c r="C116" s="147" t="s">
        <v>444</v>
      </c>
      <c r="D116" s="145" t="s">
        <v>242</v>
      </c>
      <c r="E116" s="146">
        <v>44176.0</v>
      </c>
      <c r="F116" s="147" t="s">
        <v>249</v>
      </c>
      <c r="G116" s="148">
        <v>2.0</v>
      </c>
      <c r="H116" s="148">
        <v>40.0</v>
      </c>
      <c r="I116" s="148">
        <v>50.0</v>
      </c>
      <c r="J116" s="149">
        <f t="shared" si="2"/>
        <v>0.001274857887</v>
      </c>
      <c r="K116" s="150">
        <f t="shared" si="9"/>
        <v>0.9606054182</v>
      </c>
      <c r="L116" s="151">
        <f t="shared" si="4"/>
        <v>25.4332075</v>
      </c>
      <c r="M116" s="152" t="str">
        <f t="shared" si="5"/>
        <v>tonga2020</v>
      </c>
      <c r="N116" s="154">
        <f>IFERROR(__xludf.DUMMYFUNCTION("""COMPUTED_VALUE"""),10.0)</f>
        <v>10</v>
      </c>
      <c r="O116" s="184"/>
      <c r="P116" s="184"/>
      <c r="Q116" s="184"/>
      <c r="R116" s="184"/>
      <c r="S116" s="184"/>
      <c r="T116" s="184"/>
      <c r="U116" s="154"/>
      <c r="V116" s="154"/>
      <c r="W116" s="154"/>
      <c r="X116" s="154"/>
      <c r="Y116" s="154"/>
      <c r="Z116" s="154"/>
    </row>
    <row r="117">
      <c r="A117" s="175" t="s">
        <v>11</v>
      </c>
      <c r="B117" s="175" t="s">
        <v>76</v>
      </c>
      <c r="C117" s="147" t="s">
        <v>389</v>
      </c>
      <c r="D117" s="145" t="s">
        <v>242</v>
      </c>
      <c r="E117" s="146">
        <v>44176.0</v>
      </c>
      <c r="F117" s="147" t="s">
        <v>249</v>
      </c>
      <c r="G117" s="148">
        <v>2.0</v>
      </c>
      <c r="H117" s="148">
        <v>45.0</v>
      </c>
      <c r="I117" s="148">
        <v>50.0</v>
      </c>
      <c r="J117" s="149">
        <f t="shared" si="2"/>
        <v>0.001334640041</v>
      </c>
      <c r="K117" s="150">
        <f t="shared" si="9"/>
        <v>1.005651271</v>
      </c>
      <c r="L117" s="151">
        <f t="shared" si="4"/>
        <v>25.4332075</v>
      </c>
      <c r="M117" s="152" t="str">
        <f t="shared" si="5"/>
        <v>tonga2020</v>
      </c>
      <c r="N117" s="154">
        <f>IFERROR(__xludf.DUMMYFUNCTION("""COMPUTED_VALUE"""),11.0)</f>
        <v>11</v>
      </c>
      <c r="O117" s="184"/>
      <c r="P117" s="184"/>
      <c r="Q117" s="184"/>
      <c r="R117" s="184"/>
      <c r="S117" s="184"/>
      <c r="T117" s="184"/>
      <c r="U117" s="154"/>
      <c r="V117" s="154"/>
      <c r="W117" s="154"/>
      <c r="X117" s="154"/>
      <c r="Y117" s="154"/>
      <c r="Z117" s="154"/>
    </row>
    <row r="118">
      <c r="A118" s="175" t="s">
        <v>11</v>
      </c>
      <c r="B118" s="175" t="s">
        <v>6</v>
      </c>
      <c r="C118" s="147" t="s">
        <v>390</v>
      </c>
      <c r="D118" s="145" t="s">
        <v>242</v>
      </c>
      <c r="E118" s="146">
        <v>44176.0</v>
      </c>
      <c r="F118" s="147" t="s">
        <v>249</v>
      </c>
      <c r="G118" s="148">
        <v>5.0</v>
      </c>
      <c r="H118" s="148">
        <v>45.0</v>
      </c>
      <c r="I118" s="148">
        <v>50.0</v>
      </c>
      <c r="J118" s="149">
        <f t="shared" si="2"/>
        <v>0.001447851861</v>
      </c>
      <c r="K118" s="150">
        <f t="shared" si="9"/>
        <v>1.090956377</v>
      </c>
      <c r="L118" s="151">
        <f t="shared" si="4"/>
        <v>25.4332075</v>
      </c>
      <c r="M118" s="152" t="str">
        <f t="shared" si="5"/>
        <v>tonga2020</v>
      </c>
      <c r="N118" s="154">
        <f>IFERROR(__xludf.DUMMYFUNCTION("""COMPUTED_VALUE"""),12.0)</f>
        <v>12</v>
      </c>
      <c r="O118" s="184"/>
      <c r="P118" s="184"/>
      <c r="Q118" s="184"/>
      <c r="R118" s="184"/>
      <c r="S118" s="184"/>
      <c r="T118" s="184"/>
      <c r="U118" s="154"/>
      <c r="V118" s="154"/>
      <c r="W118" s="154"/>
      <c r="X118" s="154"/>
      <c r="Y118" s="154"/>
      <c r="Z118" s="154"/>
    </row>
    <row r="119">
      <c r="A119" s="175" t="s">
        <v>11</v>
      </c>
      <c r="B119" s="175" t="s">
        <v>288</v>
      </c>
      <c r="C119" s="147" t="s">
        <v>412</v>
      </c>
      <c r="D119" s="145" t="s">
        <v>242</v>
      </c>
      <c r="E119" s="146">
        <v>44177.0</v>
      </c>
      <c r="F119" s="147" t="s">
        <v>249</v>
      </c>
      <c r="G119" s="148">
        <v>3.0</v>
      </c>
      <c r="H119" s="148">
        <v>50.0</v>
      </c>
      <c r="I119" s="148">
        <v>50.0</v>
      </c>
      <c r="J119" s="149">
        <f t="shared" si="2"/>
        <v>0.001432159468</v>
      </c>
      <c r="K119" s="150">
        <f t="shared" si="9"/>
        <v>1.079132159</v>
      </c>
      <c r="L119" s="151">
        <f t="shared" si="4"/>
        <v>25.4332075</v>
      </c>
      <c r="M119" s="152" t="str">
        <f t="shared" si="5"/>
        <v>tonga2020</v>
      </c>
      <c r="N119" s="154">
        <f>IFERROR(__xludf.DUMMYFUNCTION("""COMPUTED_VALUE"""),13.0)</f>
        <v>13</v>
      </c>
      <c r="O119" s="184"/>
      <c r="P119" s="184"/>
      <c r="Q119" s="184"/>
      <c r="R119" s="184"/>
      <c r="S119" s="184"/>
      <c r="T119" s="184"/>
      <c r="U119" s="154"/>
      <c r="V119" s="154"/>
      <c r="W119" s="154"/>
      <c r="X119" s="154"/>
      <c r="Y119" s="154"/>
      <c r="Z119" s="154"/>
    </row>
    <row r="120">
      <c r="A120" s="175" t="s">
        <v>11</v>
      </c>
      <c r="B120" s="175" t="s">
        <v>255</v>
      </c>
      <c r="C120" s="147" t="s">
        <v>445</v>
      </c>
      <c r="D120" s="145" t="s">
        <v>242</v>
      </c>
      <c r="E120" s="146">
        <v>44178.0</v>
      </c>
      <c r="F120" s="147" t="s">
        <v>249</v>
      </c>
      <c r="G120" s="148">
        <v>21.0</v>
      </c>
      <c r="H120" s="148">
        <v>50.0</v>
      </c>
      <c r="I120" s="148">
        <v>50.0</v>
      </c>
      <c r="J120" s="149">
        <f t="shared" si="2"/>
        <v>0.002111430384</v>
      </c>
      <c r="K120" s="150">
        <f t="shared" si="9"/>
        <v>1.590962794</v>
      </c>
      <c r="L120" s="151">
        <f t="shared" si="4"/>
        <v>25.4332075</v>
      </c>
      <c r="M120" s="152" t="str">
        <f t="shared" si="5"/>
        <v>tonga2020</v>
      </c>
      <c r="N120" s="154">
        <f>IFERROR(__xludf.DUMMYFUNCTION("""COMPUTED_VALUE"""),14.0)</f>
        <v>14</v>
      </c>
      <c r="O120" s="184"/>
      <c r="P120" s="184"/>
      <c r="Q120" s="184"/>
      <c r="R120" s="184"/>
      <c r="S120" s="184"/>
      <c r="T120" s="184"/>
      <c r="U120" s="154"/>
      <c r="V120" s="154"/>
      <c r="W120" s="154"/>
      <c r="X120" s="154"/>
      <c r="Y120" s="154"/>
      <c r="Z120" s="154"/>
    </row>
    <row r="121">
      <c r="A121" s="175" t="s">
        <v>11</v>
      </c>
      <c r="B121" s="175" t="s">
        <v>20</v>
      </c>
      <c r="C121" s="147" t="s">
        <v>392</v>
      </c>
      <c r="D121" s="145" t="s">
        <v>242</v>
      </c>
      <c r="E121" s="146">
        <v>44178.0</v>
      </c>
      <c r="F121" s="147" t="s">
        <v>249</v>
      </c>
      <c r="G121" s="148">
        <v>21.0</v>
      </c>
      <c r="H121" s="148">
        <v>30.0</v>
      </c>
      <c r="I121" s="148">
        <v>50.0</v>
      </c>
      <c r="J121" s="149">
        <f t="shared" si="2"/>
        <v>0.001872301769</v>
      </c>
      <c r="K121" s="150">
        <f t="shared" si="9"/>
        <v>1.410779383</v>
      </c>
      <c r="L121" s="151">
        <f t="shared" si="4"/>
        <v>25.4332075</v>
      </c>
      <c r="M121" s="152" t="str">
        <f t="shared" si="5"/>
        <v>tonga2020</v>
      </c>
      <c r="N121" s="154">
        <f>IFERROR(__xludf.DUMMYFUNCTION("""COMPUTED_VALUE"""),15.0)</f>
        <v>15</v>
      </c>
      <c r="O121" s="184"/>
      <c r="P121" s="184"/>
      <c r="Q121" s="184"/>
      <c r="R121" s="184"/>
      <c r="S121" s="184"/>
      <c r="T121" s="184"/>
      <c r="U121" s="154"/>
      <c r="V121" s="154"/>
      <c r="W121" s="154"/>
      <c r="X121" s="154"/>
      <c r="Y121" s="154"/>
      <c r="Z121" s="154"/>
    </row>
    <row r="122">
      <c r="A122" s="175" t="s">
        <v>11</v>
      </c>
      <c r="B122" s="175" t="s">
        <v>265</v>
      </c>
      <c r="C122" s="147" t="s">
        <v>393</v>
      </c>
      <c r="D122" s="145" t="s">
        <v>242</v>
      </c>
      <c r="E122" s="146">
        <v>44180.0</v>
      </c>
      <c r="F122" s="147" t="s">
        <v>249</v>
      </c>
      <c r="G122" s="148">
        <v>5.0</v>
      </c>
      <c r="H122" s="148">
        <v>45.0</v>
      </c>
      <c r="I122" s="148">
        <v>35.0</v>
      </c>
      <c r="J122" s="149">
        <f t="shared" si="2"/>
        <v>0.001231514027</v>
      </c>
      <c r="K122" s="150">
        <f t="shared" si="9"/>
        <v>0.9279458196</v>
      </c>
      <c r="L122" s="151">
        <f t="shared" si="4"/>
        <v>25.4332075</v>
      </c>
      <c r="M122" s="152" t="str">
        <f t="shared" si="5"/>
        <v>tonga2020</v>
      </c>
      <c r="N122" s="154">
        <f>IFERROR(__xludf.DUMMYFUNCTION("""COMPUTED_VALUE"""),16.0)</f>
        <v>16</v>
      </c>
      <c r="O122" s="184"/>
      <c r="P122" s="184"/>
      <c r="Q122" s="184"/>
      <c r="R122" s="184"/>
      <c r="S122" s="184"/>
      <c r="T122" s="184"/>
      <c r="U122" s="154"/>
      <c r="V122" s="154"/>
      <c r="W122" s="154"/>
      <c r="X122" s="154"/>
      <c r="Y122" s="154"/>
      <c r="Z122" s="154"/>
    </row>
    <row r="123">
      <c r="A123" s="175" t="s">
        <v>11</v>
      </c>
      <c r="B123" s="175" t="s">
        <v>21</v>
      </c>
      <c r="C123" s="147" t="s">
        <v>394</v>
      </c>
      <c r="D123" s="145" t="s">
        <v>242</v>
      </c>
      <c r="E123" s="146">
        <v>44180.0</v>
      </c>
      <c r="F123" s="147" t="s">
        <v>249</v>
      </c>
      <c r="G123" s="148">
        <v>5.0</v>
      </c>
      <c r="H123" s="148">
        <v>45.0</v>
      </c>
      <c r="I123" s="148">
        <v>35.0</v>
      </c>
      <c r="J123" s="149">
        <f t="shared" si="2"/>
        <v>0.001231514027</v>
      </c>
      <c r="K123" s="150">
        <f t="shared" si="9"/>
        <v>0.9279458196</v>
      </c>
      <c r="L123" s="151">
        <f t="shared" si="4"/>
        <v>25.4332075</v>
      </c>
      <c r="M123" s="152" t="str">
        <f t="shared" si="5"/>
        <v>tonga2020</v>
      </c>
      <c r="N123" s="154">
        <f>IFERROR(__xludf.DUMMYFUNCTION("""COMPUTED_VALUE"""),17.0)</f>
        <v>17</v>
      </c>
      <c r="O123" s="184"/>
      <c r="P123" s="184"/>
      <c r="Q123" s="184"/>
      <c r="R123" s="184"/>
      <c r="S123" s="184"/>
      <c r="T123" s="184"/>
      <c r="U123" s="154"/>
      <c r="V123" s="154"/>
      <c r="W123" s="154"/>
      <c r="X123" s="154"/>
      <c r="Y123" s="154"/>
      <c r="Z123" s="154"/>
    </row>
    <row r="124">
      <c r="A124" s="175" t="s">
        <v>11</v>
      </c>
      <c r="B124" s="175" t="s">
        <v>265</v>
      </c>
      <c r="C124" s="147" t="s">
        <v>446</v>
      </c>
      <c r="D124" s="145" t="s">
        <v>242</v>
      </c>
      <c r="E124" s="146">
        <v>44181.0</v>
      </c>
      <c r="F124" s="147" t="s">
        <v>249</v>
      </c>
      <c r="G124" s="148">
        <v>21.0</v>
      </c>
      <c r="H124" s="148">
        <v>60.0</v>
      </c>
      <c r="I124" s="148">
        <v>35.0</v>
      </c>
      <c r="J124" s="149">
        <f t="shared" si="2"/>
        <v>0.002014656859</v>
      </c>
      <c r="K124" s="150">
        <f t="shared" si="9"/>
        <v>1.518043943</v>
      </c>
      <c r="L124" s="151">
        <f t="shared" si="4"/>
        <v>25.4332075</v>
      </c>
      <c r="M124" s="152" t="str">
        <f t="shared" si="5"/>
        <v>tonga2020</v>
      </c>
      <c r="N124" s="154">
        <f>IFERROR(__xludf.DUMMYFUNCTION("""COMPUTED_VALUE"""),18.0)</f>
        <v>18</v>
      </c>
      <c r="O124" s="184"/>
      <c r="P124" s="184"/>
      <c r="Q124" s="184"/>
      <c r="R124" s="184"/>
      <c r="S124" s="184"/>
      <c r="T124" s="184"/>
      <c r="U124" s="154"/>
      <c r="V124" s="154"/>
      <c r="W124" s="154"/>
      <c r="X124" s="154"/>
      <c r="Y124" s="154"/>
      <c r="Z124" s="154"/>
    </row>
    <row r="125">
      <c r="A125" s="175" t="s">
        <v>11</v>
      </c>
      <c r="B125" s="175" t="s">
        <v>396</v>
      </c>
      <c r="C125" s="147" t="s">
        <v>397</v>
      </c>
      <c r="D125" s="145" t="s">
        <v>242</v>
      </c>
      <c r="E125" s="146">
        <v>44182.0</v>
      </c>
      <c r="F125" s="147" t="s">
        <v>249</v>
      </c>
      <c r="G125" s="148">
        <v>21.0</v>
      </c>
      <c r="H125" s="148">
        <v>45.0</v>
      </c>
      <c r="I125" s="148">
        <v>50.0</v>
      </c>
      <c r="J125" s="149">
        <f t="shared" si="2"/>
        <v>0.00205164823</v>
      </c>
      <c r="K125" s="150">
        <f t="shared" si="9"/>
        <v>1.545916941</v>
      </c>
      <c r="L125" s="151">
        <f t="shared" si="4"/>
        <v>25.4332075</v>
      </c>
      <c r="M125" s="152" t="str">
        <f t="shared" si="5"/>
        <v>tonga2020</v>
      </c>
      <c r="N125" s="154">
        <f>IFERROR(__xludf.DUMMYFUNCTION("""COMPUTED_VALUE"""),19.0)</f>
        <v>19</v>
      </c>
      <c r="O125" s="184"/>
      <c r="P125" s="184"/>
      <c r="Q125" s="184"/>
      <c r="R125" s="184"/>
      <c r="S125" s="184"/>
      <c r="T125" s="184"/>
      <c r="U125" s="154"/>
      <c r="V125" s="154"/>
      <c r="W125" s="154"/>
      <c r="X125" s="154"/>
      <c r="Y125" s="154"/>
      <c r="Z125" s="154"/>
    </row>
    <row r="126">
      <c r="A126" s="175" t="s">
        <v>11</v>
      </c>
      <c r="B126" s="175" t="s">
        <v>265</v>
      </c>
      <c r="C126" s="147" t="s">
        <v>398</v>
      </c>
      <c r="D126" s="145" t="s">
        <v>242</v>
      </c>
      <c r="E126" s="146">
        <v>44182.0</v>
      </c>
      <c r="F126" s="147" t="s">
        <v>249</v>
      </c>
      <c r="G126" s="148">
        <v>5.0</v>
      </c>
      <c r="H126" s="148">
        <v>45.0</v>
      </c>
      <c r="I126" s="148">
        <v>50.0</v>
      </c>
      <c r="J126" s="149">
        <f t="shared" si="2"/>
        <v>0.001447851861</v>
      </c>
      <c r="K126" s="150">
        <f t="shared" si="9"/>
        <v>1.090956377</v>
      </c>
      <c r="L126" s="151">
        <f t="shared" si="4"/>
        <v>25.4332075</v>
      </c>
      <c r="M126" s="152" t="str">
        <f t="shared" si="5"/>
        <v>tonga2020</v>
      </c>
      <c r="N126" s="154">
        <f>IFERROR(__xludf.DUMMYFUNCTION("""COMPUTED_VALUE"""),20.0)</f>
        <v>20</v>
      </c>
      <c r="O126" s="184"/>
      <c r="P126" s="184"/>
      <c r="Q126" s="184"/>
      <c r="R126" s="184"/>
      <c r="S126" s="184"/>
      <c r="T126" s="184"/>
      <c r="U126" s="154"/>
      <c r="V126" s="154"/>
      <c r="W126" s="154"/>
      <c r="X126" s="154"/>
      <c r="Y126" s="154"/>
      <c r="Z126" s="154"/>
    </row>
    <row r="127">
      <c r="A127" s="175" t="s">
        <v>11</v>
      </c>
      <c r="B127" s="175" t="s">
        <v>21</v>
      </c>
      <c r="C127" s="147" t="s">
        <v>403</v>
      </c>
      <c r="D127" s="145" t="s">
        <v>242</v>
      </c>
      <c r="E127" s="146">
        <v>44183.0</v>
      </c>
      <c r="F127" s="147" t="s">
        <v>249</v>
      </c>
      <c r="G127" s="148">
        <v>5.0</v>
      </c>
      <c r="H127" s="148">
        <v>45.0</v>
      </c>
      <c r="I127" s="148">
        <v>50.0</v>
      </c>
      <c r="J127" s="149">
        <f t="shared" si="2"/>
        <v>0.001447851861</v>
      </c>
      <c r="K127" s="150">
        <f t="shared" si="9"/>
        <v>1.090956377</v>
      </c>
      <c r="L127" s="151">
        <f t="shared" si="4"/>
        <v>25.4332075</v>
      </c>
      <c r="M127" s="152" t="str">
        <f t="shared" si="5"/>
        <v>tonga2020</v>
      </c>
      <c r="N127" s="154">
        <f>IFERROR(__xludf.DUMMYFUNCTION("""COMPUTED_VALUE"""),21.0)</f>
        <v>21</v>
      </c>
      <c r="O127" s="184"/>
      <c r="P127" s="184"/>
      <c r="Q127" s="184"/>
      <c r="R127" s="184"/>
      <c r="S127" s="184"/>
      <c r="T127" s="184"/>
      <c r="U127" s="154"/>
      <c r="V127" s="154"/>
      <c r="W127" s="154"/>
      <c r="X127" s="154"/>
      <c r="Y127" s="154"/>
      <c r="Z127" s="154"/>
    </row>
    <row r="128">
      <c r="A128" s="175" t="s">
        <v>11</v>
      </c>
      <c r="B128" s="175" t="s">
        <v>21</v>
      </c>
      <c r="C128" s="147" t="s">
        <v>404</v>
      </c>
      <c r="D128" s="145" t="s">
        <v>242</v>
      </c>
      <c r="E128" s="146">
        <v>44183.0</v>
      </c>
      <c r="F128" s="147" t="s">
        <v>249</v>
      </c>
      <c r="G128" s="148">
        <v>5.0</v>
      </c>
      <c r="H128" s="148">
        <v>45.0</v>
      </c>
      <c r="I128" s="148">
        <v>50.0</v>
      </c>
      <c r="J128" s="149">
        <f t="shared" si="2"/>
        <v>0.001447851861</v>
      </c>
      <c r="K128" s="150">
        <f t="shared" si="9"/>
        <v>1.090956377</v>
      </c>
      <c r="L128" s="151">
        <f t="shared" si="4"/>
        <v>25.4332075</v>
      </c>
      <c r="M128" s="152" t="str">
        <f t="shared" si="5"/>
        <v>tonga2020</v>
      </c>
      <c r="N128" s="154">
        <f>IFERROR(__xludf.DUMMYFUNCTION("""COMPUTED_VALUE"""),22.0)</f>
        <v>22</v>
      </c>
      <c r="O128" s="184"/>
      <c r="P128" s="184"/>
      <c r="Q128" s="184"/>
      <c r="R128" s="184"/>
      <c r="S128" s="184"/>
      <c r="T128" s="184"/>
      <c r="U128" s="154"/>
      <c r="V128" s="154"/>
      <c r="W128" s="154"/>
      <c r="X128" s="154"/>
      <c r="Y128" s="154"/>
      <c r="Z128" s="154"/>
    </row>
    <row r="129">
      <c r="A129" s="175" t="s">
        <v>11</v>
      </c>
      <c r="B129" s="175" t="s">
        <v>405</v>
      </c>
      <c r="C129" s="147" t="s">
        <v>406</v>
      </c>
      <c r="D129" s="145" t="s">
        <v>242</v>
      </c>
      <c r="E129" s="146">
        <v>44183.0</v>
      </c>
      <c r="F129" s="147" t="s">
        <v>249</v>
      </c>
      <c r="G129" s="148">
        <v>5.0</v>
      </c>
      <c r="H129" s="148">
        <v>45.0</v>
      </c>
      <c r="I129" s="148">
        <v>50.0</v>
      </c>
      <c r="J129" s="149">
        <f t="shared" si="2"/>
        <v>0.001447851861</v>
      </c>
      <c r="K129" s="150">
        <f t="shared" si="9"/>
        <v>1.090956377</v>
      </c>
      <c r="L129" s="151">
        <f t="shared" si="4"/>
        <v>25.4332075</v>
      </c>
      <c r="M129" s="152" t="str">
        <f t="shared" si="5"/>
        <v>tonga2020</v>
      </c>
      <c r="N129" s="154">
        <f>IFERROR(__xludf.DUMMYFUNCTION("""COMPUTED_VALUE"""),23.0)</f>
        <v>23</v>
      </c>
      <c r="O129" s="184"/>
      <c r="P129" s="184"/>
      <c r="Q129" s="184"/>
      <c r="R129" s="184"/>
      <c r="S129" s="184"/>
      <c r="T129" s="184"/>
      <c r="U129" s="154"/>
      <c r="V129" s="154"/>
      <c r="W129" s="154"/>
      <c r="X129" s="154"/>
      <c r="Y129" s="154"/>
      <c r="Z129" s="154"/>
    </row>
    <row r="130">
      <c r="A130" s="175" t="s">
        <v>20</v>
      </c>
      <c r="B130" s="175" t="s">
        <v>416</v>
      </c>
      <c r="C130" s="147" t="s">
        <v>417</v>
      </c>
      <c r="D130" s="145" t="s">
        <v>242</v>
      </c>
      <c r="E130" s="166">
        <v>44171.0</v>
      </c>
      <c r="F130" s="147" t="s">
        <v>249</v>
      </c>
      <c r="G130" s="148">
        <v>21.0</v>
      </c>
      <c r="H130" s="148">
        <v>180.0</v>
      </c>
      <c r="I130" s="148">
        <v>200.0</v>
      </c>
      <c r="J130" s="149">
        <f t="shared" si="2"/>
        <v>0.005829144715</v>
      </c>
      <c r="K130" s="150">
        <f t="shared" si="9"/>
        <v>4.392260543</v>
      </c>
      <c r="L130" s="151">
        <f t="shared" si="4"/>
        <v>19.08290054</v>
      </c>
      <c r="M130" s="152" t="str">
        <f t="shared" si="5"/>
        <v>freedumbs00</v>
      </c>
      <c r="N130" s="154">
        <f>IFERROR(__xludf.DUMMYFUNCTION("""COMPUTED_VALUE"""),1.0)</f>
        <v>1</v>
      </c>
      <c r="O130" s="184"/>
      <c r="P130" s="184"/>
      <c r="Q130" s="184"/>
      <c r="R130" s="184"/>
      <c r="S130" s="184"/>
      <c r="T130" s="184"/>
      <c r="U130" s="154"/>
      <c r="V130" s="154"/>
      <c r="W130" s="154"/>
      <c r="X130" s="154"/>
      <c r="Y130" s="154"/>
      <c r="Z130" s="154"/>
    </row>
    <row r="131">
      <c r="A131" s="175" t="s">
        <v>20</v>
      </c>
      <c r="B131" s="175" t="s">
        <v>265</v>
      </c>
      <c r="C131" s="147" t="s">
        <v>447</v>
      </c>
      <c r="D131" s="145" t="s">
        <v>242</v>
      </c>
      <c r="E131" s="166">
        <v>44172.0</v>
      </c>
      <c r="F131" s="147" t="s">
        <v>249</v>
      </c>
      <c r="G131" s="148">
        <v>21.0</v>
      </c>
      <c r="H131" s="148">
        <v>200.0</v>
      </c>
      <c r="I131" s="148">
        <v>100.0</v>
      </c>
      <c r="J131" s="149">
        <f t="shared" si="2"/>
        <v>0.00462602111</v>
      </c>
      <c r="K131" s="150">
        <f t="shared" si="9"/>
        <v>3.485706906</v>
      </c>
      <c r="L131" s="151">
        <f t="shared" si="4"/>
        <v>19.08290054</v>
      </c>
      <c r="M131" s="152" t="str">
        <f t="shared" si="5"/>
        <v>freedumbs00</v>
      </c>
      <c r="N131" s="154">
        <f>IFERROR(__xludf.DUMMYFUNCTION("""COMPUTED_VALUE"""),2.0)</f>
        <v>2</v>
      </c>
      <c r="O131" s="184"/>
      <c r="P131" s="184"/>
      <c r="Q131" s="184"/>
      <c r="R131" s="184"/>
      <c r="S131" s="184"/>
      <c r="T131" s="184"/>
      <c r="U131" s="154"/>
      <c r="V131" s="154"/>
      <c r="W131" s="154"/>
      <c r="X131" s="154"/>
      <c r="Y131" s="154"/>
      <c r="Z131" s="154"/>
    </row>
    <row r="132">
      <c r="A132" s="175" t="s">
        <v>20</v>
      </c>
      <c r="B132" s="175" t="s">
        <v>265</v>
      </c>
      <c r="C132" s="147" t="s">
        <v>431</v>
      </c>
      <c r="D132" s="145" t="s">
        <v>242</v>
      </c>
      <c r="E132" s="166">
        <v>44172.0</v>
      </c>
      <c r="F132" s="147" t="s">
        <v>249</v>
      </c>
      <c r="G132" s="148">
        <v>21.0</v>
      </c>
      <c r="H132" s="148">
        <v>130.0</v>
      </c>
      <c r="I132" s="148">
        <v>100.0</v>
      </c>
      <c r="J132" s="149">
        <f t="shared" si="2"/>
        <v>0.003789070956</v>
      </c>
      <c r="K132" s="150">
        <f t="shared" si="9"/>
        <v>2.855064965</v>
      </c>
      <c r="L132" s="151">
        <f t="shared" si="4"/>
        <v>19.08290054</v>
      </c>
      <c r="M132" s="152" t="str">
        <f t="shared" si="5"/>
        <v>freedumbs00</v>
      </c>
      <c r="N132" s="154">
        <f>IFERROR(__xludf.DUMMYFUNCTION("""COMPUTED_VALUE"""),3.0)</f>
        <v>3</v>
      </c>
      <c r="O132" s="184"/>
      <c r="P132" s="184"/>
      <c r="Q132" s="184"/>
      <c r="R132" s="184"/>
      <c r="S132" s="184"/>
      <c r="T132" s="184"/>
      <c r="U132" s="154"/>
      <c r="V132" s="154"/>
      <c r="W132" s="154"/>
      <c r="X132" s="154"/>
      <c r="Y132" s="154"/>
      <c r="Z132" s="154"/>
    </row>
    <row r="133">
      <c r="A133" s="175" t="s">
        <v>20</v>
      </c>
      <c r="B133" s="175" t="s">
        <v>265</v>
      </c>
      <c r="C133" s="147" t="s">
        <v>379</v>
      </c>
      <c r="D133" s="145" t="s">
        <v>242</v>
      </c>
      <c r="E133" s="166">
        <v>44173.0</v>
      </c>
      <c r="F133" s="147" t="s">
        <v>249</v>
      </c>
      <c r="G133" s="148">
        <v>21.0</v>
      </c>
      <c r="H133" s="148">
        <v>45.0</v>
      </c>
      <c r="I133" s="148">
        <v>50.0</v>
      </c>
      <c r="J133" s="149">
        <f t="shared" si="2"/>
        <v>0.00205164823</v>
      </c>
      <c r="K133" s="150">
        <f t="shared" si="9"/>
        <v>1.545916941</v>
      </c>
      <c r="L133" s="151">
        <f t="shared" si="4"/>
        <v>19.08290054</v>
      </c>
      <c r="M133" s="152" t="str">
        <f t="shared" si="5"/>
        <v>freedumbs00</v>
      </c>
      <c r="N133" s="154">
        <f>IFERROR(__xludf.DUMMYFUNCTION("""COMPUTED_VALUE"""),4.0)</f>
        <v>4</v>
      </c>
      <c r="O133" s="184"/>
      <c r="P133" s="184"/>
      <c r="Q133" s="184"/>
      <c r="R133" s="184"/>
      <c r="S133" s="184"/>
      <c r="T133" s="184"/>
      <c r="U133" s="154"/>
      <c r="V133" s="154"/>
      <c r="W133" s="154"/>
      <c r="X133" s="154"/>
      <c r="Y133" s="154"/>
      <c r="Z133" s="154"/>
    </row>
    <row r="134">
      <c r="A134" s="175" t="s">
        <v>20</v>
      </c>
      <c r="B134" s="175" t="s">
        <v>9</v>
      </c>
      <c r="C134" s="147" t="s">
        <v>448</v>
      </c>
      <c r="D134" s="145" t="s">
        <v>242</v>
      </c>
      <c r="E134" s="166">
        <v>44174.0</v>
      </c>
      <c r="F134" s="147" t="s">
        <v>249</v>
      </c>
      <c r="G134" s="148">
        <v>21.0</v>
      </c>
      <c r="H134" s="148">
        <v>30.0</v>
      </c>
      <c r="I134" s="148">
        <v>20.0</v>
      </c>
      <c r="J134" s="149">
        <f t="shared" si="2"/>
        <v>0.001439626102</v>
      </c>
      <c r="K134" s="150">
        <f t="shared" si="9"/>
        <v>1.084758268</v>
      </c>
      <c r="L134" s="151">
        <f t="shared" si="4"/>
        <v>19.08290054</v>
      </c>
      <c r="M134" s="152" t="str">
        <f t="shared" si="5"/>
        <v>freedumbs00</v>
      </c>
      <c r="N134" s="154">
        <f>IFERROR(__xludf.DUMMYFUNCTION("""COMPUTED_VALUE"""),5.0)</f>
        <v>5</v>
      </c>
      <c r="O134" s="184"/>
      <c r="P134" s="184"/>
      <c r="Q134" s="184"/>
      <c r="R134" s="184"/>
      <c r="S134" s="184"/>
      <c r="T134" s="184"/>
      <c r="U134" s="154"/>
      <c r="V134" s="154"/>
      <c r="W134" s="154"/>
      <c r="X134" s="154"/>
      <c r="Y134" s="154"/>
      <c r="Z134" s="154"/>
    </row>
    <row r="135">
      <c r="A135" s="175" t="s">
        <v>20</v>
      </c>
      <c r="B135" s="175" t="s">
        <v>21</v>
      </c>
      <c r="C135" s="147" t="s">
        <v>382</v>
      </c>
      <c r="D135" s="145" t="s">
        <v>242</v>
      </c>
      <c r="E135" s="166">
        <v>44174.0</v>
      </c>
      <c r="F135" s="147" t="s">
        <v>249</v>
      </c>
      <c r="G135" s="148">
        <v>5.0</v>
      </c>
      <c r="H135" s="148">
        <v>45.0</v>
      </c>
      <c r="I135" s="148">
        <v>50.0</v>
      </c>
      <c r="J135" s="149">
        <f t="shared" si="2"/>
        <v>0.001447851861</v>
      </c>
      <c r="K135" s="150">
        <f t="shared" si="9"/>
        <v>1.090956377</v>
      </c>
      <c r="L135" s="151">
        <f t="shared" si="4"/>
        <v>19.08290054</v>
      </c>
      <c r="M135" s="152" t="str">
        <f t="shared" si="5"/>
        <v>freedumbs00</v>
      </c>
      <c r="N135" s="154">
        <f>IFERROR(__xludf.DUMMYFUNCTION("""COMPUTED_VALUE"""),6.0)</f>
        <v>6</v>
      </c>
      <c r="O135" s="184"/>
      <c r="P135" s="184"/>
      <c r="Q135" s="184"/>
      <c r="R135" s="184"/>
      <c r="S135" s="184"/>
      <c r="T135" s="184"/>
      <c r="U135" s="154"/>
      <c r="V135" s="154"/>
      <c r="W135" s="154"/>
      <c r="X135" s="154"/>
      <c r="Y135" s="154"/>
      <c r="Z135" s="154"/>
    </row>
    <row r="136">
      <c r="A136" s="175" t="s">
        <v>20</v>
      </c>
      <c r="B136" s="175" t="s">
        <v>416</v>
      </c>
      <c r="C136" s="147" t="s">
        <v>449</v>
      </c>
      <c r="D136" s="145" t="s">
        <v>242</v>
      </c>
      <c r="E136" s="166">
        <v>44174.0</v>
      </c>
      <c r="F136" s="147" t="s">
        <v>249</v>
      </c>
      <c r="G136" s="148">
        <v>21.0</v>
      </c>
      <c r="H136" s="148">
        <v>45.0</v>
      </c>
      <c r="I136" s="148">
        <v>50.0</v>
      </c>
      <c r="J136" s="149">
        <f t="shared" si="2"/>
        <v>0.00205164823</v>
      </c>
      <c r="K136" s="150">
        <f t="shared" si="9"/>
        <v>1.545916941</v>
      </c>
      <c r="L136" s="151">
        <f t="shared" si="4"/>
        <v>19.08290054</v>
      </c>
      <c r="M136" s="152" t="str">
        <f t="shared" si="5"/>
        <v>freedumbs00</v>
      </c>
      <c r="N136" s="154">
        <f>IFERROR(__xludf.DUMMYFUNCTION("""COMPUTED_VALUE"""),7.0)</f>
        <v>7</v>
      </c>
      <c r="O136" s="184"/>
      <c r="P136" s="184"/>
      <c r="Q136" s="184"/>
      <c r="R136" s="184"/>
      <c r="S136" s="184"/>
      <c r="T136" s="184"/>
      <c r="U136" s="154"/>
      <c r="V136" s="154"/>
      <c r="W136" s="154"/>
      <c r="X136" s="154"/>
      <c r="Y136" s="154"/>
      <c r="Z136" s="154"/>
    </row>
    <row r="137">
      <c r="A137" s="175" t="s">
        <v>20</v>
      </c>
      <c r="B137" s="175" t="s">
        <v>9</v>
      </c>
      <c r="C137" s="147" t="s">
        <v>450</v>
      </c>
      <c r="D137" s="145" t="s">
        <v>242</v>
      </c>
      <c r="E137" s="146">
        <v>44175.0</v>
      </c>
      <c r="F137" s="147" t="s">
        <v>249</v>
      </c>
      <c r="G137" s="148">
        <v>21.0</v>
      </c>
      <c r="H137" s="148">
        <v>90.0</v>
      </c>
      <c r="I137" s="148">
        <v>50.0</v>
      </c>
      <c r="J137" s="149">
        <f t="shared" si="2"/>
        <v>0.002589687615</v>
      </c>
      <c r="K137" s="150">
        <f t="shared" si="9"/>
        <v>1.951329618</v>
      </c>
      <c r="L137" s="151">
        <f t="shared" si="4"/>
        <v>19.08290054</v>
      </c>
      <c r="M137" s="152" t="str">
        <f t="shared" si="5"/>
        <v>freedumbs00</v>
      </c>
      <c r="N137" s="154">
        <f>IFERROR(__xludf.DUMMYFUNCTION("""COMPUTED_VALUE"""),8.0)</f>
        <v>8</v>
      </c>
      <c r="O137" s="184"/>
      <c r="P137" s="184"/>
      <c r="Q137" s="184"/>
      <c r="R137" s="184"/>
      <c r="S137" s="184"/>
      <c r="T137" s="184"/>
      <c r="U137" s="154"/>
      <c r="V137" s="154"/>
      <c r="W137" s="154"/>
      <c r="X137" s="154"/>
      <c r="Y137" s="154"/>
      <c r="Z137" s="154"/>
    </row>
    <row r="138">
      <c r="A138" s="175" t="s">
        <v>20</v>
      </c>
      <c r="B138" s="175" t="s">
        <v>255</v>
      </c>
      <c r="C138" s="147" t="s">
        <v>420</v>
      </c>
      <c r="D138" s="145" t="s">
        <v>242</v>
      </c>
      <c r="E138" s="146">
        <v>44175.0</v>
      </c>
      <c r="F138" s="147" t="s">
        <v>257</v>
      </c>
      <c r="G138" s="148">
        <v>5.0</v>
      </c>
      <c r="H138" s="148">
        <v>45.0</v>
      </c>
      <c r="I138" s="148">
        <v>50.0</v>
      </c>
      <c r="J138" s="149">
        <f t="shared" si="2"/>
        <v>0.001447851861</v>
      </c>
      <c r="K138" s="150">
        <f t="shared" si="9"/>
        <v>1.090956377</v>
      </c>
      <c r="L138" s="151">
        <f t="shared" si="4"/>
        <v>19.08290054</v>
      </c>
      <c r="M138" s="152" t="str">
        <f t="shared" si="5"/>
        <v>freedumbs00</v>
      </c>
      <c r="N138" s="154">
        <f>IFERROR(__xludf.DUMMYFUNCTION("""COMPUTED_VALUE"""),9.0)</f>
        <v>9</v>
      </c>
      <c r="O138" s="184"/>
      <c r="P138" s="184"/>
      <c r="Q138" s="184"/>
      <c r="R138" s="184"/>
      <c r="S138" s="184"/>
      <c r="T138" s="184"/>
      <c r="U138" s="154"/>
      <c r="V138" s="154"/>
      <c r="W138" s="154"/>
      <c r="X138" s="154"/>
      <c r="Y138" s="154"/>
      <c r="Z138" s="154"/>
    </row>
    <row r="139">
      <c r="A139" s="175" t="s">
        <v>20</v>
      </c>
      <c r="B139" s="175" t="s">
        <v>6</v>
      </c>
      <c r="C139" s="147" t="s">
        <v>383</v>
      </c>
      <c r="D139" s="145" t="s">
        <v>242</v>
      </c>
      <c r="E139" s="146">
        <v>44175.0</v>
      </c>
      <c r="F139" s="147" t="s">
        <v>249</v>
      </c>
      <c r="G139" s="148">
        <v>5.0</v>
      </c>
      <c r="H139" s="148">
        <v>45.0</v>
      </c>
      <c r="I139" s="148">
        <v>50.0</v>
      </c>
      <c r="J139" s="149">
        <f t="shared" si="2"/>
        <v>0.001447851861</v>
      </c>
      <c r="K139" s="150">
        <f t="shared" si="9"/>
        <v>1.090956377</v>
      </c>
      <c r="L139" s="151">
        <f t="shared" si="4"/>
        <v>19.08290054</v>
      </c>
      <c r="M139" s="152" t="str">
        <f t="shared" si="5"/>
        <v>freedumbs00</v>
      </c>
      <c r="N139" s="154">
        <f>IFERROR(__xludf.DUMMYFUNCTION("""COMPUTED_VALUE"""),10.0)</f>
        <v>10</v>
      </c>
      <c r="O139" s="184"/>
      <c r="P139" s="184"/>
      <c r="Q139" s="184"/>
      <c r="R139" s="184"/>
      <c r="S139" s="184"/>
      <c r="T139" s="184"/>
      <c r="U139" s="154"/>
      <c r="V139" s="154"/>
      <c r="W139" s="154"/>
      <c r="X139" s="154"/>
      <c r="Y139" s="154"/>
      <c r="Z139" s="154"/>
    </row>
    <row r="140">
      <c r="A140" s="175" t="s">
        <v>20</v>
      </c>
      <c r="B140" s="175" t="s">
        <v>6</v>
      </c>
      <c r="C140" s="147" t="s">
        <v>384</v>
      </c>
      <c r="D140" s="145" t="s">
        <v>242</v>
      </c>
      <c r="E140" s="146">
        <v>44175.0</v>
      </c>
      <c r="F140" s="147" t="s">
        <v>249</v>
      </c>
      <c r="G140" s="148">
        <v>21.0</v>
      </c>
      <c r="H140" s="148">
        <v>60.0</v>
      </c>
      <c r="I140" s="148">
        <v>50.0</v>
      </c>
      <c r="J140" s="149">
        <f t="shared" si="2"/>
        <v>0.002230994692</v>
      </c>
      <c r="K140" s="150">
        <f t="shared" si="9"/>
        <v>1.6810545</v>
      </c>
      <c r="L140" s="151">
        <f t="shared" si="4"/>
        <v>19.08290054</v>
      </c>
      <c r="M140" s="152" t="str">
        <f t="shared" si="5"/>
        <v>freedumbs00</v>
      </c>
      <c r="N140" s="154">
        <f>IFERROR(__xludf.DUMMYFUNCTION("""COMPUTED_VALUE"""),11.0)</f>
        <v>11</v>
      </c>
      <c r="O140" s="184"/>
      <c r="P140" s="184"/>
      <c r="Q140" s="184"/>
      <c r="R140" s="184"/>
      <c r="S140" s="184"/>
      <c r="T140" s="184"/>
      <c r="U140" s="154"/>
      <c r="V140" s="154"/>
      <c r="W140" s="154"/>
      <c r="X140" s="154"/>
      <c r="Y140" s="154"/>
      <c r="Z140" s="154"/>
    </row>
    <row r="141">
      <c r="A141" s="175" t="s">
        <v>20</v>
      </c>
      <c r="B141" s="175" t="s">
        <v>76</v>
      </c>
      <c r="C141" s="147" t="s">
        <v>451</v>
      </c>
      <c r="D141" s="145" t="s">
        <v>242</v>
      </c>
      <c r="E141" s="146">
        <v>44176.0</v>
      </c>
      <c r="F141" s="147" t="s">
        <v>249</v>
      </c>
      <c r="G141" s="148">
        <v>21.0</v>
      </c>
      <c r="H141" s="148">
        <v>40.0</v>
      </c>
      <c r="I141" s="148">
        <v>20.0</v>
      </c>
      <c r="J141" s="149">
        <f t="shared" si="2"/>
        <v>0.00155919041</v>
      </c>
      <c r="K141" s="150">
        <f t="shared" si="9"/>
        <v>1.174849974</v>
      </c>
      <c r="L141" s="151">
        <f t="shared" si="4"/>
        <v>19.08290054</v>
      </c>
      <c r="M141" s="152" t="str">
        <f t="shared" si="5"/>
        <v>freedumbs00</v>
      </c>
      <c r="N141" s="154">
        <f>IFERROR(__xludf.DUMMYFUNCTION("""COMPUTED_VALUE"""),12.0)</f>
        <v>12</v>
      </c>
      <c r="O141" s="184"/>
      <c r="P141" s="184"/>
      <c r="Q141" s="184"/>
      <c r="R141" s="184"/>
      <c r="S141" s="184"/>
      <c r="T141" s="184"/>
      <c r="U141" s="154"/>
      <c r="V141" s="154"/>
      <c r="W141" s="154"/>
      <c r="X141" s="154"/>
      <c r="Y141" s="154"/>
      <c r="Z141" s="154"/>
    </row>
    <row r="142">
      <c r="A142" s="175" t="s">
        <v>20</v>
      </c>
      <c r="B142" s="175" t="s">
        <v>76</v>
      </c>
      <c r="C142" s="147" t="s">
        <v>389</v>
      </c>
      <c r="D142" s="145" t="s">
        <v>242</v>
      </c>
      <c r="E142" s="146">
        <v>44176.0</v>
      </c>
      <c r="F142" s="147" t="s">
        <v>249</v>
      </c>
      <c r="G142" s="148">
        <v>2.0</v>
      </c>
      <c r="H142" s="148">
        <v>45.0</v>
      </c>
      <c r="I142" s="148">
        <v>50.0</v>
      </c>
      <c r="J142" s="149">
        <f t="shared" si="2"/>
        <v>0.001334640041</v>
      </c>
      <c r="K142" s="150">
        <f t="shared" si="9"/>
        <v>1.005651271</v>
      </c>
      <c r="L142" s="151">
        <f t="shared" si="4"/>
        <v>19.08290054</v>
      </c>
      <c r="M142" s="152" t="str">
        <f t="shared" si="5"/>
        <v>freedumbs00</v>
      </c>
      <c r="N142" s="154">
        <f>IFERROR(__xludf.DUMMYFUNCTION("""COMPUTED_VALUE"""),13.0)</f>
        <v>13</v>
      </c>
      <c r="O142" s="184"/>
      <c r="P142" s="184"/>
      <c r="Q142" s="184"/>
      <c r="R142" s="184"/>
      <c r="S142" s="184"/>
      <c r="T142" s="184"/>
      <c r="U142" s="154"/>
      <c r="V142" s="154"/>
      <c r="W142" s="154"/>
      <c r="X142" s="154"/>
      <c r="Y142" s="154"/>
      <c r="Z142" s="154"/>
    </row>
    <row r="143">
      <c r="A143" s="175" t="s">
        <v>20</v>
      </c>
      <c r="B143" s="175" t="s">
        <v>6</v>
      </c>
      <c r="C143" s="147" t="s">
        <v>390</v>
      </c>
      <c r="D143" s="145" t="s">
        <v>242</v>
      </c>
      <c r="E143" s="146">
        <v>44176.0</v>
      </c>
      <c r="F143" s="147" t="s">
        <v>249</v>
      </c>
      <c r="G143" s="148">
        <v>21.0</v>
      </c>
      <c r="H143" s="148">
        <v>60.0</v>
      </c>
      <c r="I143" s="148">
        <v>50.0</v>
      </c>
      <c r="J143" s="149">
        <f t="shared" si="2"/>
        <v>0.002230994692</v>
      </c>
      <c r="K143" s="150">
        <f t="shared" si="9"/>
        <v>1.6810545</v>
      </c>
      <c r="L143" s="151">
        <f t="shared" si="4"/>
        <v>19.08290054</v>
      </c>
      <c r="M143" s="152" t="str">
        <f t="shared" si="5"/>
        <v>freedumbs00</v>
      </c>
      <c r="N143" s="154">
        <f>IFERROR(__xludf.DUMMYFUNCTION("""COMPUTED_VALUE"""),14.0)</f>
        <v>14</v>
      </c>
      <c r="O143" s="184"/>
      <c r="P143" s="184"/>
      <c r="Q143" s="184"/>
      <c r="R143" s="184"/>
      <c r="S143" s="184"/>
      <c r="T143" s="184"/>
      <c r="U143" s="154"/>
      <c r="V143" s="154"/>
      <c r="W143" s="154"/>
      <c r="X143" s="154"/>
      <c r="Y143" s="154"/>
      <c r="Z143" s="154"/>
    </row>
    <row r="144">
      <c r="A144" s="175" t="s">
        <v>20</v>
      </c>
      <c r="B144" s="175" t="s">
        <v>255</v>
      </c>
      <c r="C144" s="147" t="s">
        <v>452</v>
      </c>
      <c r="D144" s="145" t="s">
        <v>242</v>
      </c>
      <c r="E144" s="146">
        <v>44178.0</v>
      </c>
      <c r="F144" s="147" t="s">
        <v>249</v>
      </c>
      <c r="G144" s="148">
        <v>21.0</v>
      </c>
      <c r="H144" s="148">
        <v>100.0</v>
      </c>
      <c r="I144" s="148">
        <v>50.0</v>
      </c>
      <c r="J144" s="149">
        <f t="shared" si="2"/>
        <v>0.002709251922</v>
      </c>
      <c r="K144" s="150">
        <f t="shared" si="9"/>
        <v>2.041421323</v>
      </c>
      <c r="L144" s="151">
        <f t="shared" si="4"/>
        <v>19.08290054</v>
      </c>
      <c r="M144" s="152" t="str">
        <f t="shared" si="5"/>
        <v>freedumbs00</v>
      </c>
      <c r="N144" s="154">
        <f>IFERROR(__xludf.DUMMYFUNCTION("""COMPUTED_VALUE"""),15.0)</f>
        <v>15</v>
      </c>
      <c r="O144" s="184"/>
      <c r="P144" s="184"/>
      <c r="Q144" s="184"/>
      <c r="R144" s="184"/>
      <c r="S144" s="184"/>
      <c r="T144" s="184"/>
      <c r="U144" s="154"/>
      <c r="V144" s="154"/>
      <c r="W144" s="154"/>
      <c r="X144" s="154"/>
      <c r="Y144" s="154"/>
      <c r="Z144" s="154"/>
    </row>
    <row r="145">
      <c r="A145" s="175" t="s">
        <v>20</v>
      </c>
      <c r="B145" s="175" t="s">
        <v>265</v>
      </c>
      <c r="C145" s="147" t="s">
        <v>393</v>
      </c>
      <c r="D145" s="145" t="s">
        <v>242</v>
      </c>
      <c r="E145" s="146">
        <v>44180.0</v>
      </c>
      <c r="F145" s="147" t="s">
        <v>249</v>
      </c>
      <c r="G145" s="148">
        <v>5.0</v>
      </c>
      <c r="H145" s="148">
        <v>45.0</v>
      </c>
      <c r="I145" s="148">
        <v>50.0</v>
      </c>
      <c r="J145" s="149">
        <f t="shared" si="2"/>
        <v>0.001447851861</v>
      </c>
      <c r="K145" s="150">
        <f t="shared" si="9"/>
        <v>1.090956377</v>
      </c>
      <c r="L145" s="151">
        <f t="shared" si="4"/>
        <v>19.08290054</v>
      </c>
      <c r="M145" s="152" t="str">
        <f t="shared" si="5"/>
        <v>freedumbs00</v>
      </c>
      <c r="N145" s="154">
        <f>IFERROR(__xludf.DUMMYFUNCTION("""COMPUTED_VALUE"""),16.0)</f>
        <v>16</v>
      </c>
      <c r="O145" s="184"/>
      <c r="P145" s="184"/>
      <c r="Q145" s="184"/>
      <c r="R145" s="184"/>
      <c r="S145" s="184"/>
      <c r="T145" s="184"/>
      <c r="U145" s="154"/>
      <c r="V145" s="154"/>
      <c r="W145" s="154"/>
      <c r="X145" s="154"/>
      <c r="Y145" s="154"/>
      <c r="Z145" s="154"/>
    </row>
    <row r="146">
      <c r="A146" s="175" t="s">
        <v>20</v>
      </c>
      <c r="B146" s="175" t="s">
        <v>265</v>
      </c>
      <c r="C146" s="147" t="s">
        <v>453</v>
      </c>
      <c r="D146" s="145" t="s">
        <v>242</v>
      </c>
      <c r="E146" s="146">
        <v>44181.0</v>
      </c>
      <c r="F146" s="147" t="s">
        <v>249</v>
      </c>
      <c r="G146" s="148">
        <v>21.0</v>
      </c>
      <c r="H146" s="148">
        <v>90.0</v>
      </c>
      <c r="I146" s="148">
        <v>50.0</v>
      </c>
      <c r="J146" s="149">
        <f t="shared" si="2"/>
        <v>0.002589687615</v>
      </c>
      <c r="K146" s="150">
        <f t="shared" si="9"/>
        <v>1.951329618</v>
      </c>
      <c r="L146" s="151">
        <f t="shared" si="4"/>
        <v>19.08290054</v>
      </c>
      <c r="M146" s="152" t="str">
        <f t="shared" si="5"/>
        <v>freedumbs00</v>
      </c>
      <c r="N146" s="154">
        <f>IFERROR(__xludf.DUMMYFUNCTION("""COMPUTED_VALUE"""),17.0)</f>
        <v>17</v>
      </c>
      <c r="O146" s="184"/>
      <c r="P146" s="184"/>
      <c r="Q146" s="184"/>
      <c r="R146" s="184"/>
      <c r="S146" s="184"/>
      <c r="T146" s="184"/>
      <c r="U146" s="154"/>
      <c r="V146" s="154"/>
      <c r="W146" s="154"/>
      <c r="X146" s="154"/>
      <c r="Y146" s="154"/>
      <c r="Z146" s="154"/>
    </row>
    <row r="147">
      <c r="A147" s="175" t="s">
        <v>20</v>
      </c>
      <c r="B147" s="175" t="s">
        <v>76</v>
      </c>
      <c r="C147" s="147" t="s">
        <v>454</v>
      </c>
      <c r="D147" s="145" t="s">
        <v>242</v>
      </c>
      <c r="E147" s="146">
        <v>44183.0</v>
      </c>
      <c r="F147" s="147" t="s">
        <v>249</v>
      </c>
      <c r="G147" s="148">
        <v>21.0</v>
      </c>
      <c r="H147" s="148">
        <v>80.0</v>
      </c>
      <c r="I147" s="148">
        <v>50.0</v>
      </c>
      <c r="J147" s="149">
        <f t="shared" si="2"/>
        <v>0.002470123307</v>
      </c>
      <c r="K147" s="150">
        <f t="shared" si="9"/>
        <v>1.861237912</v>
      </c>
      <c r="L147" s="151">
        <f t="shared" si="4"/>
        <v>19.08290054</v>
      </c>
      <c r="M147" s="152" t="str">
        <f t="shared" si="5"/>
        <v>freedumbs00</v>
      </c>
      <c r="N147" s="154">
        <f>IFERROR(__xludf.DUMMYFUNCTION("""COMPUTED_VALUE"""),18.0)</f>
        <v>18</v>
      </c>
      <c r="O147" s="184"/>
      <c r="P147" s="184"/>
      <c r="Q147" s="184"/>
      <c r="R147" s="184"/>
      <c r="S147" s="184"/>
      <c r="T147" s="184"/>
      <c r="U147" s="154"/>
      <c r="V147" s="154"/>
      <c r="W147" s="154"/>
      <c r="X147" s="154"/>
      <c r="Y147" s="154"/>
      <c r="Z147" s="154"/>
    </row>
    <row r="148">
      <c r="A148" s="175" t="s">
        <v>20</v>
      </c>
      <c r="B148" s="175" t="s">
        <v>76</v>
      </c>
      <c r="C148" s="147" t="s">
        <v>401</v>
      </c>
      <c r="D148" s="145" t="s">
        <v>242</v>
      </c>
      <c r="E148" s="146">
        <v>44183.0</v>
      </c>
      <c r="F148" s="147" t="s">
        <v>249</v>
      </c>
      <c r="G148" s="148">
        <v>21.0</v>
      </c>
      <c r="H148" s="148">
        <v>60.0</v>
      </c>
      <c r="I148" s="148">
        <v>50.0</v>
      </c>
      <c r="J148" s="149">
        <f t="shared" si="2"/>
        <v>0.002230994692</v>
      </c>
      <c r="K148" s="150">
        <f t="shared" si="9"/>
        <v>1.6810545</v>
      </c>
      <c r="L148" s="151">
        <f t="shared" si="4"/>
        <v>19.08290054</v>
      </c>
      <c r="M148" s="152" t="str">
        <f t="shared" si="5"/>
        <v>freedumbs00</v>
      </c>
      <c r="N148" s="154">
        <f>IFERROR(__xludf.DUMMYFUNCTION("""COMPUTED_VALUE"""),19.0)</f>
        <v>19</v>
      </c>
      <c r="O148" s="184"/>
      <c r="P148" s="184"/>
      <c r="Q148" s="184"/>
      <c r="R148" s="184"/>
      <c r="S148" s="184"/>
      <c r="T148" s="184"/>
      <c r="U148" s="154"/>
      <c r="V148" s="154"/>
      <c r="W148" s="154"/>
      <c r="X148" s="154"/>
      <c r="Y148" s="154"/>
      <c r="Z148" s="154"/>
    </row>
    <row r="149">
      <c r="A149" s="175" t="s">
        <v>20</v>
      </c>
      <c r="B149" s="175" t="s">
        <v>76</v>
      </c>
      <c r="C149" s="147" t="s">
        <v>402</v>
      </c>
      <c r="D149" s="145" t="s">
        <v>242</v>
      </c>
      <c r="E149" s="146">
        <v>44183.0</v>
      </c>
      <c r="F149" s="147" t="s">
        <v>249</v>
      </c>
      <c r="G149" s="148">
        <v>5.0</v>
      </c>
      <c r="H149" s="148">
        <v>60.0</v>
      </c>
      <c r="I149" s="148">
        <v>50.0</v>
      </c>
      <c r="J149" s="149">
        <f t="shared" si="2"/>
        <v>0.001627198322</v>
      </c>
      <c r="K149" s="150">
        <f t="shared" si="9"/>
        <v>1.226093936</v>
      </c>
      <c r="L149" s="151">
        <f t="shared" si="4"/>
        <v>19.08290054</v>
      </c>
      <c r="M149" s="152" t="str">
        <f t="shared" si="5"/>
        <v>freedumbs00</v>
      </c>
      <c r="N149" s="154">
        <f>IFERROR(__xludf.DUMMYFUNCTION("""COMPUTED_VALUE"""),20.0)</f>
        <v>20</v>
      </c>
      <c r="O149" s="184"/>
      <c r="P149" s="184"/>
      <c r="Q149" s="184"/>
      <c r="R149" s="184"/>
      <c r="S149" s="184"/>
      <c r="T149" s="184"/>
      <c r="U149" s="154"/>
      <c r="V149" s="154"/>
      <c r="W149" s="154"/>
      <c r="X149" s="154"/>
      <c r="Y149" s="154"/>
      <c r="Z149" s="154"/>
    </row>
    <row r="150">
      <c r="A150" s="175" t="s">
        <v>20</v>
      </c>
      <c r="B150" s="175" t="s">
        <v>21</v>
      </c>
      <c r="C150" s="147" t="s">
        <v>404</v>
      </c>
      <c r="D150" s="145" t="s">
        <v>242</v>
      </c>
      <c r="E150" s="146">
        <v>44183.0</v>
      </c>
      <c r="F150" s="147" t="s">
        <v>249</v>
      </c>
      <c r="G150" s="148">
        <v>21.0</v>
      </c>
      <c r="H150" s="148">
        <v>45.0</v>
      </c>
      <c r="I150" s="148">
        <v>50.0</v>
      </c>
      <c r="J150" s="149">
        <f t="shared" si="2"/>
        <v>0.00205164823</v>
      </c>
      <c r="K150" s="150">
        <f t="shared" si="9"/>
        <v>1.545916941</v>
      </c>
      <c r="L150" s="151">
        <f t="shared" si="4"/>
        <v>19.08290054</v>
      </c>
      <c r="M150" s="152" t="str">
        <f t="shared" si="5"/>
        <v>freedumbs00</v>
      </c>
      <c r="N150" s="154">
        <f>IFERROR(__xludf.DUMMYFUNCTION("""COMPUTED_VALUE"""),21.0)</f>
        <v>21</v>
      </c>
      <c r="O150" s="184"/>
      <c r="P150" s="184"/>
      <c r="Q150" s="184"/>
      <c r="R150" s="184"/>
      <c r="S150" s="184"/>
      <c r="T150" s="184"/>
      <c r="U150" s="154"/>
      <c r="V150" s="154"/>
      <c r="W150" s="154"/>
      <c r="X150" s="154"/>
      <c r="Y150" s="154"/>
      <c r="Z150" s="154"/>
    </row>
    <row r="151">
      <c r="A151" s="175" t="s">
        <v>20</v>
      </c>
      <c r="B151" s="175" t="s">
        <v>405</v>
      </c>
      <c r="C151" s="147" t="s">
        <v>406</v>
      </c>
      <c r="D151" s="145" t="s">
        <v>242</v>
      </c>
      <c r="E151" s="146">
        <v>44183.0</v>
      </c>
      <c r="F151" s="147" t="s">
        <v>249</v>
      </c>
      <c r="G151" s="148">
        <v>5.0</v>
      </c>
      <c r="H151" s="148">
        <v>45.0</v>
      </c>
      <c r="I151" s="148">
        <v>50.0</v>
      </c>
      <c r="J151" s="149">
        <f t="shared" si="2"/>
        <v>0.001447851861</v>
      </c>
      <c r="K151" s="150">
        <f t="shared" si="9"/>
        <v>1.090956377</v>
      </c>
      <c r="L151" s="151">
        <f t="shared" si="4"/>
        <v>19.08290054</v>
      </c>
      <c r="M151" s="152" t="str">
        <f t="shared" si="5"/>
        <v>freedumbs00</v>
      </c>
      <c r="N151" s="154">
        <f>IFERROR(__xludf.DUMMYFUNCTION("""COMPUTED_VALUE"""),22.0)</f>
        <v>22</v>
      </c>
      <c r="O151" s="184"/>
      <c r="P151" s="184"/>
      <c r="Q151" s="184"/>
      <c r="R151" s="184"/>
      <c r="S151" s="184"/>
      <c r="T151" s="184"/>
      <c r="U151" s="154"/>
      <c r="V151" s="154"/>
      <c r="W151" s="154"/>
      <c r="X151" s="154"/>
      <c r="Y151" s="154"/>
      <c r="Z151" s="154"/>
    </row>
    <row r="152">
      <c r="A152" s="161" t="s">
        <v>20</v>
      </c>
      <c r="B152" s="160" t="s">
        <v>262</v>
      </c>
      <c r="C152" s="158" t="s">
        <v>455</v>
      </c>
      <c r="D152" s="160"/>
      <c r="E152" s="174"/>
      <c r="F152" s="160"/>
      <c r="G152" s="160"/>
      <c r="H152" s="167"/>
      <c r="I152" s="167"/>
      <c r="J152" s="176">
        <f t="shared" si="2"/>
        <v>0</v>
      </c>
      <c r="K152" s="177">
        <f>38.165*-0.5</f>
        <v>-19.0825</v>
      </c>
      <c r="L152" s="151">
        <f t="shared" si="4"/>
        <v>19.08290054</v>
      </c>
      <c r="M152" s="185" t="str">
        <f t="shared" si="5"/>
        <v>freedumbs00</v>
      </c>
      <c r="N152" s="163">
        <f>IFERROR(__xludf.DUMMYFUNCTION("""COMPUTED_VALUE"""),23.0)</f>
        <v>23</v>
      </c>
      <c r="O152" s="160"/>
      <c r="P152" s="160"/>
      <c r="Q152" s="160"/>
      <c r="R152" s="163">
        <v>36.89669088595067</v>
      </c>
      <c r="S152" s="160"/>
      <c r="T152" s="160"/>
      <c r="U152" s="160"/>
      <c r="V152" s="160"/>
      <c r="W152" s="160"/>
      <c r="X152" s="160"/>
      <c r="Y152" s="175"/>
      <c r="Z152" s="175"/>
    </row>
    <row r="153">
      <c r="A153" s="175" t="s">
        <v>6</v>
      </c>
      <c r="B153" s="175" t="s">
        <v>76</v>
      </c>
      <c r="C153" s="147" t="s">
        <v>456</v>
      </c>
      <c r="D153" s="145" t="s">
        <v>242</v>
      </c>
      <c r="E153" s="166">
        <v>44173.0</v>
      </c>
      <c r="F153" s="147" t="s">
        <v>260</v>
      </c>
      <c r="G153" s="148">
        <v>4.0</v>
      </c>
      <c r="H153" s="148">
        <v>5.0</v>
      </c>
      <c r="I153" s="148">
        <v>10.0</v>
      </c>
      <c r="J153" s="149">
        <f t="shared" si="2"/>
        <v>0.0003549564684</v>
      </c>
      <c r="K153" s="150">
        <f t="shared" ref="K153:K182" si="10">J153*$J$1</f>
        <v>0.2674596989</v>
      </c>
      <c r="L153" s="151">
        <f t="shared" si="4"/>
        <v>18.44150714</v>
      </c>
      <c r="M153" s="152" t="str">
        <f t="shared" si="5"/>
        <v>cranders71</v>
      </c>
      <c r="N153" s="154">
        <f>IFERROR(__xludf.DUMMYFUNCTION("""COMPUTED_VALUE"""),1.0)</f>
        <v>1</v>
      </c>
      <c r="O153" s="184"/>
      <c r="P153" s="184"/>
      <c r="Q153" s="184"/>
      <c r="R153" s="184"/>
      <c r="S153" s="184"/>
      <c r="T153" s="184"/>
      <c r="U153" s="154"/>
      <c r="V153" s="154"/>
      <c r="W153" s="154"/>
      <c r="X153" s="154"/>
      <c r="Y153" s="154"/>
      <c r="Z153" s="154"/>
    </row>
    <row r="154">
      <c r="A154" s="175" t="s">
        <v>6</v>
      </c>
      <c r="B154" s="175" t="s">
        <v>265</v>
      </c>
      <c r="C154" s="147" t="s">
        <v>379</v>
      </c>
      <c r="D154" s="145" t="s">
        <v>242</v>
      </c>
      <c r="E154" s="166">
        <v>44173.0</v>
      </c>
      <c r="F154" s="147" t="s">
        <v>249</v>
      </c>
      <c r="G154" s="148">
        <v>21.0</v>
      </c>
      <c r="H154" s="148">
        <v>45.0</v>
      </c>
      <c r="I154" s="148">
        <v>50.0</v>
      </c>
      <c r="J154" s="149">
        <f t="shared" si="2"/>
        <v>0.00205164823</v>
      </c>
      <c r="K154" s="150">
        <f t="shared" si="10"/>
        <v>1.545916941</v>
      </c>
      <c r="L154" s="151">
        <f t="shared" si="4"/>
        <v>18.44150714</v>
      </c>
      <c r="M154" s="152" t="str">
        <f t="shared" si="5"/>
        <v>cranders71</v>
      </c>
      <c r="N154" s="154">
        <f>IFERROR(__xludf.DUMMYFUNCTION("""COMPUTED_VALUE"""),2.0)</f>
        <v>2</v>
      </c>
      <c r="O154" s="184"/>
      <c r="P154" s="184"/>
      <c r="Q154" s="184"/>
      <c r="R154" s="184"/>
      <c r="S154" s="184"/>
      <c r="T154" s="184"/>
      <c r="U154" s="154"/>
      <c r="V154" s="154"/>
      <c r="W154" s="154"/>
      <c r="X154" s="154"/>
      <c r="Y154" s="154"/>
      <c r="Z154" s="154"/>
    </row>
    <row r="155">
      <c r="A155" s="175" t="s">
        <v>6</v>
      </c>
      <c r="B155" s="175" t="s">
        <v>21</v>
      </c>
      <c r="C155" s="147" t="s">
        <v>382</v>
      </c>
      <c r="D155" s="145" t="s">
        <v>242</v>
      </c>
      <c r="E155" s="166">
        <v>44174.0</v>
      </c>
      <c r="F155" s="147" t="s">
        <v>249</v>
      </c>
      <c r="G155" s="148">
        <v>5.0</v>
      </c>
      <c r="H155" s="148">
        <v>45.0</v>
      </c>
      <c r="I155" s="148">
        <v>50.0</v>
      </c>
      <c r="J155" s="149">
        <f t="shared" si="2"/>
        <v>0.001447851861</v>
      </c>
      <c r="K155" s="150">
        <f t="shared" si="10"/>
        <v>1.090956377</v>
      </c>
      <c r="L155" s="151">
        <f t="shared" si="4"/>
        <v>18.44150714</v>
      </c>
      <c r="M155" s="152" t="str">
        <f t="shared" si="5"/>
        <v>cranders71</v>
      </c>
      <c r="N155" s="154">
        <f>IFERROR(__xludf.DUMMYFUNCTION("""COMPUTED_VALUE"""),3.0)</f>
        <v>3</v>
      </c>
      <c r="O155" s="184"/>
      <c r="P155" s="184"/>
      <c r="Q155" s="184"/>
      <c r="R155" s="184"/>
      <c r="S155" s="184"/>
      <c r="T155" s="184"/>
      <c r="U155" s="154"/>
      <c r="V155" s="154"/>
      <c r="W155" s="154"/>
      <c r="X155" s="154"/>
      <c r="Y155" s="154"/>
      <c r="Z155" s="154"/>
    </row>
    <row r="156">
      <c r="A156" s="175" t="s">
        <v>6</v>
      </c>
      <c r="B156" s="175" t="s">
        <v>6</v>
      </c>
      <c r="C156" s="147" t="s">
        <v>383</v>
      </c>
      <c r="D156" s="145" t="s">
        <v>242</v>
      </c>
      <c r="E156" s="146">
        <v>44175.0</v>
      </c>
      <c r="F156" s="147" t="s">
        <v>249</v>
      </c>
      <c r="G156" s="148">
        <v>5.0</v>
      </c>
      <c r="H156" s="148">
        <v>45.0</v>
      </c>
      <c r="I156" s="148">
        <v>50.0</v>
      </c>
      <c r="J156" s="149">
        <f t="shared" si="2"/>
        <v>0.001447851861</v>
      </c>
      <c r="K156" s="150">
        <f t="shared" si="10"/>
        <v>1.090956377</v>
      </c>
      <c r="L156" s="151">
        <f t="shared" si="4"/>
        <v>18.44150714</v>
      </c>
      <c r="M156" s="152" t="str">
        <f t="shared" si="5"/>
        <v>cranders71</v>
      </c>
      <c r="N156" s="154">
        <f>IFERROR(__xludf.DUMMYFUNCTION("""COMPUTED_VALUE"""),4.0)</f>
        <v>4</v>
      </c>
      <c r="O156" s="184"/>
      <c r="P156" s="184"/>
      <c r="Q156" s="184"/>
      <c r="R156" s="184"/>
      <c r="S156" s="184"/>
      <c r="T156" s="184"/>
      <c r="U156" s="154"/>
      <c r="V156" s="154"/>
      <c r="W156" s="154"/>
      <c r="X156" s="154"/>
      <c r="Y156" s="154"/>
      <c r="Z156" s="154"/>
    </row>
    <row r="157">
      <c r="A157" s="175" t="s">
        <v>6</v>
      </c>
      <c r="B157" s="175" t="s">
        <v>6</v>
      </c>
      <c r="C157" s="147" t="s">
        <v>384</v>
      </c>
      <c r="D157" s="145" t="s">
        <v>242</v>
      </c>
      <c r="E157" s="146">
        <v>44175.0</v>
      </c>
      <c r="F157" s="147" t="s">
        <v>249</v>
      </c>
      <c r="G157" s="148">
        <v>21.0</v>
      </c>
      <c r="H157" s="148">
        <v>45.0</v>
      </c>
      <c r="I157" s="148">
        <v>50.0</v>
      </c>
      <c r="J157" s="149">
        <f t="shared" si="2"/>
        <v>0.00205164823</v>
      </c>
      <c r="K157" s="150">
        <f t="shared" si="10"/>
        <v>1.545916941</v>
      </c>
      <c r="L157" s="151">
        <f t="shared" si="4"/>
        <v>18.44150714</v>
      </c>
      <c r="M157" s="152" t="str">
        <f t="shared" si="5"/>
        <v>cranders71</v>
      </c>
      <c r="N157" s="154">
        <f>IFERROR(__xludf.DUMMYFUNCTION("""COMPUTED_VALUE"""),5.0)</f>
        <v>5</v>
      </c>
      <c r="O157" s="184"/>
      <c r="P157" s="184"/>
      <c r="Q157" s="184"/>
      <c r="R157" s="184"/>
      <c r="S157" s="184"/>
      <c r="T157" s="184"/>
      <c r="U157" s="154"/>
      <c r="V157" s="154"/>
      <c r="W157" s="154"/>
      <c r="X157" s="154"/>
      <c r="Y157" s="154"/>
      <c r="Z157" s="154"/>
    </row>
    <row r="158">
      <c r="A158" s="175" t="s">
        <v>6</v>
      </c>
      <c r="B158" s="175" t="s">
        <v>76</v>
      </c>
      <c r="C158" s="147" t="s">
        <v>457</v>
      </c>
      <c r="D158" s="145" t="s">
        <v>242</v>
      </c>
      <c r="E158" s="146">
        <v>44176.0</v>
      </c>
      <c r="F158" s="147" t="s">
        <v>249</v>
      </c>
      <c r="G158" s="148">
        <v>21.0</v>
      </c>
      <c r="H158" s="148">
        <v>120.0</v>
      </c>
      <c r="I158" s="148">
        <v>100.0</v>
      </c>
      <c r="J158" s="149">
        <f t="shared" si="2"/>
        <v>0.003669506648</v>
      </c>
      <c r="K158" s="150">
        <f t="shared" si="10"/>
        <v>2.764973259</v>
      </c>
      <c r="L158" s="151">
        <f t="shared" si="4"/>
        <v>18.44150714</v>
      </c>
      <c r="M158" s="152" t="str">
        <f t="shared" si="5"/>
        <v>cranders71</v>
      </c>
      <c r="N158" s="154">
        <f>IFERROR(__xludf.DUMMYFUNCTION("""COMPUTED_VALUE"""),6.0)</f>
        <v>6</v>
      </c>
      <c r="O158" s="184"/>
      <c r="P158" s="184"/>
      <c r="Q158" s="184"/>
      <c r="R158" s="184"/>
      <c r="S158" s="184"/>
      <c r="T158" s="184"/>
      <c r="U158" s="154"/>
      <c r="V158" s="154"/>
      <c r="W158" s="154"/>
      <c r="X158" s="154"/>
      <c r="Y158" s="154"/>
      <c r="Z158" s="154"/>
    </row>
    <row r="159">
      <c r="A159" s="175" t="s">
        <v>6</v>
      </c>
      <c r="B159" s="175" t="s">
        <v>76</v>
      </c>
      <c r="C159" s="147" t="s">
        <v>389</v>
      </c>
      <c r="D159" s="145" t="s">
        <v>242</v>
      </c>
      <c r="E159" s="146">
        <v>44176.0</v>
      </c>
      <c r="F159" s="147" t="s">
        <v>249</v>
      </c>
      <c r="G159" s="148">
        <v>2.0</v>
      </c>
      <c r="H159" s="148">
        <v>45.0</v>
      </c>
      <c r="I159" s="148">
        <v>50.0</v>
      </c>
      <c r="J159" s="149">
        <f t="shared" si="2"/>
        <v>0.001334640041</v>
      </c>
      <c r="K159" s="150">
        <f t="shared" si="10"/>
        <v>1.005651271</v>
      </c>
      <c r="L159" s="151">
        <f t="shared" si="4"/>
        <v>18.44150714</v>
      </c>
      <c r="M159" s="152" t="str">
        <f t="shared" si="5"/>
        <v>cranders71</v>
      </c>
      <c r="N159" s="154">
        <f>IFERROR(__xludf.DUMMYFUNCTION("""COMPUTED_VALUE"""),7.0)</f>
        <v>7</v>
      </c>
      <c r="O159" s="184"/>
      <c r="P159" s="184"/>
      <c r="Q159" s="184"/>
      <c r="R159" s="184"/>
      <c r="S159" s="184"/>
      <c r="T159" s="184"/>
      <c r="U159" s="154"/>
      <c r="V159" s="154"/>
      <c r="W159" s="154"/>
      <c r="X159" s="154"/>
      <c r="Y159" s="154"/>
      <c r="Z159" s="154"/>
    </row>
    <row r="160">
      <c r="A160" s="175" t="s">
        <v>6</v>
      </c>
      <c r="B160" s="175" t="s">
        <v>6</v>
      </c>
      <c r="C160" s="147" t="s">
        <v>390</v>
      </c>
      <c r="D160" s="145" t="s">
        <v>242</v>
      </c>
      <c r="E160" s="146">
        <v>44176.0</v>
      </c>
      <c r="F160" s="147" t="s">
        <v>249</v>
      </c>
      <c r="G160" s="148">
        <v>21.0</v>
      </c>
      <c r="H160" s="148">
        <v>45.0</v>
      </c>
      <c r="I160" s="148">
        <v>50.0</v>
      </c>
      <c r="J160" s="149">
        <f t="shared" si="2"/>
        <v>0.00205164823</v>
      </c>
      <c r="K160" s="150">
        <f t="shared" si="10"/>
        <v>1.545916941</v>
      </c>
      <c r="L160" s="151">
        <f t="shared" si="4"/>
        <v>18.44150714</v>
      </c>
      <c r="M160" s="152" t="str">
        <f t="shared" si="5"/>
        <v>cranders71</v>
      </c>
      <c r="N160" s="154">
        <f>IFERROR(__xludf.DUMMYFUNCTION("""COMPUTED_VALUE"""),8.0)</f>
        <v>8</v>
      </c>
      <c r="O160" s="184"/>
      <c r="P160" s="184"/>
      <c r="Q160" s="184"/>
      <c r="R160" s="184"/>
      <c r="S160" s="184"/>
      <c r="T160" s="184"/>
      <c r="U160" s="154"/>
      <c r="V160" s="154"/>
      <c r="W160" s="154"/>
      <c r="X160" s="154"/>
      <c r="Y160" s="154"/>
      <c r="Z160" s="154"/>
    </row>
    <row r="161">
      <c r="A161" s="175" t="s">
        <v>6</v>
      </c>
      <c r="B161" s="175" t="s">
        <v>6</v>
      </c>
      <c r="C161" s="147" t="s">
        <v>391</v>
      </c>
      <c r="D161" s="145" t="s">
        <v>242</v>
      </c>
      <c r="E161" s="146">
        <v>44176.0</v>
      </c>
      <c r="F161" s="147" t="s">
        <v>249</v>
      </c>
      <c r="G161" s="148">
        <v>21.0</v>
      </c>
      <c r="H161" s="148">
        <v>45.0</v>
      </c>
      <c r="I161" s="148">
        <v>50.0</v>
      </c>
      <c r="J161" s="149">
        <f t="shared" si="2"/>
        <v>0.00205164823</v>
      </c>
      <c r="K161" s="150">
        <f t="shared" si="10"/>
        <v>1.545916941</v>
      </c>
      <c r="L161" s="151">
        <f t="shared" si="4"/>
        <v>18.44150714</v>
      </c>
      <c r="M161" s="152" t="str">
        <f t="shared" si="5"/>
        <v>cranders71</v>
      </c>
      <c r="N161" s="154">
        <f>IFERROR(__xludf.DUMMYFUNCTION("""COMPUTED_VALUE"""),9.0)</f>
        <v>9</v>
      </c>
      <c r="O161" s="184"/>
      <c r="P161" s="184"/>
      <c r="Q161" s="184"/>
      <c r="R161" s="184"/>
      <c r="S161" s="184"/>
      <c r="T161" s="184"/>
      <c r="U161" s="154"/>
      <c r="V161" s="154"/>
      <c r="W161" s="154"/>
      <c r="X161" s="154"/>
      <c r="Y161" s="154"/>
      <c r="Z161" s="154"/>
    </row>
    <row r="162">
      <c r="A162" s="175" t="s">
        <v>6</v>
      </c>
      <c r="B162" s="175" t="s">
        <v>265</v>
      </c>
      <c r="C162" s="147" t="s">
        <v>393</v>
      </c>
      <c r="D162" s="145" t="s">
        <v>242</v>
      </c>
      <c r="E162" s="146">
        <v>44180.0</v>
      </c>
      <c r="F162" s="147" t="s">
        <v>249</v>
      </c>
      <c r="G162" s="148">
        <v>5.0</v>
      </c>
      <c r="H162" s="148">
        <v>45.0</v>
      </c>
      <c r="I162" s="148">
        <v>50.0</v>
      </c>
      <c r="J162" s="149">
        <f t="shared" si="2"/>
        <v>0.001447851861</v>
      </c>
      <c r="K162" s="150">
        <f t="shared" si="10"/>
        <v>1.090956377</v>
      </c>
      <c r="L162" s="151">
        <f t="shared" si="4"/>
        <v>18.44150714</v>
      </c>
      <c r="M162" s="152" t="str">
        <f t="shared" si="5"/>
        <v>cranders71</v>
      </c>
      <c r="N162" s="154">
        <f>IFERROR(__xludf.DUMMYFUNCTION("""COMPUTED_VALUE"""),10.0)</f>
        <v>10</v>
      </c>
      <c r="O162" s="184"/>
      <c r="P162" s="184"/>
      <c r="Q162" s="184"/>
      <c r="R162" s="184"/>
      <c r="S162" s="184"/>
      <c r="T162" s="184"/>
      <c r="U162" s="154"/>
      <c r="V162" s="154"/>
      <c r="W162" s="154"/>
      <c r="X162" s="154"/>
      <c r="Y162" s="154"/>
      <c r="Z162" s="154"/>
    </row>
    <row r="163">
      <c r="A163" s="175" t="s">
        <v>6</v>
      </c>
      <c r="B163" s="175" t="s">
        <v>76</v>
      </c>
      <c r="C163" s="147" t="s">
        <v>458</v>
      </c>
      <c r="D163" s="145" t="s">
        <v>242</v>
      </c>
      <c r="E163" s="146">
        <v>44183.0</v>
      </c>
      <c r="F163" s="147" t="s">
        <v>249</v>
      </c>
      <c r="G163" s="148">
        <v>21.0</v>
      </c>
      <c r="H163" s="148">
        <v>120.0</v>
      </c>
      <c r="I163" s="148">
        <v>100.0</v>
      </c>
      <c r="J163" s="149">
        <f t="shared" si="2"/>
        <v>0.003669506648</v>
      </c>
      <c r="K163" s="150">
        <f t="shared" si="10"/>
        <v>2.764973259</v>
      </c>
      <c r="L163" s="151">
        <f t="shared" si="4"/>
        <v>18.44150714</v>
      </c>
      <c r="M163" s="152" t="str">
        <f t="shared" si="5"/>
        <v>cranders71</v>
      </c>
      <c r="N163" s="154">
        <f>IFERROR(__xludf.DUMMYFUNCTION("""COMPUTED_VALUE"""),11.0)</f>
        <v>11</v>
      </c>
      <c r="O163" s="184"/>
      <c r="P163" s="184"/>
      <c r="Q163" s="184"/>
      <c r="R163" s="184"/>
      <c r="S163" s="184"/>
      <c r="T163" s="184"/>
      <c r="U163" s="154"/>
      <c r="V163" s="154"/>
      <c r="W163" s="154"/>
      <c r="X163" s="154"/>
      <c r="Y163" s="154"/>
      <c r="Z163" s="154"/>
    </row>
    <row r="164">
      <c r="A164" s="175" t="s">
        <v>6</v>
      </c>
      <c r="B164" s="175" t="s">
        <v>76</v>
      </c>
      <c r="C164" s="147" t="s">
        <v>402</v>
      </c>
      <c r="D164" s="145" t="s">
        <v>242</v>
      </c>
      <c r="E164" s="146">
        <v>44183.0</v>
      </c>
      <c r="F164" s="147" t="s">
        <v>249</v>
      </c>
      <c r="G164" s="148">
        <v>5.0</v>
      </c>
      <c r="H164" s="148">
        <v>45.0</v>
      </c>
      <c r="I164" s="148">
        <v>50.0</v>
      </c>
      <c r="J164" s="149">
        <f t="shared" si="2"/>
        <v>0.001447851861</v>
      </c>
      <c r="K164" s="150">
        <f t="shared" si="10"/>
        <v>1.090956377</v>
      </c>
      <c r="L164" s="151">
        <f t="shared" si="4"/>
        <v>18.44150714</v>
      </c>
      <c r="M164" s="152" t="str">
        <f t="shared" si="5"/>
        <v>cranders71</v>
      </c>
      <c r="N164" s="154">
        <f>IFERROR(__xludf.DUMMYFUNCTION("""COMPUTED_VALUE"""),12.0)</f>
        <v>12</v>
      </c>
      <c r="O164" s="184"/>
      <c r="P164" s="184"/>
      <c r="Q164" s="184"/>
      <c r="R164" s="184"/>
      <c r="S164" s="184"/>
      <c r="T164" s="184"/>
      <c r="U164" s="154"/>
      <c r="V164" s="154"/>
      <c r="W164" s="154"/>
      <c r="X164" s="154"/>
      <c r="Y164" s="154"/>
      <c r="Z164" s="154"/>
    </row>
    <row r="165">
      <c r="A165" s="175" t="s">
        <v>6</v>
      </c>
      <c r="B165" s="175" t="s">
        <v>21</v>
      </c>
      <c r="C165" s="147" t="s">
        <v>403</v>
      </c>
      <c r="D165" s="145" t="s">
        <v>242</v>
      </c>
      <c r="E165" s="146">
        <v>44183.0</v>
      </c>
      <c r="F165" s="147" t="s">
        <v>249</v>
      </c>
      <c r="G165" s="148">
        <v>5.0</v>
      </c>
      <c r="H165" s="148">
        <v>45.0</v>
      </c>
      <c r="I165" s="148">
        <v>50.0</v>
      </c>
      <c r="J165" s="149">
        <f t="shared" si="2"/>
        <v>0.001447851861</v>
      </c>
      <c r="K165" s="150">
        <f t="shared" si="10"/>
        <v>1.090956377</v>
      </c>
      <c r="L165" s="151">
        <f t="shared" si="4"/>
        <v>18.44150714</v>
      </c>
      <c r="M165" s="152" t="str">
        <f t="shared" si="5"/>
        <v>cranders71</v>
      </c>
      <c r="N165" s="154">
        <f>IFERROR(__xludf.DUMMYFUNCTION("""COMPUTED_VALUE"""),13.0)</f>
        <v>13</v>
      </c>
      <c r="O165" s="184"/>
      <c r="P165" s="184"/>
      <c r="Q165" s="184"/>
      <c r="R165" s="184"/>
      <c r="S165" s="184"/>
      <c r="T165" s="184"/>
      <c r="U165" s="154"/>
      <c r="V165" s="154"/>
      <c r="W165" s="154"/>
      <c r="X165" s="154"/>
      <c r="Y165" s="154"/>
      <c r="Z165" s="154"/>
    </row>
    <row r="166">
      <c r="A166" s="175" t="s">
        <v>12</v>
      </c>
      <c r="B166" s="175" t="s">
        <v>288</v>
      </c>
      <c r="C166" s="147" t="s">
        <v>459</v>
      </c>
      <c r="D166" s="145" t="s">
        <v>242</v>
      </c>
      <c r="E166" s="166">
        <v>44173.0</v>
      </c>
      <c r="F166" s="147" t="s">
        <v>249</v>
      </c>
      <c r="G166" s="148">
        <v>21.0</v>
      </c>
      <c r="H166" s="148">
        <v>400.0</v>
      </c>
      <c r="I166" s="148">
        <v>50.0</v>
      </c>
      <c r="J166" s="149">
        <f t="shared" si="2"/>
        <v>0.006296181152</v>
      </c>
      <c r="K166" s="150">
        <f t="shared" si="10"/>
        <v>4.744172498</v>
      </c>
      <c r="L166" s="151">
        <f t="shared" si="4"/>
        <v>15.99163854</v>
      </c>
      <c r="M166" s="152" t="str">
        <f t="shared" si="5"/>
        <v>juankbell</v>
      </c>
      <c r="N166" s="154">
        <f>IFERROR(__xludf.DUMMYFUNCTION("""COMPUTED_VALUE"""),1.0)</f>
        <v>1</v>
      </c>
      <c r="O166" s="184"/>
      <c r="P166" s="184"/>
      <c r="Q166" s="184"/>
      <c r="R166" s="184"/>
      <c r="S166" s="184"/>
      <c r="T166" s="184"/>
      <c r="U166" s="154"/>
      <c r="V166" s="154"/>
      <c r="W166" s="154"/>
      <c r="X166" s="154"/>
      <c r="Y166" s="154"/>
      <c r="Z166" s="154"/>
    </row>
    <row r="167">
      <c r="A167" s="175" t="s">
        <v>12</v>
      </c>
      <c r="B167" s="175" t="s">
        <v>21</v>
      </c>
      <c r="C167" s="147" t="s">
        <v>381</v>
      </c>
      <c r="D167" s="145" t="s">
        <v>242</v>
      </c>
      <c r="E167" s="166">
        <v>44174.0</v>
      </c>
      <c r="F167" s="147" t="s">
        <v>249</v>
      </c>
      <c r="G167" s="148">
        <v>5.0</v>
      </c>
      <c r="H167" s="148">
        <v>60.0</v>
      </c>
      <c r="I167" s="148">
        <v>50.0</v>
      </c>
      <c r="J167" s="149">
        <f t="shared" si="2"/>
        <v>0.001627198322</v>
      </c>
      <c r="K167" s="150">
        <f t="shared" si="10"/>
        <v>1.226093936</v>
      </c>
      <c r="L167" s="151">
        <f t="shared" si="4"/>
        <v>15.99163854</v>
      </c>
      <c r="M167" s="152" t="str">
        <f t="shared" si="5"/>
        <v>juankbell</v>
      </c>
      <c r="N167" s="154">
        <f>IFERROR(__xludf.DUMMYFUNCTION("""COMPUTED_VALUE"""),2.0)</f>
        <v>2</v>
      </c>
      <c r="O167" s="184"/>
      <c r="P167" s="184"/>
      <c r="Q167" s="184"/>
      <c r="R167" s="184"/>
      <c r="S167" s="184"/>
      <c r="T167" s="184"/>
      <c r="U167" s="154"/>
      <c r="V167" s="154"/>
      <c r="W167" s="154"/>
      <c r="X167" s="154"/>
      <c r="Y167" s="154"/>
      <c r="Z167" s="154"/>
    </row>
    <row r="168">
      <c r="A168" s="175" t="s">
        <v>12</v>
      </c>
      <c r="B168" s="175" t="s">
        <v>21</v>
      </c>
      <c r="C168" s="147" t="s">
        <v>460</v>
      </c>
      <c r="D168" s="145" t="s">
        <v>242</v>
      </c>
      <c r="E168" s="166">
        <v>44174.0</v>
      </c>
      <c r="F168" s="147" t="s">
        <v>249</v>
      </c>
      <c r="G168" s="148">
        <v>21.0</v>
      </c>
      <c r="H168" s="148">
        <v>100.0</v>
      </c>
      <c r="I168" s="148">
        <v>100.0</v>
      </c>
      <c r="J168" s="149">
        <f t="shared" si="2"/>
        <v>0.003430378033</v>
      </c>
      <c r="K168" s="150">
        <f t="shared" si="10"/>
        <v>2.584789848</v>
      </c>
      <c r="L168" s="151">
        <f t="shared" si="4"/>
        <v>15.99163854</v>
      </c>
      <c r="M168" s="152" t="str">
        <f t="shared" si="5"/>
        <v>juankbell</v>
      </c>
      <c r="N168" s="154">
        <f>IFERROR(__xludf.DUMMYFUNCTION("""COMPUTED_VALUE"""),3.0)</f>
        <v>3</v>
      </c>
      <c r="O168" s="184"/>
      <c r="P168" s="184"/>
      <c r="Q168" s="184"/>
      <c r="R168" s="184"/>
      <c r="S168" s="184"/>
      <c r="T168" s="184"/>
      <c r="U168" s="154"/>
      <c r="V168" s="154"/>
      <c r="W168" s="154"/>
      <c r="X168" s="154"/>
      <c r="Y168" s="154"/>
      <c r="Z168" s="154"/>
    </row>
    <row r="169">
      <c r="A169" s="175" t="s">
        <v>12</v>
      </c>
      <c r="B169" s="175" t="s">
        <v>21</v>
      </c>
      <c r="C169" s="147" t="s">
        <v>382</v>
      </c>
      <c r="D169" s="145" t="s">
        <v>242</v>
      </c>
      <c r="E169" s="166">
        <v>44174.0</v>
      </c>
      <c r="F169" s="147" t="s">
        <v>249</v>
      </c>
      <c r="G169" s="148">
        <v>5.0</v>
      </c>
      <c r="H169" s="148">
        <v>60.0</v>
      </c>
      <c r="I169" s="148">
        <v>50.0</v>
      </c>
      <c r="J169" s="149">
        <f t="shared" si="2"/>
        <v>0.001627198322</v>
      </c>
      <c r="K169" s="150">
        <f t="shared" si="10"/>
        <v>1.226093936</v>
      </c>
      <c r="L169" s="151">
        <f t="shared" si="4"/>
        <v>15.99163854</v>
      </c>
      <c r="M169" s="152" t="str">
        <f t="shared" si="5"/>
        <v>juankbell</v>
      </c>
      <c r="N169" s="154">
        <f>IFERROR(__xludf.DUMMYFUNCTION("""COMPUTED_VALUE"""),4.0)</f>
        <v>4</v>
      </c>
      <c r="O169" s="184"/>
      <c r="P169" s="184"/>
      <c r="Q169" s="184"/>
      <c r="R169" s="184"/>
      <c r="S169" s="184"/>
      <c r="T169" s="184"/>
      <c r="U169" s="154"/>
      <c r="V169" s="154"/>
      <c r="W169" s="154"/>
      <c r="X169" s="154"/>
      <c r="Y169" s="154"/>
      <c r="Z169" s="154"/>
    </row>
    <row r="170">
      <c r="A170" s="175" t="s">
        <v>12</v>
      </c>
      <c r="B170" s="175" t="s">
        <v>76</v>
      </c>
      <c r="C170" s="147" t="s">
        <v>461</v>
      </c>
      <c r="D170" s="145" t="s">
        <v>242</v>
      </c>
      <c r="E170" s="146">
        <v>44176.0</v>
      </c>
      <c r="F170" s="147" t="s">
        <v>249</v>
      </c>
      <c r="G170" s="148">
        <v>21.0</v>
      </c>
      <c r="H170" s="148">
        <v>60.0</v>
      </c>
      <c r="I170" s="148">
        <v>50.0</v>
      </c>
      <c r="J170" s="149">
        <f t="shared" si="2"/>
        <v>0.002230994692</v>
      </c>
      <c r="K170" s="150">
        <f t="shared" si="10"/>
        <v>1.6810545</v>
      </c>
      <c r="L170" s="151">
        <f t="shared" si="4"/>
        <v>15.99163854</v>
      </c>
      <c r="M170" s="152" t="str">
        <f t="shared" si="5"/>
        <v>juankbell</v>
      </c>
      <c r="N170" s="154">
        <f>IFERROR(__xludf.DUMMYFUNCTION("""COMPUTED_VALUE"""),5.0)</f>
        <v>5</v>
      </c>
      <c r="O170" s="184"/>
      <c r="P170" s="184"/>
      <c r="Q170" s="184"/>
      <c r="R170" s="184"/>
      <c r="S170" s="184"/>
      <c r="T170" s="184"/>
      <c r="U170" s="154"/>
      <c r="V170" s="154"/>
      <c r="W170" s="154"/>
      <c r="X170" s="154"/>
      <c r="Y170" s="154"/>
      <c r="Z170" s="154"/>
    </row>
    <row r="171">
      <c r="A171" s="175" t="s">
        <v>12</v>
      </c>
      <c r="B171" s="175" t="s">
        <v>76</v>
      </c>
      <c r="C171" s="147" t="s">
        <v>389</v>
      </c>
      <c r="D171" s="145" t="s">
        <v>242</v>
      </c>
      <c r="E171" s="146">
        <v>44176.0</v>
      </c>
      <c r="F171" s="147" t="s">
        <v>249</v>
      </c>
      <c r="G171" s="148">
        <v>2.0</v>
      </c>
      <c r="H171" s="148">
        <v>45.0</v>
      </c>
      <c r="I171" s="148">
        <v>50.0</v>
      </c>
      <c r="J171" s="149">
        <f t="shared" si="2"/>
        <v>0.001334640041</v>
      </c>
      <c r="K171" s="150">
        <f t="shared" si="10"/>
        <v>1.005651271</v>
      </c>
      <c r="L171" s="151">
        <f t="shared" si="4"/>
        <v>15.99163854</v>
      </c>
      <c r="M171" s="152" t="str">
        <f t="shared" si="5"/>
        <v>juankbell</v>
      </c>
      <c r="N171" s="154">
        <f>IFERROR(__xludf.DUMMYFUNCTION("""COMPUTED_VALUE"""),6.0)</f>
        <v>6</v>
      </c>
      <c r="O171" s="184"/>
      <c r="P171" s="184"/>
      <c r="Q171" s="184"/>
      <c r="R171" s="184"/>
      <c r="S171" s="184"/>
      <c r="T171" s="184"/>
      <c r="U171" s="154"/>
      <c r="V171" s="154"/>
      <c r="W171" s="154"/>
      <c r="X171" s="154"/>
      <c r="Y171" s="154"/>
      <c r="Z171" s="154"/>
    </row>
    <row r="172">
      <c r="A172" s="175" t="s">
        <v>12</v>
      </c>
      <c r="B172" s="175" t="s">
        <v>396</v>
      </c>
      <c r="C172" s="147" t="s">
        <v>411</v>
      </c>
      <c r="D172" s="145" t="s">
        <v>242</v>
      </c>
      <c r="E172" s="146">
        <v>44176.0</v>
      </c>
      <c r="F172" s="147" t="s">
        <v>249</v>
      </c>
      <c r="G172" s="148">
        <v>5.0</v>
      </c>
      <c r="H172" s="148">
        <v>60.0</v>
      </c>
      <c r="I172" s="148">
        <v>50.0</v>
      </c>
      <c r="J172" s="149">
        <f t="shared" si="2"/>
        <v>0.001627198322</v>
      </c>
      <c r="K172" s="150">
        <f t="shared" si="10"/>
        <v>1.226093936</v>
      </c>
      <c r="L172" s="151">
        <f t="shared" si="4"/>
        <v>15.99163854</v>
      </c>
      <c r="M172" s="152" t="str">
        <f t="shared" si="5"/>
        <v>juankbell</v>
      </c>
      <c r="N172" s="154">
        <f>IFERROR(__xludf.DUMMYFUNCTION("""COMPUTED_VALUE"""),7.0)</f>
        <v>7</v>
      </c>
      <c r="O172" s="184"/>
      <c r="P172" s="184"/>
      <c r="Q172" s="184"/>
      <c r="R172" s="184"/>
      <c r="S172" s="184"/>
      <c r="T172" s="184"/>
      <c r="U172" s="154"/>
      <c r="V172" s="154"/>
      <c r="W172" s="154"/>
      <c r="X172" s="154"/>
      <c r="Y172" s="154"/>
      <c r="Z172" s="154"/>
    </row>
    <row r="173">
      <c r="A173" s="175" t="s">
        <v>12</v>
      </c>
      <c r="B173" s="175" t="s">
        <v>255</v>
      </c>
      <c r="C173" s="147" t="s">
        <v>445</v>
      </c>
      <c r="D173" s="145" t="s">
        <v>242</v>
      </c>
      <c r="E173" s="146">
        <v>44178.0</v>
      </c>
      <c r="F173" s="147" t="s">
        <v>249</v>
      </c>
      <c r="G173" s="148">
        <v>21.0</v>
      </c>
      <c r="H173" s="148">
        <v>80.0</v>
      </c>
      <c r="I173" s="148">
        <v>50.0</v>
      </c>
      <c r="J173" s="149">
        <f t="shared" si="2"/>
        <v>0.002470123307</v>
      </c>
      <c r="K173" s="150">
        <f t="shared" si="10"/>
        <v>1.861237912</v>
      </c>
      <c r="L173" s="151">
        <f t="shared" si="4"/>
        <v>15.99163854</v>
      </c>
      <c r="M173" s="152" t="str">
        <f t="shared" si="5"/>
        <v>juankbell</v>
      </c>
      <c r="N173" s="154">
        <f>IFERROR(__xludf.DUMMYFUNCTION("""COMPUTED_VALUE"""),8.0)</f>
        <v>8</v>
      </c>
      <c r="O173" s="184"/>
      <c r="P173" s="184"/>
      <c r="Q173" s="184"/>
      <c r="R173" s="184"/>
      <c r="S173" s="184"/>
      <c r="T173" s="184"/>
      <c r="U173" s="154"/>
      <c r="V173" s="154"/>
      <c r="W173" s="154"/>
      <c r="X173" s="154"/>
      <c r="Y173" s="154"/>
      <c r="Z173" s="154"/>
    </row>
    <row r="174">
      <c r="A174" s="175" t="s">
        <v>12</v>
      </c>
      <c r="B174" s="175" t="s">
        <v>255</v>
      </c>
      <c r="C174" s="147" t="s">
        <v>413</v>
      </c>
      <c r="D174" s="145" t="s">
        <v>242</v>
      </c>
      <c r="E174" s="146">
        <v>44178.0</v>
      </c>
      <c r="F174" s="147" t="s">
        <v>249</v>
      </c>
      <c r="G174" s="148">
        <v>21.0</v>
      </c>
      <c r="H174" s="148">
        <v>60.0</v>
      </c>
      <c r="I174" s="148">
        <v>50.0</v>
      </c>
      <c r="J174" s="149">
        <f t="shared" si="2"/>
        <v>0.002230994692</v>
      </c>
      <c r="K174" s="150">
        <f t="shared" si="10"/>
        <v>1.6810545</v>
      </c>
      <c r="L174" s="151">
        <f t="shared" si="4"/>
        <v>15.99163854</v>
      </c>
      <c r="M174" s="152" t="str">
        <f t="shared" si="5"/>
        <v>juankbell</v>
      </c>
      <c r="N174" s="154">
        <f>IFERROR(__xludf.DUMMYFUNCTION("""COMPUTED_VALUE"""),9.0)</f>
        <v>9</v>
      </c>
      <c r="O174" s="184"/>
      <c r="P174" s="184"/>
      <c r="Q174" s="184"/>
      <c r="R174" s="184"/>
      <c r="S174" s="184"/>
      <c r="T174" s="184"/>
      <c r="U174" s="154"/>
      <c r="V174" s="154"/>
      <c r="W174" s="154"/>
      <c r="X174" s="154"/>
      <c r="Y174" s="154"/>
      <c r="Z174" s="154"/>
    </row>
    <row r="175">
      <c r="A175" s="175" t="s">
        <v>12</v>
      </c>
      <c r="B175" s="175" t="s">
        <v>20</v>
      </c>
      <c r="C175" s="147" t="s">
        <v>392</v>
      </c>
      <c r="D175" s="145" t="s">
        <v>242</v>
      </c>
      <c r="E175" s="146">
        <v>44178.0</v>
      </c>
      <c r="F175" s="147" t="s">
        <v>249</v>
      </c>
      <c r="G175" s="148">
        <v>21.0</v>
      </c>
      <c r="H175" s="148">
        <v>30.0</v>
      </c>
      <c r="I175" s="148">
        <v>50.0</v>
      </c>
      <c r="J175" s="149">
        <f t="shared" si="2"/>
        <v>0.001872301769</v>
      </c>
      <c r="K175" s="150">
        <f t="shared" si="10"/>
        <v>1.410779383</v>
      </c>
      <c r="L175" s="151">
        <f t="shared" si="4"/>
        <v>15.99163854</v>
      </c>
      <c r="M175" s="152" t="str">
        <f t="shared" si="5"/>
        <v>juankbell</v>
      </c>
      <c r="N175" s="154">
        <f>IFERROR(__xludf.DUMMYFUNCTION("""COMPUTED_VALUE"""),10.0)</f>
        <v>10</v>
      </c>
      <c r="O175" s="184"/>
      <c r="P175" s="184"/>
      <c r="Q175" s="184"/>
      <c r="R175" s="184"/>
      <c r="S175" s="184"/>
      <c r="T175" s="184"/>
      <c r="U175" s="154"/>
      <c r="V175" s="154"/>
      <c r="W175" s="154"/>
      <c r="X175" s="154"/>
      <c r="Y175" s="154"/>
      <c r="Z175" s="154"/>
    </row>
    <row r="176">
      <c r="A176" s="175" t="s">
        <v>12</v>
      </c>
      <c r="B176" s="175" t="s">
        <v>21</v>
      </c>
      <c r="C176" s="147" t="s">
        <v>394</v>
      </c>
      <c r="D176" s="145" t="s">
        <v>242</v>
      </c>
      <c r="E176" s="146">
        <v>44180.0</v>
      </c>
      <c r="F176" s="147" t="s">
        <v>249</v>
      </c>
      <c r="G176" s="148">
        <v>5.0</v>
      </c>
      <c r="H176" s="148">
        <v>45.0</v>
      </c>
      <c r="I176" s="148">
        <v>50.0</v>
      </c>
      <c r="J176" s="149">
        <f t="shared" si="2"/>
        <v>0.001447851861</v>
      </c>
      <c r="K176" s="150">
        <f t="shared" si="10"/>
        <v>1.090956377</v>
      </c>
      <c r="L176" s="151">
        <f t="shared" si="4"/>
        <v>15.99163854</v>
      </c>
      <c r="M176" s="152" t="str">
        <f t="shared" si="5"/>
        <v>juankbell</v>
      </c>
      <c r="N176" s="154">
        <f>IFERROR(__xludf.DUMMYFUNCTION("""COMPUTED_VALUE"""),11.0)</f>
        <v>11</v>
      </c>
      <c r="O176" s="184"/>
      <c r="P176" s="184"/>
      <c r="Q176" s="184"/>
      <c r="R176" s="184"/>
      <c r="S176" s="184"/>
      <c r="T176" s="184"/>
      <c r="U176" s="154"/>
      <c r="V176" s="154"/>
      <c r="W176" s="154"/>
      <c r="X176" s="154"/>
      <c r="Y176" s="154"/>
      <c r="Z176" s="154"/>
    </row>
    <row r="177">
      <c r="A177" s="175" t="s">
        <v>12</v>
      </c>
      <c r="B177" s="175" t="s">
        <v>76</v>
      </c>
      <c r="C177" s="147" t="s">
        <v>462</v>
      </c>
      <c r="D177" s="145" t="s">
        <v>242</v>
      </c>
      <c r="E177" s="146">
        <v>44183.0</v>
      </c>
      <c r="F177" s="147" t="s">
        <v>249</v>
      </c>
      <c r="G177" s="148">
        <v>21.0</v>
      </c>
      <c r="H177" s="148">
        <v>250.0</v>
      </c>
      <c r="I177" s="148">
        <v>100.0</v>
      </c>
      <c r="J177" s="149">
        <f t="shared" si="2"/>
        <v>0.005223842648</v>
      </c>
      <c r="K177" s="150">
        <f t="shared" si="10"/>
        <v>3.936165435</v>
      </c>
      <c r="L177" s="151">
        <f t="shared" si="4"/>
        <v>15.99163854</v>
      </c>
      <c r="M177" s="152" t="str">
        <f t="shared" si="5"/>
        <v>juankbell</v>
      </c>
      <c r="N177" s="154">
        <f>IFERROR(__xludf.DUMMYFUNCTION("""COMPUTED_VALUE"""),12.0)</f>
        <v>12</v>
      </c>
      <c r="O177" s="184"/>
      <c r="P177" s="184"/>
      <c r="Q177" s="184"/>
      <c r="R177" s="184"/>
      <c r="S177" s="184"/>
      <c r="T177" s="184"/>
      <c r="U177" s="154"/>
      <c r="V177" s="154"/>
      <c r="W177" s="154"/>
      <c r="X177" s="154"/>
      <c r="Y177" s="154"/>
      <c r="Z177" s="154"/>
    </row>
    <row r="178">
      <c r="A178" s="175" t="s">
        <v>12</v>
      </c>
      <c r="B178" s="175" t="s">
        <v>76</v>
      </c>
      <c r="C178" s="147" t="s">
        <v>400</v>
      </c>
      <c r="D178" s="145" t="s">
        <v>242</v>
      </c>
      <c r="E178" s="146">
        <v>44183.0</v>
      </c>
      <c r="F178" s="147" t="s">
        <v>249</v>
      </c>
      <c r="G178" s="148">
        <v>21.0</v>
      </c>
      <c r="H178" s="148">
        <v>120.0</v>
      </c>
      <c r="I178" s="148">
        <v>100.0</v>
      </c>
      <c r="J178" s="149">
        <f t="shared" si="2"/>
        <v>0.003669506648</v>
      </c>
      <c r="K178" s="150">
        <f t="shared" si="10"/>
        <v>2.764973259</v>
      </c>
      <c r="L178" s="151">
        <f t="shared" si="4"/>
        <v>15.99163854</v>
      </c>
      <c r="M178" s="152" t="str">
        <f t="shared" si="5"/>
        <v>juankbell</v>
      </c>
      <c r="N178" s="154">
        <f>IFERROR(__xludf.DUMMYFUNCTION("""COMPUTED_VALUE"""),13.0)</f>
        <v>13</v>
      </c>
      <c r="O178" s="184"/>
      <c r="P178" s="184"/>
      <c r="Q178" s="184"/>
      <c r="R178" s="184"/>
      <c r="S178" s="184"/>
      <c r="T178" s="184"/>
      <c r="U178" s="154"/>
      <c r="V178" s="154"/>
      <c r="W178" s="154"/>
      <c r="X178" s="154"/>
      <c r="Y178" s="154"/>
      <c r="Z178" s="154"/>
    </row>
    <row r="179">
      <c r="A179" s="175" t="s">
        <v>12</v>
      </c>
      <c r="B179" s="175" t="s">
        <v>76</v>
      </c>
      <c r="C179" s="147" t="s">
        <v>401</v>
      </c>
      <c r="D179" s="145" t="s">
        <v>242</v>
      </c>
      <c r="E179" s="146">
        <v>44183.0</v>
      </c>
      <c r="F179" s="147" t="s">
        <v>249</v>
      </c>
      <c r="G179" s="148">
        <v>21.0</v>
      </c>
      <c r="H179" s="148">
        <v>60.0</v>
      </c>
      <c r="I179" s="148">
        <v>50.0</v>
      </c>
      <c r="J179" s="149">
        <f t="shared" si="2"/>
        <v>0.002230994692</v>
      </c>
      <c r="K179" s="150">
        <f t="shared" si="10"/>
        <v>1.6810545</v>
      </c>
      <c r="L179" s="151">
        <f t="shared" si="4"/>
        <v>15.99163854</v>
      </c>
      <c r="M179" s="152" t="str">
        <f t="shared" si="5"/>
        <v>juankbell</v>
      </c>
      <c r="N179" s="154">
        <f>IFERROR(__xludf.DUMMYFUNCTION("""COMPUTED_VALUE"""),14.0)</f>
        <v>14</v>
      </c>
      <c r="O179" s="184"/>
      <c r="P179" s="184"/>
      <c r="Q179" s="184"/>
      <c r="R179" s="184"/>
      <c r="S179" s="184"/>
      <c r="T179" s="184"/>
      <c r="U179" s="154"/>
      <c r="V179" s="154"/>
      <c r="W179" s="154"/>
      <c r="X179" s="154"/>
      <c r="Y179" s="154"/>
      <c r="Z179" s="154"/>
    </row>
    <row r="180">
      <c r="A180" s="175" t="s">
        <v>12</v>
      </c>
      <c r="B180" s="175" t="s">
        <v>76</v>
      </c>
      <c r="C180" s="147" t="s">
        <v>402</v>
      </c>
      <c r="D180" s="145" t="s">
        <v>242</v>
      </c>
      <c r="E180" s="146">
        <v>44183.0</v>
      </c>
      <c r="F180" s="147" t="s">
        <v>249</v>
      </c>
      <c r="G180" s="148">
        <v>5.0</v>
      </c>
      <c r="H180" s="148">
        <v>60.0</v>
      </c>
      <c r="I180" s="148">
        <v>50.0</v>
      </c>
      <c r="J180" s="149">
        <f t="shared" si="2"/>
        <v>0.001627198322</v>
      </c>
      <c r="K180" s="150">
        <f t="shared" si="10"/>
        <v>1.226093936</v>
      </c>
      <c r="L180" s="151">
        <f t="shared" si="4"/>
        <v>15.99163854</v>
      </c>
      <c r="M180" s="152" t="str">
        <f t="shared" si="5"/>
        <v>juankbell</v>
      </c>
      <c r="N180" s="154">
        <f>IFERROR(__xludf.DUMMYFUNCTION("""COMPUTED_VALUE"""),15.0)</f>
        <v>15</v>
      </c>
      <c r="O180" s="184"/>
      <c r="P180" s="184"/>
      <c r="Q180" s="184"/>
      <c r="R180" s="184"/>
      <c r="S180" s="184"/>
      <c r="T180" s="184"/>
      <c r="U180" s="154"/>
      <c r="V180" s="154"/>
      <c r="W180" s="154"/>
      <c r="X180" s="154"/>
      <c r="Y180" s="154"/>
      <c r="Z180" s="154"/>
    </row>
    <row r="181">
      <c r="A181" s="175" t="s">
        <v>12</v>
      </c>
      <c r="B181" s="175" t="s">
        <v>21</v>
      </c>
      <c r="C181" s="147" t="s">
        <v>403</v>
      </c>
      <c r="D181" s="145" t="s">
        <v>242</v>
      </c>
      <c r="E181" s="146">
        <v>44183.0</v>
      </c>
      <c r="F181" s="147" t="s">
        <v>249</v>
      </c>
      <c r="G181" s="148">
        <v>5.0</v>
      </c>
      <c r="H181" s="148">
        <v>45.0</v>
      </c>
      <c r="I181" s="148">
        <v>50.0</v>
      </c>
      <c r="J181" s="149">
        <f t="shared" si="2"/>
        <v>0.001447851861</v>
      </c>
      <c r="K181" s="150">
        <f t="shared" si="10"/>
        <v>1.090956377</v>
      </c>
      <c r="L181" s="151">
        <f t="shared" si="4"/>
        <v>15.99163854</v>
      </c>
      <c r="M181" s="152" t="str">
        <f t="shared" si="5"/>
        <v>juankbell</v>
      </c>
      <c r="N181" s="154">
        <f>IFERROR(__xludf.DUMMYFUNCTION("""COMPUTED_VALUE"""),16.0)</f>
        <v>16</v>
      </c>
      <c r="O181" s="184"/>
      <c r="P181" s="184"/>
      <c r="Q181" s="184"/>
      <c r="R181" s="184"/>
      <c r="S181" s="184"/>
      <c r="T181" s="184"/>
      <c r="U181" s="154"/>
      <c r="V181" s="154"/>
      <c r="W181" s="154"/>
      <c r="X181" s="154"/>
      <c r="Y181" s="154"/>
      <c r="Z181" s="154"/>
    </row>
    <row r="182">
      <c r="A182" s="175" t="s">
        <v>12</v>
      </c>
      <c r="B182" s="175" t="s">
        <v>21</v>
      </c>
      <c r="C182" s="147" t="s">
        <v>404</v>
      </c>
      <c r="D182" s="145" t="s">
        <v>242</v>
      </c>
      <c r="E182" s="146">
        <v>44183.0</v>
      </c>
      <c r="F182" s="147" t="s">
        <v>249</v>
      </c>
      <c r="G182" s="148">
        <v>21.0</v>
      </c>
      <c r="H182" s="148">
        <v>45.0</v>
      </c>
      <c r="I182" s="148">
        <v>50.0</v>
      </c>
      <c r="J182" s="149">
        <f t="shared" si="2"/>
        <v>0.00205164823</v>
      </c>
      <c r="K182" s="150">
        <f t="shared" si="10"/>
        <v>1.545916941</v>
      </c>
      <c r="L182" s="151">
        <f t="shared" si="4"/>
        <v>15.99163854</v>
      </c>
      <c r="M182" s="152" t="str">
        <f t="shared" si="5"/>
        <v>juankbell</v>
      </c>
      <c r="N182" s="154">
        <f>IFERROR(__xludf.DUMMYFUNCTION("""COMPUTED_VALUE"""),17.0)</f>
        <v>17</v>
      </c>
      <c r="O182" s="184"/>
      <c r="P182" s="184"/>
      <c r="Q182" s="184"/>
      <c r="R182" s="184"/>
      <c r="S182" s="184"/>
      <c r="T182" s="184"/>
      <c r="U182" s="154"/>
      <c r="V182" s="154"/>
      <c r="W182" s="154"/>
      <c r="X182" s="154"/>
      <c r="Y182" s="154"/>
      <c r="Z182" s="154"/>
    </row>
    <row r="183">
      <c r="A183" s="161" t="s">
        <v>12</v>
      </c>
      <c r="B183" s="161" t="s">
        <v>262</v>
      </c>
      <c r="C183" s="158" t="s">
        <v>463</v>
      </c>
      <c r="D183" s="163"/>
      <c r="E183" s="164"/>
      <c r="F183" s="157"/>
      <c r="G183" s="159"/>
      <c r="H183" s="159"/>
      <c r="I183" s="159"/>
      <c r="J183" s="149">
        <f t="shared" si="2"/>
        <v>0</v>
      </c>
      <c r="K183" s="165">
        <f>31.983*-0.5</f>
        <v>-15.9915</v>
      </c>
      <c r="L183" s="151">
        <f t="shared" si="4"/>
        <v>15.99163854</v>
      </c>
      <c r="M183" s="152" t="str">
        <f t="shared" si="5"/>
        <v>juankbell</v>
      </c>
      <c r="N183" s="153">
        <f>IFERROR(__xludf.DUMMYFUNCTION("""COMPUTED_VALUE"""),18.0)</f>
        <v>18</v>
      </c>
      <c r="O183" s="153"/>
      <c r="P183" s="153"/>
      <c r="Q183" s="153"/>
      <c r="R183" s="153">
        <v>36.89669088595067</v>
      </c>
      <c r="S183" s="153"/>
      <c r="T183" s="153"/>
      <c r="U183" s="153"/>
      <c r="V183" s="153"/>
      <c r="W183" s="153"/>
      <c r="X183" s="153"/>
      <c r="Y183" s="154"/>
      <c r="Z183" s="154"/>
    </row>
    <row r="184">
      <c r="A184" s="175" t="s">
        <v>9</v>
      </c>
      <c r="B184" s="175" t="s">
        <v>76</v>
      </c>
      <c r="C184" s="147" t="s">
        <v>464</v>
      </c>
      <c r="D184" s="145" t="s">
        <v>242</v>
      </c>
      <c r="E184" s="146">
        <v>44176.0</v>
      </c>
      <c r="F184" s="147" t="s">
        <v>249</v>
      </c>
      <c r="G184" s="148">
        <v>21.0</v>
      </c>
      <c r="H184" s="148">
        <v>60.0</v>
      </c>
      <c r="I184" s="148">
        <v>50.0</v>
      </c>
      <c r="J184" s="149">
        <f t="shared" si="2"/>
        <v>0.002230994692</v>
      </c>
      <c r="K184" s="150">
        <f t="shared" ref="K184:K206" si="11">J184*$J$1</f>
        <v>1.6810545</v>
      </c>
      <c r="L184" s="151">
        <f t="shared" si="4"/>
        <v>13.61708736</v>
      </c>
      <c r="M184" s="152" t="str">
        <f t="shared" si="5"/>
        <v>solsista</v>
      </c>
      <c r="N184" s="154">
        <f>IFERROR(__xludf.DUMMYFUNCTION("""COMPUTED_VALUE"""),1.0)</f>
        <v>1</v>
      </c>
      <c r="O184" s="184"/>
      <c r="P184" s="184"/>
      <c r="Q184" s="184"/>
      <c r="R184" s="184"/>
      <c r="S184" s="184"/>
      <c r="T184" s="184"/>
      <c r="U184" s="154"/>
      <c r="V184" s="154"/>
      <c r="W184" s="154"/>
      <c r="X184" s="154"/>
      <c r="Y184" s="154"/>
      <c r="Z184" s="154"/>
    </row>
    <row r="185">
      <c r="A185" s="175" t="s">
        <v>9</v>
      </c>
      <c r="B185" s="175" t="s">
        <v>76</v>
      </c>
      <c r="C185" s="147" t="s">
        <v>439</v>
      </c>
      <c r="D185" s="145" t="s">
        <v>242</v>
      </c>
      <c r="E185" s="146">
        <v>44176.0</v>
      </c>
      <c r="F185" s="147" t="s">
        <v>249</v>
      </c>
      <c r="G185" s="148">
        <v>21.0</v>
      </c>
      <c r="H185" s="148">
        <v>20.0</v>
      </c>
      <c r="I185" s="148">
        <v>20.0</v>
      </c>
      <c r="J185" s="149">
        <f t="shared" si="2"/>
        <v>0.001320061795</v>
      </c>
      <c r="K185" s="150">
        <f t="shared" si="11"/>
        <v>0.9946665623</v>
      </c>
      <c r="L185" s="151">
        <f t="shared" si="4"/>
        <v>13.61708736</v>
      </c>
      <c r="M185" s="152" t="str">
        <f t="shared" si="5"/>
        <v>solsista</v>
      </c>
      <c r="N185" s="154">
        <f>IFERROR(__xludf.DUMMYFUNCTION("""COMPUTED_VALUE"""),2.0)</f>
        <v>2</v>
      </c>
      <c r="O185" s="184"/>
      <c r="P185" s="184"/>
      <c r="Q185" s="184"/>
      <c r="R185" s="184"/>
      <c r="S185" s="184"/>
      <c r="T185" s="184"/>
      <c r="U185" s="154"/>
      <c r="V185" s="154"/>
      <c r="W185" s="154"/>
      <c r="X185" s="154"/>
      <c r="Y185" s="154"/>
      <c r="Z185" s="154"/>
    </row>
    <row r="186">
      <c r="A186" s="175" t="s">
        <v>9</v>
      </c>
      <c r="B186" s="175" t="s">
        <v>76</v>
      </c>
      <c r="C186" s="147" t="s">
        <v>465</v>
      </c>
      <c r="D186" s="145" t="s">
        <v>242</v>
      </c>
      <c r="E186" s="146">
        <v>44176.0</v>
      </c>
      <c r="F186" s="147" t="s">
        <v>249</v>
      </c>
      <c r="G186" s="148">
        <v>21.0</v>
      </c>
      <c r="H186" s="148">
        <v>40.0</v>
      </c>
      <c r="I186" s="148">
        <v>50.0</v>
      </c>
      <c r="J186" s="149">
        <f t="shared" si="2"/>
        <v>0.001991866076</v>
      </c>
      <c r="K186" s="150">
        <f t="shared" si="11"/>
        <v>1.500871089</v>
      </c>
      <c r="L186" s="151">
        <f t="shared" si="4"/>
        <v>13.61708736</v>
      </c>
      <c r="M186" s="152" t="str">
        <f t="shared" si="5"/>
        <v>solsista</v>
      </c>
      <c r="N186" s="154">
        <f>IFERROR(__xludf.DUMMYFUNCTION("""COMPUTED_VALUE"""),3.0)</f>
        <v>3</v>
      </c>
      <c r="O186" s="184"/>
      <c r="P186" s="184"/>
      <c r="Q186" s="184"/>
      <c r="R186" s="184"/>
      <c r="S186" s="184"/>
      <c r="T186" s="184"/>
      <c r="U186" s="154"/>
      <c r="V186" s="154"/>
      <c r="W186" s="154"/>
      <c r="X186" s="154"/>
      <c r="Y186" s="154"/>
      <c r="Z186" s="154"/>
    </row>
    <row r="187">
      <c r="A187" s="175" t="s">
        <v>9</v>
      </c>
      <c r="B187" s="175" t="s">
        <v>76</v>
      </c>
      <c r="C187" s="147" t="s">
        <v>389</v>
      </c>
      <c r="D187" s="145" t="s">
        <v>242</v>
      </c>
      <c r="E187" s="146">
        <v>44176.0</v>
      </c>
      <c r="F187" s="147" t="s">
        <v>249</v>
      </c>
      <c r="G187" s="148">
        <v>2.0</v>
      </c>
      <c r="H187" s="148">
        <v>45.0</v>
      </c>
      <c r="I187" s="148">
        <v>50.0</v>
      </c>
      <c r="J187" s="149">
        <f t="shared" si="2"/>
        <v>0.001334640041</v>
      </c>
      <c r="K187" s="150">
        <f t="shared" si="11"/>
        <v>1.005651271</v>
      </c>
      <c r="L187" s="151">
        <f t="shared" si="4"/>
        <v>13.61708736</v>
      </c>
      <c r="M187" s="152" t="str">
        <f t="shared" si="5"/>
        <v>solsista</v>
      </c>
      <c r="N187" s="154">
        <f>IFERROR(__xludf.DUMMYFUNCTION("""COMPUTED_VALUE"""),4.0)</f>
        <v>4</v>
      </c>
      <c r="O187" s="184"/>
      <c r="P187" s="184"/>
      <c r="Q187" s="184"/>
      <c r="R187" s="184"/>
      <c r="S187" s="184"/>
      <c r="T187" s="184"/>
      <c r="U187" s="154"/>
      <c r="V187" s="154"/>
      <c r="W187" s="154"/>
      <c r="X187" s="154"/>
      <c r="Y187" s="154"/>
      <c r="Z187" s="154"/>
    </row>
    <row r="188">
      <c r="A188" s="175" t="s">
        <v>9</v>
      </c>
      <c r="B188" s="175" t="s">
        <v>265</v>
      </c>
      <c r="C188" s="147" t="s">
        <v>466</v>
      </c>
      <c r="D188" s="145" t="s">
        <v>242</v>
      </c>
      <c r="E188" s="146">
        <v>44176.0</v>
      </c>
      <c r="F188" s="147" t="s">
        <v>249</v>
      </c>
      <c r="G188" s="148">
        <v>21.0</v>
      </c>
      <c r="H188" s="148">
        <v>60.0</v>
      </c>
      <c r="I188" s="148">
        <v>50.0</v>
      </c>
      <c r="J188" s="149">
        <f t="shared" si="2"/>
        <v>0.002230994692</v>
      </c>
      <c r="K188" s="150">
        <f t="shared" si="11"/>
        <v>1.6810545</v>
      </c>
      <c r="L188" s="151">
        <f t="shared" si="4"/>
        <v>13.61708736</v>
      </c>
      <c r="M188" s="152" t="str">
        <f t="shared" si="5"/>
        <v>solsista</v>
      </c>
      <c r="N188" s="154">
        <f>IFERROR(__xludf.DUMMYFUNCTION("""COMPUTED_VALUE"""),5.0)</f>
        <v>5</v>
      </c>
      <c r="O188" s="184"/>
      <c r="P188" s="184"/>
      <c r="Q188" s="184"/>
      <c r="R188" s="184"/>
      <c r="S188" s="184"/>
      <c r="T188" s="184"/>
      <c r="U188" s="154"/>
      <c r="V188" s="154"/>
      <c r="W188" s="154"/>
      <c r="X188" s="154"/>
      <c r="Y188" s="154"/>
      <c r="Z188" s="154"/>
    </row>
    <row r="189">
      <c r="A189" s="175" t="s">
        <v>9</v>
      </c>
      <c r="B189" s="175" t="s">
        <v>265</v>
      </c>
      <c r="C189" s="147" t="s">
        <v>467</v>
      </c>
      <c r="D189" s="145" t="s">
        <v>242</v>
      </c>
      <c r="E189" s="146">
        <v>44179.0</v>
      </c>
      <c r="F189" s="147" t="s">
        <v>249</v>
      </c>
      <c r="G189" s="148">
        <v>34.0</v>
      </c>
      <c r="H189" s="148">
        <v>280.0</v>
      </c>
      <c r="I189" s="148">
        <v>200.0</v>
      </c>
      <c r="J189" s="149">
        <f t="shared" si="2"/>
        <v>0.007515372342</v>
      </c>
      <c r="K189" s="150">
        <f t="shared" si="11"/>
        <v>5.66283306</v>
      </c>
      <c r="L189" s="151">
        <f t="shared" si="4"/>
        <v>13.61708736</v>
      </c>
      <c r="M189" s="152" t="str">
        <f t="shared" si="5"/>
        <v>solsista</v>
      </c>
      <c r="N189" s="154">
        <f>IFERROR(__xludf.DUMMYFUNCTION("""COMPUTED_VALUE"""),6.0)</f>
        <v>6</v>
      </c>
      <c r="O189" s="184"/>
      <c r="P189" s="184"/>
      <c r="Q189" s="184"/>
      <c r="R189" s="184"/>
      <c r="S189" s="184"/>
      <c r="T189" s="184"/>
      <c r="U189" s="154"/>
      <c r="V189" s="154"/>
      <c r="W189" s="154"/>
      <c r="X189" s="154"/>
      <c r="Y189" s="154"/>
      <c r="Z189" s="154"/>
    </row>
    <row r="190">
      <c r="A190" s="175" t="s">
        <v>9</v>
      </c>
      <c r="B190" s="175" t="s">
        <v>21</v>
      </c>
      <c r="C190" s="147" t="s">
        <v>403</v>
      </c>
      <c r="D190" s="145" t="s">
        <v>242</v>
      </c>
      <c r="E190" s="146">
        <v>44183.0</v>
      </c>
      <c r="F190" s="147" t="s">
        <v>249</v>
      </c>
      <c r="G190" s="148">
        <v>5.0</v>
      </c>
      <c r="H190" s="148">
        <v>45.0</v>
      </c>
      <c r="I190" s="148">
        <v>50.0</v>
      </c>
      <c r="J190" s="149">
        <f t="shared" si="2"/>
        <v>0.001447851861</v>
      </c>
      <c r="K190" s="150">
        <f t="shared" si="11"/>
        <v>1.090956377</v>
      </c>
      <c r="L190" s="151">
        <f t="shared" si="4"/>
        <v>13.61708736</v>
      </c>
      <c r="M190" s="152" t="str">
        <f t="shared" si="5"/>
        <v>solsista</v>
      </c>
      <c r="N190" s="154">
        <f>IFERROR(__xludf.DUMMYFUNCTION("""COMPUTED_VALUE"""),7.0)</f>
        <v>7</v>
      </c>
      <c r="O190" s="184"/>
      <c r="P190" s="184"/>
      <c r="Q190" s="184"/>
      <c r="R190" s="184"/>
      <c r="S190" s="184"/>
      <c r="T190" s="184"/>
      <c r="U190" s="154"/>
      <c r="V190" s="154"/>
      <c r="W190" s="154"/>
      <c r="X190" s="154"/>
      <c r="Y190" s="154"/>
      <c r="Z190" s="154"/>
    </row>
    <row r="191">
      <c r="A191" s="175" t="s">
        <v>13</v>
      </c>
      <c r="B191" s="175" t="s">
        <v>265</v>
      </c>
      <c r="C191" s="147" t="s">
        <v>431</v>
      </c>
      <c r="D191" s="145" t="s">
        <v>242</v>
      </c>
      <c r="E191" s="166">
        <v>44172.0</v>
      </c>
      <c r="F191" s="147" t="s">
        <v>249</v>
      </c>
      <c r="G191" s="148">
        <v>21.0</v>
      </c>
      <c r="H191" s="148">
        <v>100.0</v>
      </c>
      <c r="I191" s="148">
        <v>100.0</v>
      </c>
      <c r="J191" s="149">
        <f t="shared" si="2"/>
        <v>0.003430378033</v>
      </c>
      <c r="K191" s="150">
        <f t="shared" si="11"/>
        <v>2.584789848</v>
      </c>
      <c r="L191" s="151">
        <f t="shared" si="4"/>
        <v>11.63639727</v>
      </c>
      <c r="M191" s="152" t="str">
        <f t="shared" si="5"/>
        <v>mateodaza</v>
      </c>
      <c r="N191" s="154">
        <f>IFERROR(__xludf.DUMMYFUNCTION("""COMPUTED_VALUE"""),1.0)</f>
        <v>1</v>
      </c>
      <c r="O191" s="184"/>
      <c r="P191" s="184"/>
      <c r="Q191" s="184"/>
      <c r="R191" s="184"/>
      <c r="S191" s="184"/>
      <c r="T191" s="184"/>
      <c r="U191" s="154"/>
      <c r="V191" s="154"/>
      <c r="W191" s="154"/>
      <c r="X191" s="154"/>
      <c r="Y191" s="154"/>
      <c r="Z191" s="154"/>
    </row>
    <row r="192">
      <c r="A192" s="175" t="s">
        <v>13</v>
      </c>
      <c r="B192" s="175" t="s">
        <v>255</v>
      </c>
      <c r="C192" s="147" t="s">
        <v>419</v>
      </c>
      <c r="D192" s="145" t="s">
        <v>242</v>
      </c>
      <c r="E192" s="166">
        <v>44173.0</v>
      </c>
      <c r="F192" s="147" t="s">
        <v>257</v>
      </c>
      <c r="G192" s="148">
        <v>5.0</v>
      </c>
      <c r="H192" s="148">
        <v>45.0</v>
      </c>
      <c r="I192" s="148">
        <v>50.0</v>
      </c>
      <c r="J192" s="149">
        <f t="shared" si="2"/>
        <v>0.001447851861</v>
      </c>
      <c r="K192" s="150">
        <f t="shared" si="11"/>
        <v>1.090956377</v>
      </c>
      <c r="L192" s="151">
        <f t="shared" si="4"/>
        <v>11.63639727</v>
      </c>
      <c r="M192" s="152" t="str">
        <f t="shared" si="5"/>
        <v>mateodaza</v>
      </c>
      <c r="N192" s="154">
        <f>IFERROR(__xludf.DUMMYFUNCTION("""COMPUTED_VALUE"""),2.0)</f>
        <v>2</v>
      </c>
      <c r="O192" s="184"/>
      <c r="P192" s="184"/>
      <c r="Q192" s="184"/>
      <c r="R192" s="184"/>
      <c r="S192" s="184"/>
      <c r="T192" s="184"/>
      <c r="U192" s="154"/>
      <c r="V192" s="154"/>
      <c r="W192" s="154"/>
      <c r="X192" s="154"/>
      <c r="Y192" s="154"/>
      <c r="Z192" s="154"/>
    </row>
    <row r="193">
      <c r="A193" s="175" t="s">
        <v>13</v>
      </c>
      <c r="B193" s="175" t="s">
        <v>21</v>
      </c>
      <c r="C193" s="147" t="s">
        <v>381</v>
      </c>
      <c r="D193" s="145" t="s">
        <v>242</v>
      </c>
      <c r="E193" s="166">
        <v>44174.0</v>
      </c>
      <c r="F193" s="147" t="s">
        <v>249</v>
      </c>
      <c r="G193" s="148">
        <v>5.0</v>
      </c>
      <c r="H193" s="148">
        <v>45.0</v>
      </c>
      <c r="I193" s="148">
        <v>50.0</v>
      </c>
      <c r="J193" s="149">
        <f t="shared" si="2"/>
        <v>0.001447851861</v>
      </c>
      <c r="K193" s="150">
        <f t="shared" si="11"/>
        <v>1.090956377</v>
      </c>
      <c r="L193" s="151">
        <f t="shared" si="4"/>
        <v>11.63639727</v>
      </c>
      <c r="M193" s="152" t="str">
        <f t="shared" si="5"/>
        <v>mateodaza</v>
      </c>
      <c r="N193" s="154">
        <f>IFERROR(__xludf.DUMMYFUNCTION("""COMPUTED_VALUE"""),3.0)</f>
        <v>3</v>
      </c>
      <c r="O193" s="184"/>
      <c r="P193" s="184"/>
      <c r="Q193" s="184"/>
      <c r="R193" s="184"/>
      <c r="S193" s="184"/>
      <c r="T193" s="184"/>
      <c r="U193" s="154"/>
      <c r="V193" s="154"/>
      <c r="W193" s="154"/>
      <c r="X193" s="154"/>
      <c r="Y193" s="154"/>
      <c r="Z193" s="154"/>
    </row>
    <row r="194">
      <c r="A194" s="175" t="s">
        <v>13</v>
      </c>
      <c r="B194" s="175" t="s">
        <v>21</v>
      </c>
      <c r="C194" s="147" t="s">
        <v>382</v>
      </c>
      <c r="D194" s="145" t="s">
        <v>242</v>
      </c>
      <c r="E194" s="166">
        <v>44174.0</v>
      </c>
      <c r="F194" s="147" t="s">
        <v>249</v>
      </c>
      <c r="G194" s="148">
        <v>5.0</v>
      </c>
      <c r="H194" s="148">
        <v>45.0</v>
      </c>
      <c r="I194" s="148">
        <v>50.0</v>
      </c>
      <c r="J194" s="149">
        <f t="shared" si="2"/>
        <v>0.001447851861</v>
      </c>
      <c r="K194" s="150">
        <f t="shared" si="11"/>
        <v>1.090956377</v>
      </c>
      <c r="L194" s="151">
        <f t="shared" si="4"/>
        <v>11.63639727</v>
      </c>
      <c r="M194" s="152" t="str">
        <f t="shared" si="5"/>
        <v>mateodaza</v>
      </c>
      <c r="N194" s="154">
        <f>IFERROR(__xludf.DUMMYFUNCTION("""COMPUTED_VALUE"""),4.0)</f>
        <v>4</v>
      </c>
      <c r="O194" s="184"/>
      <c r="P194" s="184"/>
      <c r="Q194" s="184"/>
      <c r="R194" s="184"/>
      <c r="S194" s="184"/>
      <c r="T194" s="184"/>
      <c r="U194" s="154"/>
      <c r="V194" s="154"/>
      <c r="W194" s="154"/>
      <c r="X194" s="154"/>
      <c r="Y194" s="154"/>
      <c r="Z194" s="154"/>
    </row>
    <row r="195">
      <c r="A195" s="175" t="s">
        <v>13</v>
      </c>
      <c r="B195" s="175" t="s">
        <v>255</v>
      </c>
      <c r="C195" s="147" t="s">
        <v>420</v>
      </c>
      <c r="D195" s="145" t="s">
        <v>242</v>
      </c>
      <c r="E195" s="146">
        <v>44175.0</v>
      </c>
      <c r="F195" s="147" t="s">
        <v>257</v>
      </c>
      <c r="G195" s="148">
        <v>5.0</v>
      </c>
      <c r="H195" s="148">
        <v>45.0</v>
      </c>
      <c r="I195" s="148">
        <v>50.0</v>
      </c>
      <c r="J195" s="149">
        <f t="shared" si="2"/>
        <v>0.001447851861</v>
      </c>
      <c r="K195" s="150">
        <f t="shared" si="11"/>
        <v>1.090956377</v>
      </c>
      <c r="L195" s="151">
        <f t="shared" si="4"/>
        <v>11.63639727</v>
      </c>
      <c r="M195" s="152" t="str">
        <f t="shared" si="5"/>
        <v>mateodaza</v>
      </c>
      <c r="N195" s="154">
        <f>IFERROR(__xludf.DUMMYFUNCTION("""COMPUTED_VALUE"""),5.0)</f>
        <v>5</v>
      </c>
      <c r="O195" s="184"/>
      <c r="P195" s="184"/>
      <c r="Q195" s="184"/>
      <c r="R195" s="184"/>
      <c r="S195" s="184"/>
      <c r="T195" s="184"/>
      <c r="U195" s="154"/>
      <c r="V195" s="154"/>
      <c r="W195" s="154"/>
      <c r="X195" s="154"/>
      <c r="Y195" s="154"/>
      <c r="Z195" s="154"/>
    </row>
    <row r="196">
      <c r="A196" s="175" t="s">
        <v>13</v>
      </c>
      <c r="B196" s="175" t="s">
        <v>76</v>
      </c>
      <c r="C196" s="147" t="s">
        <v>386</v>
      </c>
      <c r="D196" s="145" t="s">
        <v>242</v>
      </c>
      <c r="E196" s="146">
        <v>44176.0</v>
      </c>
      <c r="F196" s="147" t="s">
        <v>249</v>
      </c>
      <c r="G196" s="148">
        <v>34.0</v>
      </c>
      <c r="H196" s="148">
        <v>100.0</v>
      </c>
      <c r="I196" s="148">
        <v>100.0</v>
      </c>
      <c r="J196" s="149">
        <f t="shared" si="2"/>
        <v>0.003920962583</v>
      </c>
      <c r="K196" s="150">
        <f t="shared" si="11"/>
        <v>2.954445306</v>
      </c>
      <c r="L196" s="151">
        <f t="shared" si="4"/>
        <v>11.63639727</v>
      </c>
      <c r="M196" s="152" t="str">
        <f t="shared" si="5"/>
        <v>mateodaza</v>
      </c>
      <c r="N196" s="154">
        <f>IFERROR(__xludf.DUMMYFUNCTION("""COMPUTED_VALUE"""),6.0)</f>
        <v>6</v>
      </c>
      <c r="O196" s="184"/>
      <c r="P196" s="184"/>
      <c r="Q196" s="184"/>
      <c r="R196" s="184"/>
      <c r="S196" s="184"/>
      <c r="T196" s="184"/>
      <c r="U196" s="154"/>
      <c r="V196" s="154"/>
      <c r="W196" s="154"/>
      <c r="X196" s="154"/>
      <c r="Y196" s="154"/>
      <c r="Z196" s="154"/>
    </row>
    <row r="197">
      <c r="A197" s="175" t="s">
        <v>13</v>
      </c>
      <c r="B197" s="175" t="s">
        <v>76</v>
      </c>
      <c r="C197" s="147" t="s">
        <v>468</v>
      </c>
      <c r="D197" s="145" t="s">
        <v>242</v>
      </c>
      <c r="E197" s="146">
        <v>44176.0</v>
      </c>
      <c r="F197" s="147" t="s">
        <v>249</v>
      </c>
      <c r="G197" s="148">
        <v>21.0</v>
      </c>
      <c r="H197" s="148">
        <v>50.0</v>
      </c>
      <c r="I197" s="148">
        <v>50.0</v>
      </c>
      <c r="J197" s="149">
        <f t="shared" si="2"/>
        <v>0.002111430384</v>
      </c>
      <c r="K197" s="150">
        <f t="shared" si="11"/>
        <v>1.590962794</v>
      </c>
      <c r="L197" s="151">
        <f t="shared" si="4"/>
        <v>11.63639727</v>
      </c>
      <c r="M197" s="152" t="str">
        <f t="shared" si="5"/>
        <v>mateodaza</v>
      </c>
      <c r="N197" s="154">
        <f>IFERROR(__xludf.DUMMYFUNCTION("""COMPUTED_VALUE"""),7.0)</f>
        <v>7</v>
      </c>
      <c r="O197" s="184"/>
      <c r="P197" s="184"/>
      <c r="Q197" s="184"/>
      <c r="R197" s="184"/>
      <c r="S197" s="184"/>
      <c r="T197" s="184"/>
      <c r="U197" s="154"/>
      <c r="V197" s="154"/>
      <c r="W197" s="154"/>
      <c r="X197" s="154"/>
      <c r="Y197" s="154"/>
      <c r="Z197" s="154"/>
    </row>
    <row r="198">
      <c r="A198" s="175" t="s">
        <v>13</v>
      </c>
      <c r="B198" s="175" t="s">
        <v>76</v>
      </c>
      <c r="C198" s="147" t="s">
        <v>389</v>
      </c>
      <c r="D198" s="145" t="s">
        <v>242</v>
      </c>
      <c r="E198" s="146">
        <v>44176.0</v>
      </c>
      <c r="F198" s="147" t="s">
        <v>249</v>
      </c>
      <c r="G198" s="148">
        <v>2.0</v>
      </c>
      <c r="H198" s="148">
        <v>45.0</v>
      </c>
      <c r="I198" s="148">
        <v>50.0</v>
      </c>
      <c r="J198" s="149">
        <f t="shared" si="2"/>
        <v>0.001334640041</v>
      </c>
      <c r="K198" s="150">
        <f t="shared" si="11"/>
        <v>1.005651271</v>
      </c>
      <c r="L198" s="151">
        <f t="shared" si="4"/>
        <v>11.63639727</v>
      </c>
      <c r="M198" s="152" t="str">
        <f t="shared" si="5"/>
        <v>mateodaza</v>
      </c>
      <c r="N198" s="154">
        <f>IFERROR(__xludf.DUMMYFUNCTION("""COMPUTED_VALUE"""),8.0)</f>
        <v>8</v>
      </c>
      <c r="O198" s="184"/>
      <c r="P198" s="184"/>
      <c r="Q198" s="184"/>
      <c r="R198" s="184"/>
      <c r="S198" s="184"/>
      <c r="T198" s="184"/>
      <c r="U198" s="154"/>
      <c r="V198" s="154"/>
      <c r="W198" s="154"/>
      <c r="X198" s="154"/>
      <c r="Y198" s="154"/>
      <c r="Z198" s="154"/>
    </row>
    <row r="199">
      <c r="A199" s="175" t="s">
        <v>13</v>
      </c>
      <c r="B199" s="175" t="s">
        <v>396</v>
      </c>
      <c r="C199" s="147" t="s">
        <v>411</v>
      </c>
      <c r="D199" s="145" t="s">
        <v>242</v>
      </c>
      <c r="E199" s="146">
        <v>44176.0</v>
      </c>
      <c r="F199" s="147" t="s">
        <v>249</v>
      </c>
      <c r="G199" s="148">
        <v>5.0</v>
      </c>
      <c r="H199" s="148">
        <v>45.0</v>
      </c>
      <c r="I199" s="148">
        <v>50.0</v>
      </c>
      <c r="J199" s="149">
        <f t="shared" si="2"/>
        <v>0.001447851861</v>
      </c>
      <c r="K199" s="150">
        <f t="shared" si="11"/>
        <v>1.090956377</v>
      </c>
      <c r="L199" s="151">
        <f t="shared" si="4"/>
        <v>11.63639727</v>
      </c>
      <c r="M199" s="152" t="str">
        <f t="shared" si="5"/>
        <v>mateodaza</v>
      </c>
      <c r="N199" s="154">
        <f>IFERROR(__xludf.DUMMYFUNCTION("""COMPUTED_VALUE"""),9.0)</f>
        <v>9</v>
      </c>
      <c r="O199" s="184"/>
      <c r="P199" s="184"/>
      <c r="Q199" s="184"/>
      <c r="R199" s="184"/>
      <c r="S199" s="184"/>
      <c r="T199" s="184"/>
      <c r="U199" s="154"/>
      <c r="V199" s="154"/>
      <c r="W199" s="154"/>
      <c r="X199" s="154"/>
      <c r="Y199" s="154"/>
      <c r="Z199" s="154"/>
    </row>
    <row r="200">
      <c r="A200" s="175" t="s">
        <v>13</v>
      </c>
      <c r="B200" s="175" t="s">
        <v>255</v>
      </c>
      <c r="C200" s="147" t="s">
        <v>413</v>
      </c>
      <c r="D200" s="145" t="s">
        <v>242</v>
      </c>
      <c r="E200" s="146">
        <v>44178.0</v>
      </c>
      <c r="F200" s="147" t="s">
        <v>249</v>
      </c>
      <c r="G200" s="148">
        <v>21.0</v>
      </c>
      <c r="H200" s="148">
        <v>60.0</v>
      </c>
      <c r="I200" s="148">
        <v>50.0</v>
      </c>
      <c r="J200" s="149">
        <f t="shared" si="2"/>
        <v>0.002230994692</v>
      </c>
      <c r="K200" s="150">
        <f t="shared" si="11"/>
        <v>1.6810545</v>
      </c>
      <c r="L200" s="151">
        <f t="shared" si="4"/>
        <v>11.63639727</v>
      </c>
      <c r="M200" s="152" t="str">
        <f t="shared" si="5"/>
        <v>mateodaza</v>
      </c>
      <c r="N200" s="154">
        <f>IFERROR(__xludf.DUMMYFUNCTION("""COMPUTED_VALUE"""),10.0)</f>
        <v>10</v>
      </c>
      <c r="O200" s="184"/>
      <c r="P200" s="184"/>
      <c r="Q200" s="184"/>
      <c r="R200" s="184"/>
      <c r="S200" s="184"/>
      <c r="T200" s="184"/>
      <c r="U200" s="154"/>
      <c r="V200" s="154"/>
      <c r="W200" s="154"/>
      <c r="X200" s="154"/>
      <c r="Y200" s="154"/>
      <c r="Z200" s="154"/>
    </row>
    <row r="201">
      <c r="A201" s="175" t="s">
        <v>13</v>
      </c>
      <c r="B201" s="175" t="s">
        <v>21</v>
      </c>
      <c r="C201" s="147" t="s">
        <v>394</v>
      </c>
      <c r="D201" s="145" t="s">
        <v>242</v>
      </c>
      <c r="E201" s="146">
        <v>44180.0</v>
      </c>
      <c r="F201" s="147" t="s">
        <v>249</v>
      </c>
      <c r="G201" s="148">
        <v>5.0</v>
      </c>
      <c r="H201" s="148">
        <v>45.0</v>
      </c>
      <c r="I201" s="148">
        <v>50.0</v>
      </c>
      <c r="J201" s="149">
        <f t="shared" si="2"/>
        <v>0.001447851861</v>
      </c>
      <c r="K201" s="150">
        <f t="shared" si="11"/>
        <v>1.090956377</v>
      </c>
      <c r="L201" s="151">
        <f t="shared" si="4"/>
        <v>11.63639727</v>
      </c>
      <c r="M201" s="152" t="str">
        <f t="shared" si="5"/>
        <v>mateodaza</v>
      </c>
      <c r="N201" s="154">
        <f>IFERROR(__xludf.DUMMYFUNCTION("""COMPUTED_VALUE"""),11.0)</f>
        <v>11</v>
      </c>
      <c r="O201" s="184"/>
      <c r="P201" s="184"/>
      <c r="Q201" s="184"/>
      <c r="R201" s="184"/>
      <c r="S201" s="184"/>
      <c r="T201" s="184"/>
      <c r="U201" s="154"/>
      <c r="V201" s="154"/>
      <c r="W201" s="154"/>
      <c r="X201" s="154"/>
      <c r="Y201" s="154"/>
      <c r="Z201" s="154"/>
    </row>
    <row r="202">
      <c r="A202" s="175" t="s">
        <v>13</v>
      </c>
      <c r="B202" s="175" t="s">
        <v>396</v>
      </c>
      <c r="C202" s="147" t="s">
        <v>397</v>
      </c>
      <c r="D202" s="145" t="s">
        <v>242</v>
      </c>
      <c r="E202" s="146">
        <v>44182.0</v>
      </c>
      <c r="F202" s="147" t="s">
        <v>249</v>
      </c>
      <c r="G202" s="148">
        <v>21.0</v>
      </c>
      <c r="H202" s="148">
        <v>45.0</v>
      </c>
      <c r="I202" s="148">
        <v>50.0</v>
      </c>
      <c r="J202" s="149">
        <f t="shared" si="2"/>
        <v>0.00205164823</v>
      </c>
      <c r="K202" s="150">
        <f t="shared" si="11"/>
        <v>1.545916941</v>
      </c>
      <c r="L202" s="151">
        <f t="shared" si="4"/>
        <v>11.63639727</v>
      </c>
      <c r="M202" s="152" t="str">
        <f t="shared" si="5"/>
        <v>mateodaza</v>
      </c>
      <c r="N202" s="154">
        <f>IFERROR(__xludf.DUMMYFUNCTION("""COMPUTED_VALUE"""),12.0)</f>
        <v>12</v>
      </c>
      <c r="O202" s="184"/>
      <c r="P202" s="184"/>
      <c r="Q202" s="184"/>
      <c r="R202" s="184"/>
      <c r="S202" s="184"/>
      <c r="T202" s="184"/>
      <c r="U202" s="154"/>
      <c r="V202" s="154"/>
      <c r="W202" s="154"/>
      <c r="X202" s="154"/>
      <c r="Y202" s="154"/>
      <c r="Z202" s="154"/>
    </row>
    <row r="203">
      <c r="A203" s="175" t="s">
        <v>13</v>
      </c>
      <c r="B203" s="175" t="s">
        <v>76</v>
      </c>
      <c r="C203" s="147" t="s">
        <v>415</v>
      </c>
      <c r="D203" s="145" t="s">
        <v>242</v>
      </c>
      <c r="E203" s="146">
        <v>44183.0</v>
      </c>
      <c r="F203" s="147" t="s">
        <v>249</v>
      </c>
      <c r="G203" s="148">
        <v>21.0</v>
      </c>
      <c r="H203" s="148">
        <v>40.0</v>
      </c>
      <c r="I203" s="148">
        <v>50.0</v>
      </c>
      <c r="J203" s="149">
        <f t="shared" si="2"/>
        <v>0.001991866076</v>
      </c>
      <c r="K203" s="150">
        <f t="shared" si="11"/>
        <v>1.500871089</v>
      </c>
      <c r="L203" s="151">
        <f t="shared" si="4"/>
        <v>11.63639727</v>
      </c>
      <c r="M203" s="152" t="str">
        <f t="shared" si="5"/>
        <v>mateodaza</v>
      </c>
      <c r="N203" s="154">
        <f>IFERROR(__xludf.DUMMYFUNCTION("""COMPUTED_VALUE"""),13.0)</f>
        <v>13</v>
      </c>
      <c r="O203" s="184"/>
      <c r="P203" s="184"/>
      <c r="Q203" s="184"/>
      <c r="R203" s="184"/>
      <c r="S203" s="184"/>
      <c r="T203" s="184"/>
      <c r="U203" s="154"/>
      <c r="V203" s="154"/>
      <c r="W203" s="154"/>
      <c r="X203" s="154"/>
      <c r="Y203" s="154"/>
      <c r="Z203" s="154"/>
    </row>
    <row r="204">
      <c r="A204" s="175" t="s">
        <v>13</v>
      </c>
      <c r="B204" s="175" t="s">
        <v>76</v>
      </c>
      <c r="C204" s="147" t="s">
        <v>402</v>
      </c>
      <c r="D204" s="145" t="s">
        <v>242</v>
      </c>
      <c r="E204" s="146">
        <v>44183.0</v>
      </c>
      <c r="F204" s="147" t="s">
        <v>249</v>
      </c>
      <c r="G204" s="148">
        <v>5.0</v>
      </c>
      <c r="H204" s="148">
        <v>45.0</v>
      </c>
      <c r="I204" s="148">
        <v>50.0</v>
      </c>
      <c r="J204" s="149">
        <f t="shared" si="2"/>
        <v>0.001447851861</v>
      </c>
      <c r="K204" s="150">
        <f t="shared" si="11"/>
        <v>1.090956377</v>
      </c>
      <c r="L204" s="151">
        <f t="shared" si="4"/>
        <v>11.63639727</v>
      </c>
      <c r="M204" s="152" t="str">
        <f t="shared" si="5"/>
        <v>mateodaza</v>
      </c>
      <c r="N204" s="154">
        <f>IFERROR(__xludf.DUMMYFUNCTION("""COMPUTED_VALUE"""),14.0)</f>
        <v>14</v>
      </c>
      <c r="O204" s="184"/>
      <c r="P204" s="184"/>
      <c r="Q204" s="184"/>
      <c r="R204" s="184"/>
      <c r="S204" s="184"/>
      <c r="T204" s="184"/>
      <c r="U204" s="154"/>
      <c r="V204" s="154"/>
      <c r="W204" s="154"/>
      <c r="X204" s="154"/>
      <c r="Y204" s="154"/>
      <c r="Z204" s="154"/>
    </row>
    <row r="205">
      <c r="A205" s="175" t="s">
        <v>13</v>
      </c>
      <c r="B205" s="175" t="s">
        <v>21</v>
      </c>
      <c r="C205" s="147" t="s">
        <v>403</v>
      </c>
      <c r="D205" s="145" t="s">
        <v>242</v>
      </c>
      <c r="E205" s="146">
        <v>44183.0</v>
      </c>
      <c r="F205" s="147" t="s">
        <v>249</v>
      </c>
      <c r="G205" s="148">
        <v>5.0</v>
      </c>
      <c r="H205" s="148">
        <v>45.0</v>
      </c>
      <c r="I205" s="148">
        <v>50.0</v>
      </c>
      <c r="J205" s="149">
        <f t="shared" si="2"/>
        <v>0.001447851861</v>
      </c>
      <c r="K205" s="150">
        <f t="shared" si="11"/>
        <v>1.090956377</v>
      </c>
      <c r="L205" s="151">
        <f t="shared" si="4"/>
        <v>11.63639727</v>
      </c>
      <c r="M205" s="152" t="str">
        <f t="shared" si="5"/>
        <v>mateodaza</v>
      </c>
      <c r="N205" s="154">
        <f>IFERROR(__xludf.DUMMYFUNCTION("""COMPUTED_VALUE"""),15.0)</f>
        <v>15</v>
      </c>
      <c r="O205" s="184"/>
      <c r="P205" s="184"/>
      <c r="Q205" s="184"/>
      <c r="R205" s="184"/>
      <c r="S205" s="184"/>
      <c r="T205" s="184"/>
      <c r="U205" s="154"/>
      <c r="V205" s="154"/>
      <c r="W205" s="154"/>
      <c r="X205" s="154"/>
      <c r="Y205" s="154"/>
      <c r="Z205" s="154"/>
    </row>
    <row r="206">
      <c r="A206" s="175" t="s">
        <v>13</v>
      </c>
      <c r="B206" s="175" t="s">
        <v>405</v>
      </c>
      <c r="C206" s="147" t="s">
        <v>469</v>
      </c>
      <c r="D206" s="145" t="s">
        <v>242</v>
      </c>
      <c r="E206" s="146">
        <v>44183.0</v>
      </c>
      <c r="F206" s="147" t="s">
        <v>249</v>
      </c>
      <c r="G206" s="148">
        <v>21.0</v>
      </c>
      <c r="H206" s="148">
        <v>60.0</v>
      </c>
      <c r="I206" s="148">
        <v>50.0</v>
      </c>
      <c r="J206" s="149">
        <f t="shared" si="2"/>
        <v>0.002230994692</v>
      </c>
      <c r="K206" s="150">
        <f t="shared" si="11"/>
        <v>1.6810545</v>
      </c>
      <c r="L206" s="151">
        <f t="shared" si="4"/>
        <v>11.63639727</v>
      </c>
      <c r="M206" s="152" t="str">
        <f t="shared" si="5"/>
        <v>mateodaza</v>
      </c>
      <c r="N206" s="154">
        <f>IFERROR(__xludf.DUMMYFUNCTION("""COMPUTED_VALUE"""),16.0)</f>
        <v>16</v>
      </c>
      <c r="O206" s="184"/>
      <c r="P206" s="184"/>
      <c r="Q206" s="184"/>
      <c r="R206" s="184"/>
      <c r="S206" s="184"/>
      <c r="T206" s="184"/>
      <c r="U206" s="154"/>
      <c r="V206" s="154"/>
      <c r="W206" s="154"/>
      <c r="X206" s="154"/>
      <c r="Y206" s="154"/>
      <c r="Z206" s="154"/>
    </row>
    <row r="207">
      <c r="A207" s="161" t="s">
        <v>13</v>
      </c>
      <c r="B207" s="161" t="s">
        <v>262</v>
      </c>
      <c r="C207" s="158" t="s">
        <v>295</v>
      </c>
      <c r="D207" s="163"/>
      <c r="E207" s="164"/>
      <c r="F207" s="157"/>
      <c r="G207" s="159"/>
      <c r="H207" s="159"/>
      <c r="I207" s="159"/>
      <c r="J207" s="149">
        <f t="shared" si="2"/>
        <v>0</v>
      </c>
      <c r="K207" s="165">
        <f>23.272*-0.5</f>
        <v>-11.636</v>
      </c>
      <c r="L207" s="151">
        <f t="shared" si="4"/>
        <v>11.63639727</v>
      </c>
      <c r="M207" s="152" t="str">
        <f t="shared" si="5"/>
        <v>mateodaza</v>
      </c>
      <c r="N207" s="153">
        <f>IFERROR(__xludf.DUMMYFUNCTION("""COMPUTED_VALUE"""),17.0)</f>
        <v>17</v>
      </c>
      <c r="O207" s="153"/>
      <c r="P207" s="153"/>
      <c r="Q207" s="153"/>
      <c r="R207" s="153">
        <v>18.802169413641863</v>
      </c>
      <c r="S207" s="153"/>
      <c r="T207" s="153"/>
      <c r="U207" s="153"/>
      <c r="V207" s="153"/>
      <c r="W207" s="153"/>
      <c r="X207" s="153"/>
      <c r="Y207" s="154"/>
      <c r="Z207" s="154"/>
    </row>
    <row r="208">
      <c r="A208" s="175" t="s">
        <v>23</v>
      </c>
      <c r="B208" s="175" t="s">
        <v>416</v>
      </c>
      <c r="C208" s="147" t="s">
        <v>417</v>
      </c>
      <c r="D208" s="145" t="s">
        <v>242</v>
      </c>
      <c r="E208" s="166">
        <v>44171.0</v>
      </c>
      <c r="F208" s="147" t="s">
        <v>249</v>
      </c>
      <c r="G208" s="148">
        <v>21.0</v>
      </c>
      <c r="H208" s="148">
        <v>180.0</v>
      </c>
      <c r="I208" s="148">
        <v>200.0</v>
      </c>
      <c r="J208" s="149">
        <f t="shared" si="2"/>
        <v>0.005829144715</v>
      </c>
      <c r="K208" s="150">
        <f t="shared" ref="K208:K241" si="12">J208*$J$1</f>
        <v>4.392260543</v>
      </c>
      <c r="L208" s="151">
        <f t="shared" si="4"/>
        <v>10.26614504</v>
      </c>
      <c r="M208" s="152" t="str">
        <f t="shared" si="5"/>
        <v>griffgreen</v>
      </c>
      <c r="N208" s="154">
        <f>IFERROR(__xludf.DUMMYFUNCTION("""COMPUTED_VALUE"""),1.0)</f>
        <v>1</v>
      </c>
      <c r="O208" s="184"/>
      <c r="P208" s="184"/>
      <c r="Q208" s="184"/>
      <c r="R208" s="184"/>
      <c r="S208" s="184"/>
      <c r="T208" s="184"/>
      <c r="U208" s="154"/>
      <c r="V208" s="154"/>
      <c r="W208" s="154"/>
      <c r="X208" s="154"/>
      <c r="Y208" s="154"/>
      <c r="Z208" s="154"/>
    </row>
    <row r="209">
      <c r="A209" s="175" t="s">
        <v>23</v>
      </c>
      <c r="B209" s="175" t="s">
        <v>20</v>
      </c>
      <c r="C209" s="147" t="s">
        <v>418</v>
      </c>
      <c r="D209" s="145" t="s">
        <v>242</v>
      </c>
      <c r="E209" s="166">
        <v>44172.0</v>
      </c>
      <c r="F209" s="147" t="s">
        <v>249</v>
      </c>
      <c r="G209" s="148">
        <v>34.0</v>
      </c>
      <c r="H209" s="148">
        <v>45.0</v>
      </c>
      <c r="I209" s="148">
        <v>50.0</v>
      </c>
      <c r="J209" s="149">
        <f t="shared" si="2"/>
        <v>0.002542232781</v>
      </c>
      <c r="K209" s="150">
        <f t="shared" si="12"/>
        <v>1.9155724</v>
      </c>
      <c r="L209" s="151">
        <f t="shared" si="4"/>
        <v>10.26614504</v>
      </c>
      <c r="M209" s="152" t="str">
        <f t="shared" si="5"/>
        <v>griffgreen</v>
      </c>
      <c r="N209" s="154">
        <f>IFERROR(__xludf.DUMMYFUNCTION("""COMPUTED_VALUE"""),2.0)</f>
        <v>2</v>
      </c>
      <c r="O209" s="184"/>
      <c r="P209" s="184"/>
      <c r="Q209" s="184"/>
      <c r="R209" s="184"/>
      <c r="S209" s="184"/>
      <c r="T209" s="184"/>
      <c r="U209" s="154"/>
      <c r="V209" s="154"/>
      <c r="W209" s="154"/>
      <c r="X209" s="154"/>
      <c r="Y209" s="154"/>
      <c r="Z209" s="154"/>
    </row>
    <row r="210">
      <c r="A210" s="175" t="s">
        <v>23</v>
      </c>
      <c r="B210" s="175" t="s">
        <v>21</v>
      </c>
      <c r="C210" s="147" t="s">
        <v>470</v>
      </c>
      <c r="D210" s="145" t="s">
        <v>242</v>
      </c>
      <c r="E210" s="166">
        <v>44172.0</v>
      </c>
      <c r="F210" s="147" t="s">
        <v>249</v>
      </c>
      <c r="G210" s="148">
        <v>89.0</v>
      </c>
      <c r="H210" s="148">
        <v>500.0</v>
      </c>
      <c r="I210" s="148">
        <v>200.0</v>
      </c>
      <c r="J210" s="149">
        <f t="shared" si="2"/>
        <v>0.01222133713</v>
      </c>
      <c r="K210" s="150">
        <f t="shared" si="12"/>
        <v>9.208777529</v>
      </c>
      <c r="L210" s="151">
        <f t="shared" si="4"/>
        <v>10.26614504</v>
      </c>
      <c r="M210" s="152" t="str">
        <f t="shared" si="5"/>
        <v>griffgreen</v>
      </c>
      <c r="N210" s="154">
        <f>IFERROR(__xludf.DUMMYFUNCTION("""COMPUTED_VALUE"""),3.0)</f>
        <v>3</v>
      </c>
      <c r="O210" s="184"/>
      <c r="P210" s="184"/>
      <c r="Q210" s="184"/>
      <c r="R210" s="184"/>
      <c r="S210" s="184"/>
      <c r="T210" s="184"/>
      <c r="U210" s="154"/>
      <c r="V210" s="154"/>
      <c r="W210" s="154"/>
      <c r="X210" s="154"/>
      <c r="Y210" s="154"/>
      <c r="Z210" s="154"/>
    </row>
    <row r="211">
      <c r="A211" s="175" t="s">
        <v>23</v>
      </c>
      <c r="B211" s="175" t="s">
        <v>265</v>
      </c>
      <c r="C211" s="147" t="s">
        <v>431</v>
      </c>
      <c r="D211" s="145" t="s">
        <v>242</v>
      </c>
      <c r="E211" s="166">
        <v>44172.0</v>
      </c>
      <c r="F211" s="147" t="s">
        <v>249</v>
      </c>
      <c r="G211" s="148">
        <v>21.0</v>
      </c>
      <c r="H211" s="148">
        <v>130.0</v>
      </c>
      <c r="I211" s="148">
        <v>100.0</v>
      </c>
      <c r="J211" s="149">
        <f t="shared" si="2"/>
        <v>0.003789070956</v>
      </c>
      <c r="K211" s="150">
        <f t="shared" si="12"/>
        <v>2.855064965</v>
      </c>
      <c r="L211" s="151">
        <f t="shared" si="4"/>
        <v>10.26614504</v>
      </c>
      <c r="M211" s="152" t="str">
        <f t="shared" si="5"/>
        <v>griffgreen</v>
      </c>
      <c r="N211" s="154">
        <f>IFERROR(__xludf.DUMMYFUNCTION("""COMPUTED_VALUE"""),4.0)</f>
        <v>4</v>
      </c>
      <c r="O211" s="184"/>
      <c r="P211" s="184"/>
      <c r="Q211" s="184"/>
      <c r="R211" s="184"/>
      <c r="S211" s="184"/>
      <c r="T211" s="184"/>
      <c r="U211" s="154"/>
      <c r="V211" s="154"/>
      <c r="W211" s="154"/>
      <c r="X211" s="154"/>
      <c r="Y211" s="154"/>
      <c r="Z211" s="154"/>
    </row>
    <row r="212">
      <c r="A212" s="175" t="s">
        <v>23</v>
      </c>
      <c r="B212" s="175" t="s">
        <v>76</v>
      </c>
      <c r="C212" s="147" t="s">
        <v>456</v>
      </c>
      <c r="D212" s="145" t="s">
        <v>242</v>
      </c>
      <c r="E212" s="166">
        <v>44173.0</v>
      </c>
      <c r="F212" s="147" t="s">
        <v>260</v>
      </c>
      <c r="G212" s="148">
        <v>4.0</v>
      </c>
      <c r="H212" s="148">
        <v>5.0</v>
      </c>
      <c r="I212" s="148">
        <v>10.0</v>
      </c>
      <c r="J212" s="149">
        <f t="shared" si="2"/>
        <v>0.0003549564684</v>
      </c>
      <c r="K212" s="150">
        <f t="shared" si="12"/>
        <v>0.2674596989</v>
      </c>
      <c r="L212" s="151">
        <f t="shared" si="4"/>
        <v>10.26614504</v>
      </c>
      <c r="M212" s="152" t="str">
        <f t="shared" si="5"/>
        <v>griffgreen</v>
      </c>
      <c r="N212" s="154">
        <f>IFERROR(__xludf.DUMMYFUNCTION("""COMPUTED_VALUE"""),5.0)</f>
        <v>5</v>
      </c>
      <c r="O212" s="184"/>
      <c r="P212" s="184"/>
      <c r="Q212" s="184"/>
      <c r="R212" s="184"/>
      <c r="S212" s="184"/>
      <c r="T212" s="184"/>
      <c r="U212" s="154"/>
      <c r="V212" s="154"/>
      <c r="W212" s="154"/>
      <c r="X212" s="154"/>
      <c r="Y212" s="154"/>
      <c r="Z212" s="154"/>
    </row>
    <row r="213">
      <c r="A213" s="175" t="s">
        <v>23</v>
      </c>
      <c r="B213" s="175" t="s">
        <v>396</v>
      </c>
      <c r="C213" s="147" t="s">
        <v>471</v>
      </c>
      <c r="D213" s="145" t="s">
        <v>242</v>
      </c>
      <c r="E213" s="166">
        <v>44173.0</v>
      </c>
      <c r="F213" s="147" t="s">
        <v>249</v>
      </c>
      <c r="G213" s="148">
        <v>21.0</v>
      </c>
      <c r="H213" s="148">
        <v>80.0</v>
      </c>
      <c r="I213" s="148">
        <v>50.0</v>
      </c>
      <c r="J213" s="149">
        <f t="shared" si="2"/>
        <v>0.002470123307</v>
      </c>
      <c r="K213" s="150">
        <f t="shared" si="12"/>
        <v>1.861237912</v>
      </c>
      <c r="L213" s="151">
        <f t="shared" si="4"/>
        <v>10.26614504</v>
      </c>
      <c r="M213" s="152" t="str">
        <f t="shared" si="5"/>
        <v>griffgreen</v>
      </c>
      <c r="N213" s="154">
        <f>IFERROR(__xludf.DUMMYFUNCTION("""COMPUTED_VALUE"""),6.0)</f>
        <v>6</v>
      </c>
      <c r="O213" s="184"/>
      <c r="P213" s="184"/>
      <c r="Q213" s="184"/>
      <c r="R213" s="184"/>
      <c r="S213" s="184"/>
      <c r="T213" s="184"/>
      <c r="U213" s="154"/>
      <c r="V213" s="154"/>
      <c r="W213" s="154"/>
      <c r="X213" s="154"/>
      <c r="Y213" s="154"/>
      <c r="Z213" s="154"/>
    </row>
    <row r="214">
      <c r="A214" s="175" t="s">
        <v>23</v>
      </c>
      <c r="B214" s="175" t="s">
        <v>265</v>
      </c>
      <c r="C214" s="147" t="s">
        <v>379</v>
      </c>
      <c r="D214" s="145" t="s">
        <v>242</v>
      </c>
      <c r="E214" s="166">
        <v>44173.0</v>
      </c>
      <c r="F214" s="147" t="s">
        <v>249</v>
      </c>
      <c r="G214" s="148">
        <v>21.0</v>
      </c>
      <c r="H214" s="148">
        <v>60.0</v>
      </c>
      <c r="I214" s="148">
        <v>50.0</v>
      </c>
      <c r="J214" s="149">
        <f t="shared" si="2"/>
        <v>0.002230994692</v>
      </c>
      <c r="K214" s="150">
        <f t="shared" si="12"/>
        <v>1.6810545</v>
      </c>
      <c r="L214" s="151">
        <f t="shared" si="4"/>
        <v>10.26614504</v>
      </c>
      <c r="M214" s="152" t="str">
        <f t="shared" si="5"/>
        <v>griffgreen</v>
      </c>
      <c r="N214" s="154">
        <f>IFERROR(__xludf.DUMMYFUNCTION("""COMPUTED_VALUE"""),7.0)</f>
        <v>7</v>
      </c>
      <c r="O214" s="184"/>
      <c r="P214" s="184"/>
      <c r="Q214" s="184"/>
      <c r="R214" s="184"/>
      <c r="S214" s="184"/>
      <c r="T214" s="184"/>
      <c r="U214" s="154"/>
      <c r="V214" s="154"/>
      <c r="W214" s="154"/>
      <c r="X214" s="154"/>
      <c r="Y214" s="154"/>
      <c r="Z214" s="154"/>
    </row>
    <row r="215">
      <c r="A215" s="175" t="s">
        <v>23</v>
      </c>
      <c r="B215" s="175" t="s">
        <v>20</v>
      </c>
      <c r="C215" s="147" t="s">
        <v>472</v>
      </c>
      <c r="D215" s="145" t="s">
        <v>242</v>
      </c>
      <c r="E215" s="166">
        <v>44174.0</v>
      </c>
      <c r="F215" s="147" t="s">
        <v>249</v>
      </c>
      <c r="G215" s="148">
        <v>21.0</v>
      </c>
      <c r="H215" s="148">
        <v>100.0</v>
      </c>
      <c r="I215" s="148">
        <v>50.0</v>
      </c>
      <c r="J215" s="149">
        <f t="shared" si="2"/>
        <v>0.002709251922</v>
      </c>
      <c r="K215" s="150">
        <f t="shared" si="12"/>
        <v>2.041421323</v>
      </c>
      <c r="L215" s="151">
        <f t="shared" si="4"/>
        <v>10.26614504</v>
      </c>
      <c r="M215" s="152" t="str">
        <f t="shared" si="5"/>
        <v>griffgreen</v>
      </c>
      <c r="N215" s="154">
        <f>IFERROR(__xludf.DUMMYFUNCTION("""COMPUTED_VALUE"""),8.0)</f>
        <v>8</v>
      </c>
      <c r="O215" s="184"/>
      <c r="P215" s="184"/>
      <c r="Q215" s="184"/>
      <c r="R215" s="184"/>
      <c r="S215" s="184"/>
      <c r="T215" s="184"/>
      <c r="U215" s="154"/>
      <c r="V215" s="154"/>
      <c r="W215" s="154"/>
      <c r="X215" s="154"/>
      <c r="Y215" s="154"/>
      <c r="Z215" s="154"/>
    </row>
    <row r="216">
      <c r="A216" s="175" t="s">
        <v>23</v>
      </c>
      <c r="B216" s="175" t="s">
        <v>21</v>
      </c>
      <c r="C216" s="147" t="s">
        <v>381</v>
      </c>
      <c r="D216" s="145" t="s">
        <v>242</v>
      </c>
      <c r="E216" s="166">
        <v>44174.0</v>
      </c>
      <c r="F216" s="147" t="s">
        <v>249</v>
      </c>
      <c r="G216" s="148">
        <v>5.0</v>
      </c>
      <c r="H216" s="148">
        <v>45.0</v>
      </c>
      <c r="I216" s="148">
        <v>50.0</v>
      </c>
      <c r="J216" s="149">
        <f t="shared" si="2"/>
        <v>0.001447851861</v>
      </c>
      <c r="K216" s="150">
        <f t="shared" si="12"/>
        <v>1.090956377</v>
      </c>
      <c r="L216" s="151">
        <f t="shared" si="4"/>
        <v>10.26614504</v>
      </c>
      <c r="M216" s="152" t="str">
        <f t="shared" si="5"/>
        <v>griffgreen</v>
      </c>
      <c r="N216" s="154">
        <f>IFERROR(__xludf.DUMMYFUNCTION("""COMPUTED_VALUE"""),9.0)</f>
        <v>9</v>
      </c>
      <c r="O216" s="184"/>
      <c r="P216" s="184"/>
      <c r="Q216" s="184"/>
      <c r="R216" s="184"/>
      <c r="S216" s="184"/>
      <c r="T216" s="184"/>
      <c r="U216" s="154"/>
      <c r="V216" s="154"/>
      <c r="W216" s="154"/>
      <c r="X216" s="154"/>
      <c r="Y216" s="154"/>
      <c r="Z216" s="154"/>
    </row>
    <row r="217">
      <c r="A217" s="175" t="s">
        <v>23</v>
      </c>
      <c r="B217" s="175" t="s">
        <v>21</v>
      </c>
      <c r="C217" s="147" t="s">
        <v>382</v>
      </c>
      <c r="D217" s="145" t="s">
        <v>242</v>
      </c>
      <c r="E217" s="166">
        <v>44174.0</v>
      </c>
      <c r="F217" s="147" t="s">
        <v>249</v>
      </c>
      <c r="G217" s="148">
        <v>5.0</v>
      </c>
      <c r="H217" s="148">
        <v>60.0</v>
      </c>
      <c r="I217" s="148">
        <v>50.0</v>
      </c>
      <c r="J217" s="149">
        <f t="shared" si="2"/>
        <v>0.001627198322</v>
      </c>
      <c r="K217" s="150">
        <f t="shared" si="12"/>
        <v>1.226093936</v>
      </c>
      <c r="L217" s="151">
        <f t="shared" si="4"/>
        <v>10.26614504</v>
      </c>
      <c r="M217" s="152" t="str">
        <f t="shared" si="5"/>
        <v>griffgreen</v>
      </c>
      <c r="N217" s="154">
        <f>IFERROR(__xludf.DUMMYFUNCTION("""COMPUTED_VALUE"""),10.0)</f>
        <v>10</v>
      </c>
      <c r="O217" s="184"/>
      <c r="P217" s="184"/>
      <c r="Q217" s="184"/>
      <c r="R217" s="184"/>
      <c r="S217" s="184"/>
      <c r="T217" s="184"/>
      <c r="U217" s="154"/>
      <c r="V217" s="154"/>
      <c r="W217" s="154"/>
      <c r="X217" s="154"/>
      <c r="Y217" s="154"/>
      <c r="Z217" s="154"/>
    </row>
    <row r="218">
      <c r="A218" s="175" t="s">
        <v>23</v>
      </c>
      <c r="B218" s="175" t="s">
        <v>6</v>
      </c>
      <c r="C218" s="147" t="s">
        <v>383</v>
      </c>
      <c r="D218" s="145" t="s">
        <v>242</v>
      </c>
      <c r="E218" s="146">
        <v>44175.0</v>
      </c>
      <c r="F218" s="147" t="s">
        <v>249</v>
      </c>
      <c r="G218" s="148">
        <v>5.0</v>
      </c>
      <c r="H218" s="148">
        <v>60.0</v>
      </c>
      <c r="I218" s="148">
        <v>50.0</v>
      </c>
      <c r="J218" s="149">
        <f t="shared" si="2"/>
        <v>0.001627198322</v>
      </c>
      <c r="K218" s="150">
        <f t="shared" si="12"/>
        <v>1.226093936</v>
      </c>
      <c r="L218" s="151">
        <f t="shared" si="4"/>
        <v>10.26614504</v>
      </c>
      <c r="M218" s="152" t="str">
        <f t="shared" si="5"/>
        <v>griffgreen</v>
      </c>
      <c r="N218" s="154">
        <f>IFERROR(__xludf.DUMMYFUNCTION("""COMPUTED_VALUE"""),11.0)</f>
        <v>11</v>
      </c>
      <c r="O218" s="184"/>
      <c r="P218" s="184"/>
      <c r="Q218" s="184"/>
      <c r="R218" s="184"/>
      <c r="S218" s="184"/>
      <c r="T218" s="184"/>
      <c r="U218" s="154"/>
      <c r="V218" s="154"/>
      <c r="W218" s="154"/>
      <c r="X218" s="154"/>
      <c r="Y218" s="154"/>
      <c r="Z218" s="154"/>
    </row>
    <row r="219">
      <c r="A219" s="175" t="s">
        <v>23</v>
      </c>
      <c r="B219" s="175" t="s">
        <v>6</v>
      </c>
      <c r="C219" s="147" t="s">
        <v>384</v>
      </c>
      <c r="D219" s="145" t="s">
        <v>242</v>
      </c>
      <c r="E219" s="146">
        <v>44175.0</v>
      </c>
      <c r="F219" s="147" t="s">
        <v>249</v>
      </c>
      <c r="G219" s="148">
        <v>21.0</v>
      </c>
      <c r="H219" s="148">
        <v>60.0</v>
      </c>
      <c r="I219" s="148">
        <v>50.0</v>
      </c>
      <c r="J219" s="149">
        <f t="shared" si="2"/>
        <v>0.002230994692</v>
      </c>
      <c r="K219" s="150">
        <f t="shared" si="12"/>
        <v>1.6810545</v>
      </c>
      <c r="L219" s="151">
        <f t="shared" si="4"/>
        <v>10.26614504</v>
      </c>
      <c r="M219" s="152" t="str">
        <f t="shared" si="5"/>
        <v>griffgreen</v>
      </c>
      <c r="N219" s="154">
        <f>IFERROR(__xludf.DUMMYFUNCTION("""COMPUTED_VALUE"""),12.0)</f>
        <v>12</v>
      </c>
      <c r="O219" s="184"/>
      <c r="P219" s="184"/>
      <c r="Q219" s="184"/>
      <c r="R219" s="184"/>
      <c r="S219" s="184"/>
      <c r="T219" s="184"/>
      <c r="U219" s="154"/>
      <c r="V219" s="154"/>
      <c r="W219" s="154"/>
      <c r="X219" s="154"/>
      <c r="Y219" s="154"/>
      <c r="Z219" s="154"/>
    </row>
    <row r="220">
      <c r="A220" s="175" t="s">
        <v>23</v>
      </c>
      <c r="B220" s="175" t="s">
        <v>76</v>
      </c>
      <c r="C220" s="147" t="s">
        <v>409</v>
      </c>
      <c r="D220" s="145" t="s">
        <v>242</v>
      </c>
      <c r="E220" s="146">
        <v>44176.0</v>
      </c>
      <c r="F220" s="147" t="s">
        <v>249</v>
      </c>
      <c r="G220" s="148">
        <v>21.0</v>
      </c>
      <c r="H220" s="148">
        <v>130.0</v>
      </c>
      <c r="I220" s="148">
        <v>100.0</v>
      </c>
      <c r="J220" s="149">
        <f t="shared" si="2"/>
        <v>0.003789070956</v>
      </c>
      <c r="K220" s="150">
        <f t="shared" si="12"/>
        <v>2.855064965</v>
      </c>
      <c r="L220" s="151">
        <f t="shared" si="4"/>
        <v>10.26614504</v>
      </c>
      <c r="M220" s="152" t="str">
        <f t="shared" si="5"/>
        <v>griffgreen</v>
      </c>
      <c r="N220" s="154">
        <f>IFERROR(__xludf.DUMMYFUNCTION("""COMPUTED_VALUE"""),13.0)</f>
        <v>13</v>
      </c>
      <c r="O220" s="184"/>
      <c r="P220" s="184"/>
      <c r="Q220" s="184"/>
      <c r="R220" s="184"/>
      <c r="S220" s="184"/>
      <c r="T220" s="184"/>
      <c r="U220" s="154"/>
      <c r="V220" s="154"/>
      <c r="W220" s="154"/>
      <c r="X220" s="154"/>
      <c r="Y220" s="154"/>
      <c r="Z220" s="154"/>
    </row>
    <row r="221">
      <c r="A221" s="175" t="s">
        <v>23</v>
      </c>
      <c r="B221" s="175" t="s">
        <v>76</v>
      </c>
      <c r="C221" s="147" t="s">
        <v>473</v>
      </c>
      <c r="D221" s="145" t="s">
        <v>242</v>
      </c>
      <c r="E221" s="146">
        <v>44176.0</v>
      </c>
      <c r="F221" s="147" t="s">
        <v>249</v>
      </c>
      <c r="G221" s="148">
        <v>3.0</v>
      </c>
      <c r="H221" s="148">
        <v>300.0</v>
      </c>
      <c r="I221" s="148">
        <v>100.0</v>
      </c>
      <c r="J221" s="149">
        <f t="shared" si="2"/>
        <v>0.00514239327</v>
      </c>
      <c r="K221" s="150">
        <f t="shared" si="12"/>
        <v>3.874793329</v>
      </c>
      <c r="L221" s="151">
        <f t="shared" si="4"/>
        <v>10.26614504</v>
      </c>
      <c r="M221" s="152" t="str">
        <f t="shared" si="5"/>
        <v>griffgreen</v>
      </c>
      <c r="N221" s="154">
        <f>IFERROR(__xludf.DUMMYFUNCTION("""COMPUTED_VALUE"""),14.0)</f>
        <v>14</v>
      </c>
      <c r="O221" s="184"/>
      <c r="P221" s="184"/>
      <c r="Q221" s="184"/>
      <c r="R221" s="184"/>
      <c r="S221" s="184"/>
      <c r="T221" s="184"/>
      <c r="U221" s="154"/>
      <c r="V221" s="154"/>
      <c r="W221" s="154"/>
      <c r="X221" s="154"/>
      <c r="Y221" s="154"/>
      <c r="Z221" s="154"/>
    </row>
    <row r="222">
      <c r="A222" s="175" t="s">
        <v>23</v>
      </c>
      <c r="B222" s="175" t="s">
        <v>76</v>
      </c>
      <c r="C222" s="147" t="s">
        <v>474</v>
      </c>
      <c r="D222" s="145" t="s">
        <v>242</v>
      </c>
      <c r="E222" s="146">
        <v>44176.0</v>
      </c>
      <c r="F222" s="147" t="s">
        <v>249</v>
      </c>
      <c r="G222" s="148">
        <v>21.0</v>
      </c>
      <c r="H222" s="148">
        <v>200.0</v>
      </c>
      <c r="I222" s="148">
        <v>50.0</v>
      </c>
      <c r="J222" s="149">
        <f t="shared" si="2"/>
        <v>0.003904894999</v>
      </c>
      <c r="K222" s="150">
        <f t="shared" si="12"/>
        <v>2.942338382</v>
      </c>
      <c r="L222" s="151">
        <f t="shared" si="4"/>
        <v>10.26614504</v>
      </c>
      <c r="M222" s="152" t="str">
        <f t="shared" si="5"/>
        <v>griffgreen</v>
      </c>
      <c r="N222" s="154">
        <f>IFERROR(__xludf.DUMMYFUNCTION("""COMPUTED_VALUE"""),15.0)</f>
        <v>15</v>
      </c>
      <c r="O222" s="184"/>
      <c r="P222" s="184"/>
      <c r="Q222" s="184"/>
      <c r="R222" s="184"/>
      <c r="S222" s="184"/>
      <c r="T222" s="184"/>
      <c r="U222" s="154"/>
      <c r="V222" s="154"/>
      <c r="W222" s="154"/>
      <c r="X222" s="154"/>
      <c r="Y222" s="154"/>
      <c r="Z222" s="154"/>
    </row>
    <row r="223">
      <c r="A223" s="175" t="s">
        <v>23</v>
      </c>
      <c r="B223" s="175" t="s">
        <v>76</v>
      </c>
      <c r="C223" s="147" t="s">
        <v>389</v>
      </c>
      <c r="D223" s="145" t="s">
        <v>242</v>
      </c>
      <c r="E223" s="146">
        <v>44176.0</v>
      </c>
      <c r="F223" s="147" t="s">
        <v>249</v>
      </c>
      <c r="G223" s="148">
        <v>2.0</v>
      </c>
      <c r="H223" s="148">
        <v>45.0</v>
      </c>
      <c r="I223" s="148">
        <v>50.0</v>
      </c>
      <c r="J223" s="149">
        <f t="shared" si="2"/>
        <v>0.001334640041</v>
      </c>
      <c r="K223" s="150">
        <f t="shared" si="12"/>
        <v>1.005651271</v>
      </c>
      <c r="L223" s="151">
        <f t="shared" si="4"/>
        <v>10.26614504</v>
      </c>
      <c r="M223" s="152" t="str">
        <f t="shared" si="5"/>
        <v>griffgreen</v>
      </c>
      <c r="N223" s="154">
        <f>IFERROR(__xludf.DUMMYFUNCTION("""COMPUTED_VALUE"""),16.0)</f>
        <v>16</v>
      </c>
      <c r="O223" s="184"/>
      <c r="P223" s="184"/>
      <c r="Q223" s="184"/>
      <c r="R223" s="184"/>
      <c r="S223" s="184"/>
      <c r="T223" s="184"/>
      <c r="U223" s="154"/>
      <c r="V223" s="154"/>
      <c r="W223" s="154"/>
      <c r="X223" s="154"/>
      <c r="Y223" s="154"/>
      <c r="Z223" s="154"/>
    </row>
    <row r="224">
      <c r="A224" s="175" t="s">
        <v>23</v>
      </c>
      <c r="B224" s="175" t="s">
        <v>6</v>
      </c>
      <c r="C224" s="147" t="s">
        <v>390</v>
      </c>
      <c r="D224" s="145" t="s">
        <v>242</v>
      </c>
      <c r="E224" s="146">
        <v>44176.0</v>
      </c>
      <c r="F224" s="147" t="s">
        <v>249</v>
      </c>
      <c r="G224" s="148">
        <v>21.0</v>
      </c>
      <c r="H224" s="148">
        <v>60.0</v>
      </c>
      <c r="I224" s="148">
        <v>50.0</v>
      </c>
      <c r="J224" s="149">
        <f t="shared" si="2"/>
        <v>0.002230994692</v>
      </c>
      <c r="K224" s="150">
        <f t="shared" si="12"/>
        <v>1.6810545</v>
      </c>
      <c r="L224" s="151">
        <f t="shared" si="4"/>
        <v>10.26614504</v>
      </c>
      <c r="M224" s="152" t="str">
        <f t="shared" si="5"/>
        <v>griffgreen</v>
      </c>
      <c r="N224" s="154">
        <f>IFERROR(__xludf.DUMMYFUNCTION("""COMPUTED_VALUE"""),17.0)</f>
        <v>17</v>
      </c>
      <c r="O224" s="184"/>
      <c r="P224" s="184"/>
      <c r="Q224" s="184"/>
      <c r="R224" s="184"/>
      <c r="S224" s="184"/>
      <c r="T224" s="184"/>
      <c r="U224" s="154"/>
      <c r="V224" s="154"/>
      <c r="W224" s="154"/>
      <c r="X224" s="154"/>
      <c r="Y224" s="154"/>
      <c r="Z224" s="154"/>
    </row>
    <row r="225">
      <c r="A225" s="175" t="s">
        <v>23</v>
      </c>
      <c r="B225" s="175" t="s">
        <v>6</v>
      </c>
      <c r="C225" s="147" t="s">
        <v>391</v>
      </c>
      <c r="D225" s="145" t="s">
        <v>242</v>
      </c>
      <c r="E225" s="146">
        <v>44176.0</v>
      </c>
      <c r="F225" s="147" t="s">
        <v>249</v>
      </c>
      <c r="G225" s="148">
        <v>21.0</v>
      </c>
      <c r="H225" s="148">
        <v>60.0</v>
      </c>
      <c r="I225" s="148">
        <v>50.0</v>
      </c>
      <c r="J225" s="149">
        <f t="shared" si="2"/>
        <v>0.002230994692</v>
      </c>
      <c r="K225" s="150">
        <f t="shared" si="12"/>
        <v>1.6810545</v>
      </c>
      <c r="L225" s="151">
        <f t="shared" si="4"/>
        <v>10.26614504</v>
      </c>
      <c r="M225" s="152" t="str">
        <f t="shared" si="5"/>
        <v>griffgreen</v>
      </c>
      <c r="N225" s="154">
        <f>IFERROR(__xludf.DUMMYFUNCTION("""COMPUTED_VALUE"""),18.0)</f>
        <v>18</v>
      </c>
      <c r="O225" s="184"/>
      <c r="P225" s="184"/>
      <c r="Q225" s="184"/>
      <c r="R225" s="184"/>
      <c r="S225" s="184"/>
      <c r="T225" s="184"/>
      <c r="U225" s="154"/>
      <c r="V225" s="154"/>
      <c r="W225" s="154"/>
      <c r="X225" s="154"/>
      <c r="Y225" s="154"/>
      <c r="Z225" s="154"/>
    </row>
    <row r="226">
      <c r="A226" s="175" t="s">
        <v>23</v>
      </c>
      <c r="B226" s="175" t="s">
        <v>255</v>
      </c>
      <c r="C226" s="147" t="s">
        <v>445</v>
      </c>
      <c r="D226" s="145" t="s">
        <v>242</v>
      </c>
      <c r="E226" s="146">
        <v>44178.0</v>
      </c>
      <c r="F226" s="147" t="s">
        <v>249</v>
      </c>
      <c r="G226" s="148">
        <v>21.0</v>
      </c>
      <c r="H226" s="148">
        <v>80.0</v>
      </c>
      <c r="I226" s="148">
        <v>50.0</v>
      </c>
      <c r="J226" s="149">
        <f t="shared" si="2"/>
        <v>0.002470123307</v>
      </c>
      <c r="K226" s="150">
        <f t="shared" si="12"/>
        <v>1.861237912</v>
      </c>
      <c r="L226" s="151">
        <f t="shared" si="4"/>
        <v>10.26614504</v>
      </c>
      <c r="M226" s="152" t="str">
        <f t="shared" si="5"/>
        <v>griffgreen</v>
      </c>
      <c r="N226" s="154">
        <f>IFERROR(__xludf.DUMMYFUNCTION("""COMPUTED_VALUE"""),19.0)</f>
        <v>19</v>
      </c>
      <c r="O226" s="184"/>
      <c r="P226" s="184"/>
      <c r="Q226" s="184"/>
      <c r="R226" s="184"/>
      <c r="S226" s="184"/>
      <c r="T226" s="184"/>
      <c r="U226" s="154"/>
      <c r="V226" s="154"/>
      <c r="W226" s="154"/>
      <c r="X226" s="154"/>
      <c r="Y226" s="154"/>
      <c r="Z226" s="154"/>
    </row>
    <row r="227">
      <c r="A227" s="175" t="s">
        <v>23</v>
      </c>
      <c r="B227" s="175" t="s">
        <v>255</v>
      </c>
      <c r="C227" s="147" t="s">
        <v>475</v>
      </c>
      <c r="D227" s="145" t="s">
        <v>242</v>
      </c>
      <c r="E227" s="146">
        <v>44178.0</v>
      </c>
      <c r="F227" s="147" t="s">
        <v>249</v>
      </c>
      <c r="G227" s="148">
        <v>21.0</v>
      </c>
      <c r="H227" s="148">
        <v>50.0</v>
      </c>
      <c r="I227" s="148">
        <v>50.0</v>
      </c>
      <c r="J227" s="149">
        <f t="shared" si="2"/>
        <v>0.002111430384</v>
      </c>
      <c r="K227" s="150">
        <f t="shared" si="12"/>
        <v>1.590962794</v>
      </c>
      <c r="L227" s="151">
        <f t="shared" si="4"/>
        <v>10.26614504</v>
      </c>
      <c r="M227" s="152" t="str">
        <f t="shared" si="5"/>
        <v>griffgreen</v>
      </c>
      <c r="N227" s="154">
        <f>IFERROR(__xludf.DUMMYFUNCTION("""COMPUTED_VALUE"""),20.0)</f>
        <v>20</v>
      </c>
      <c r="O227" s="184"/>
      <c r="P227" s="184"/>
      <c r="Q227" s="184"/>
      <c r="R227" s="184"/>
      <c r="S227" s="184"/>
      <c r="T227" s="184"/>
      <c r="U227" s="154"/>
      <c r="V227" s="154"/>
      <c r="W227" s="154"/>
      <c r="X227" s="154"/>
      <c r="Y227" s="154"/>
      <c r="Z227" s="154"/>
    </row>
    <row r="228">
      <c r="A228" s="175" t="s">
        <v>23</v>
      </c>
      <c r="B228" s="175" t="s">
        <v>255</v>
      </c>
      <c r="C228" s="147" t="s">
        <v>413</v>
      </c>
      <c r="D228" s="145" t="s">
        <v>242</v>
      </c>
      <c r="E228" s="146">
        <v>44178.0</v>
      </c>
      <c r="F228" s="147" t="s">
        <v>249</v>
      </c>
      <c r="G228" s="148">
        <v>21.0</v>
      </c>
      <c r="H228" s="148">
        <v>60.0</v>
      </c>
      <c r="I228" s="148">
        <v>50.0</v>
      </c>
      <c r="J228" s="149">
        <f t="shared" si="2"/>
        <v>0.002230994692</v>
      </c>
      <c r="K228" s="150">
        <f t="shared" si="12"/>
        <v>1.6810545</v>
      </c>
      <c r="L228" s="151">
        <f t="shared" si="4"/>
        <v>10.26614504</v>
      </c>
      <c r="M228" s="152" t="str">
        <f t="shared" si="5"/>
        <v>griffgreen</v>
      </c>
      <c r="N228" s="154">
        <f>IFERROR(__xludf.DUMMYFUNCTION("""COMPUTED_VALUE"""),21.0)</f>
        <v>21</v>
      </c>
      <c r="O228" s="184"/>
      <c r="P228" s="184"/>
      <c r="Q228" s="184"/>
      <c r="R228" s="184"/>
      <c r="S228" s="184"/>
      <c r="T228" s="184"/>
      <c r="U228" s="154"/>
      <c r="V228" s="154"/>
      <c r="W228" s="154"/>
      <c r="X228" s="154"/>
      <c r="Y228" s="154"/>
      <c r="Z228" s="154"/>
    </row>
    <row r="229">
      <c r="A229" s="175" t="s">
        <v>23</v>
      </c>
      <c r="B229" s="175" t="s">
        <v>255</v>
      </c>
      <c r="C229" s="147" t="s">
        <v>476</v>
      </c>
      <c r="D229" s="145" t="s">
        <v>242</v>
      </c>
      <c r="E229" s="146">
        <v>44178.0</v>
      </c>
      <c r="F229" s="147" t="s">
        <v>249</v>
      </c>
      <c r="G229" s="148">
        <v>89.0</v>
      </c>
      <c r="H229" s="148">
        <v>100.0</v>
      </c>
      <c r="I229" s="148">
        <v>50.0</v>
      </c>
      <c r="J229" s="149">
        <f t="shared" si="2"/>
        <v>0.005275386493</v>
      </c>
      <c r="K229" s="150">
        <f t="shared" si="12"/>
        <v>3.975003723</v>
      </c>
      <c r="L229" s="151">
        <f t="shared" si="4"/>
        <v>10.26614504</v>
      </c>
      <c r="M229" s="152" t="str">
        <f t="shared" si="5"/>
        <v>griffgreen</v>
      </c>
      <c r="N229" s="154">
        <f>IFERROR(__xludf.DUMMYFUNCTION("""COMPUTED_VALUE"""),22.0)</f>
        <v>22</v>
      </c>
      <c r="O229" s="184"/>
      <c r="P229" s="184"/>
      <c r="Q229" s="184"/>
      <c r="R229" s="184"/>
      <c r="S229" s="184"/>
      <c r="T229" s="184"/>
      <c r="U229" s="154"/>
      <c r="V229" s="154"/>
      <c r="W229" s="154"/>
      <c r="X229" s="154"/>
      <c r="Y229" s="154"/>
      <c r="Z229" s="154"/>
    </row>
    <row r="230">
      <c r="A230" s="175" t="s">
        <v>23</v>
      </c>
      <c r="B230" s="175" t="s">
        <v>20</v>
      </c>
      <c r="C230" s="147" t="s">
        <v>392</v>
      </c>
      <c r="D230" s="145" t="s">
        <v>242</v>
      </c>
      <c r="E230" s="146">
        <v>44178.0</v>
      </c>
      <c r="F230" s="147" t="s">
        <v>249</v>
      </c>
      <c r="G230" s="148">
        <v>21.0</v>
      </c>
      <c r="H230" s="148">
        <v>30.0</v>
      </c>
      <c r="I230" s="148">
        <v>50.0</v>
      </c>
      <c r="J230" s="149">
        <f t="shared" si="2"/>
        <v>0.001872301769</v>
      </c>
      <c r="K230" s="150">
        <f t="shared" si="12"/>
        <v>1.410779383</v>
      </c>
      <c r="L230" s="151">
        <f t="shared" si="4"/>
        <v>10.26614504</v>
      </c>
      <c r="M230" s="152" t="str">
        <f t="shared" si="5"/>
        <v>griffgreen</v>
      </c>
      <c r="N230" s="154">
        <f>IFERROR(__xludf.DUMMYFUNCTION("""COMPUTED_VALUE"""),23.0)</f>
        <v>23</v>
      </c>
      <c r="O230" s="184"/>
      <c r="P230" s="184"/>
      <c r="Q230" s="184"/>
      <c r="R230" s="184"/>
      <c r="S230" s="184"/>
      <c r="T230" s="184"/>
      <c r="U230" s="154"/>
      <c r="V230" s="154"/>
      <c r="W230" s="154"/>
      <c r="X230" s="154"/>
      <c r="Y230" s="154"/>
      <c r="Z230" s="154"/>
    </row>
    <row r="231">
      <c r="A231" s="175" t="s">
        <v>23</v>
      </c>
      <c r="B231" s="175" t="s">
        <v>396</v>
      </c>
      <c r="C231" s="147" t="s">
        <v>477</v>
      </c>
      <c r="D231" s="145" t="s">
        <v>242</v>
      </c>
      <c r="E231" s="146">
        <v>44179.0</v>
      </c>
      <c r="F231" s="147" t="s">
        <v>249</v>
      </c>
      <c r="G231" s="148">
        <v>5.0</v>
      </c>
      <c r="H231" s="148">
        <v>90.0</v>
      </c>
      <c r="I231" s="148">
        <v>50.0</v>
      </c>
      <c r="J231" s="149">
        <f t="shared" si="2"/>
        <v>0.001985891245</v>
      </c>
      <c r="K231" s="150">
        <f t="shared" si="12"/>
        <v>1.496369053</v>
      </c>
      <c r="L231" s="151">
        <f t="shared" si="4"/>
        <v>10.26614504</v>
      </c>
      <c r="M231" s="152" t="str">
        <f t="shared" si="5"/>
        <v>griffgreen</v>
      </c>
      <c r="N231" s="154">
        <f>IFERROR(__xludf.DUMMYFUNCTION("""COMPUTED_VALUE"""),24.0)</f>
        <v>24</v>
      </c>
      <c r="O231" s="184"/>
      <c r="P231" s="184"/>
      <c r="Q231" s="184"/>
      <c r="R231" s="184"/>
      <c r="S231" s="184"/>
      <c r="T231" s="184"/>
      <c r="U231" s="154"/>
      <c r="V231" s="154"/>
      <c r="W231" s="154"/>
      <c r="X231" s="154"/>
      <c r="Y231" s="154"/>
      <c r="Z231" s="154"/>
    </row>
    <row r="232">
      <c r="A232" s="175" t="s">
        <v>23</v>
      </c>
      <c r="B232" s="175" t="s">
        <v>265</v>
      </c>
      <c r="C232" s="147" t="s">
        <v>393</v>
      </c>
      <c r="D232" s="145" t="s">
        <v>242</v>
      </c>
      <c r="E232" s="146">
        <v>44180.0</v>
      </c>
      <c r="F232" s="147" t="s">
        <v>249</v>
      </c>
      <c r="G232" s="148">
        <v>5.0</v>
      </c>
      <c r="H232" s="148">
        <v>60.0</v>
      </c>
      <c r="I232" s="148">
        <v>50.0</v>
      </c>
      <c r="J232" s="149">
        <f t="shared" si="2"/>
        <v>0.001627198322</v>
      </c>
      <c r="K232" s="150">
        <f t="shared" si="12"/>
        <v>1.226093936</v>
      </c>
      <c r="L232" s="151">
        <f t="shared" si="4"/>
        <v>10.26614504</v>
      </c>
      <c r="M232" s="152" t="str">
        <f t="shared" si="5"/>
        <v>griffgreen</v>
      </c>
      <c r="N232" s="154">
        <f>IFERROR(__xludf.DUMMYFUNCTION("""COMPUTED_VALUE"""),25.0)</f>
        <v>25</v>
      </c>
      <c r="O232" s="184"/>
      <c r="P232" s="184"/>
      <c r="Q232" s="184"/>
      <c r="R232" s="184"/>
      <c r="S232" s="184"/>
      <c r="T232" s="184"/>
      <c r="U232" s="154"/>
      <c r="V232" s="154"/>
      <c r="W232" s="154"/>
      <c r="X232" s="154"/>
      <c r="Y232" s="154"/>
      <c r="Z232" s="154"/>
    </row>
    <row r="233">
      <c r="A233" s="175" t="s">
        <v>23</v>
      </c>
      <c r="B233" s="175" t="s">
        <v>21</v>
      </c>
      <c r="C233" s="147" t="s">
        <v>394</v>
      </c>
      <c r="D233" s="145" t="s">
        <v>242</v>
      </c>
      <c r="E233" s="146">
        <v>44180.0</v>
      </c>
      <c r="F233" s="147" t="s">
        <v>249</v>
      </c>
      <c r="G233" s="148">
        <v>5.0</v>
      </c>
      <c r="H233" s="148">
        <v>45.0</v>
      </c>
      <c r="I233" s="148">
        <v>50.0</v>
      </c>
      <c r="J233" s="149">
        <f t="shared" si="2"/>
        <v>0.001447851861</v>
      </c>
      <c r="K233" s="150">
        <f t="shared" si="12"/>
        <v>1.090956377</v>
      </c>
      <c r="L233" s="151">
        <f t="shared" si="4"/>
        <v>10.26614504</v>
      </c>
      <c r="M233" s="152" t="str">
        <f t="shared" si="5"/>
        <v>griffgreen</v>
      </c>
      <c r="N233" s="154">
        <f>IFERROR(__xludf.DUMMYFUNCTION("""COMPUTED_VALUE"""),26.0)</f>
        <v>26</v>
      </c>
      <c r="O233" s="184"/>
      <c r="P233" s="184"/>
      <c r="Q233" s="184"/>
      <c r="R233" s="184"/>
      <c r="S233" s="184"/>
      <c r="T233" s="184"/>
      <c r="U233" s="154"/>
      <c r="V233" s="154"/>
      <c r="W233" s="154"/>
      <c r="X233" s="154"/>
      <c r="Y233" s="154"/>
      <c r="Z233" s="154"/>
    </row>
    <row r="234">
      <c r="A234" s="175" t="s">
        <v>23</v>
      </c>
      <c r="B234" s="175" t="s">
        <v>265</v>
      </c>
      <c r="C234" s="147" t="s">
        <v>478</v>
      </c>
      <c r="D234" s="145" t="s">
        <v>242</v>
      </c>
      <c r="E234" s="146">
        <v>44181.0</v>
      </c>
      <c r="F234" s="147" t="s">
        <v>249</v>
      </c>
      <c r="G234" s="148">
        <v>21.0</v>
      </c>
      <c r="H234" s="148">
        <v>100.0</v>
      </c>
      <c r="I234" s="148">
        <v>50.0</v>
      </c>
      <c r="J234" s="149">
        <f t="shared" si="2"/>
        <v>0.002709251922</v>
      </c>
      <c r="K234" s="150">
        <f t="shared" si="12"/>
        <v>2.041421323</v>
      </c>
      <c r="L234" s="151">
        <f t="shared" si="4"/>
        <v>10.26614504</v>
      </c>
      <c r="M234" s="152" t="str">
        <f t="shared" si="5"/>
        <v>griffgreen</v>
      </c>
      <c r="N234" s="154">
        <f>IFERROR(__xludf.DUMMYFUNCTION("""COMPUTED_VALUE"""),27.0)</f>
        <v>27</v>
      </c>
      <c r="O234" s="184"/>
      <c r="P234" s="184"/>
      <c r="Q234" s="184"/>
      <c r="R234" s="184"/>
      <c r="S234" s="184"/>
      <c r="T234" s="184"/>
      <c r="U234" s="154"/>
      <c r="V234" s="154"/>
      <c r="W234" s="154"/>
      <c r="X234" s="154"/>
      <c r="Y234" s="154"/>
      <c r="Z234" s="154"/>
    </row>
    <row r="235">
      <c r="A235" s="175" t="s">
        <v>23</v>
      </c>
      <c r="B235" s="175" t="s">
        <v>396</v>
      </c>
      <c r="C235" s="147" t="s">
        <v>397</v>
      </c>
      <c r="D235" s="145" t="s">
        <v>242</v>
      </c>
      <c r="E235" s="146">
        <v>44182.0</v>
      </c>
      <c r="F235" s="147" t="s">
        <v>249</v>
      </c>
      <c r="G235" s="148">
        <v>21.0</v>
      </c>
      <c r="H235" s="148">
        <v>60.0</v>
      </c>
      <c r="I235" s="148">
        <v>50.0</v>
      </c>
      <c r="J235" s="149">
        <f t="shared" si="2"/>
        <v>0.002230994692</v>
      </c>
      <c r="K235" s="150">
        <f t="shared" si="12"/>
        <v>1.6810545</v>
      </c>
      <c r="L235" s="151">
        <f t="shared" si="4"/>
        <v>10.26614504</v>
      </c>
      <c r="M235" s="152" t="str">
        <f t="shared" si="5"/>
        <v>griffgreen</v>
      </c>
      <c r="N235" s="154">
        <f>IFERROR(__xludf.DUMMYFUNCTION("""COMPUTED_VALUE"""),28.0)</f>
        <v>28</v>
      </c>
      <c r="O235" s="184"/>
      <c r="P235" s="184"/>
      <c r="Q235" s="184"/>
      <c r="R235" s="184"/>
      <c r="S235" s="184"/>
      <c r="T235" s="184"/>
      <c r="U235" s="154"/>
      <c r="V235" s="154"/>
      <c r="W235" s="154"/>
      <c r="X235" s="154"/>
      <c r="Y235" s="154"/>
      <c r="Z235" s="154"/>
    </row>
    <row r="236">
      <c r="A236" s="175" t="s">
        <v>23</v>
      </c>
      <c r="B236" s="175" t="s">
        <v>265</v>
      </c>
      <c r="C236" s="147" t="s">
        <v>398</v>
      </c>
      <c r="D236" s="145" t="s">
        <v>242</v>
      </c>
      <c r="E236" s="146">
        <v>44182.0</v>
      </c>
      <c r="F236" s="147" t="s">
        <v>249</v>
      </c>
      <c r="G236" s="148">
        <v>5.0</v>
      </c>
      <c r="H236" s="148">
        <v>60.0</v>
      </c>
      <c r="I236" s="148">
        <v>50.0</v>
      </c>
      <c r="J236" s="149">
        <f t="shared" si="2"/>
        <v>0.001627198322</v>
      </c>
      <c r="K236" s="150">
        <f t="shared" si="12"/>
        <v>1.226093936</v>
      </c>
      <c r="L236" s="151">
        <f t="shared" si="4"/>
        <v>10.26614504</v>
      </c>
      <c r="M236" s="152" t="str">
        <f t="shared" si="5"/>
        <v>griffgreen</v>
      </c>
      <c r="N236" s="154">
        <f>IFERROR(__xludf.DUMMYFUNCTION("""COMPUTED_VALUE"""),29.0)</f>
        <v>29</v>
      </c>
      <c r="O236" s="184"/>
      <c r="P236" s="184"/>
      <c r="Q236" s="184"/>
      <c r="R236" s="184"/>
      <c r="S236" s="184"/>
      <c r="T236" s="184"/>
      <c r="U236" s="154"/>
      <c r="V236" s="154"/>
      <c r="W236" s="154"/>
      <c r="X236" s="154"/>
      <c r="Y236" s="154"/>
      <c r="Z236" s="154"/>
    </row>
    <row r="237">
      <c r="A237" s="175" t="s">
        <v>23</v>
      </c>
      <c r="B237" s="175" t="s">
        <v>76</v>
      </c>
      <c r="C237" s="147" t="s">
        <v>479</v>
      </c>
      <c r="D237" s="145" t="s">
        <v>242</v>
      </c>
      <c r="E237" s="146">
        <v>44183.0</v>
      </c>
      <c r="F237" s="147" t="s">
        <v>249</v>
      </c>
      <c r="G237" s="148">
        <v>5.0</v>
      </c>
      <c r="H237" s="148">
        <v>10.0</v>
      </c>
      <c r="I237" s="148">
        <v>20.0</v>
      </c>
      <c r="J237" s="149">
        <f t="shared" si="2"/>
        <v>0.0005967011174</v>
      </c>
      <c r="K237" s="150">
        <f t="shared" si="12"/>
        <v>0.449614292</v>
      </c>
      <c r="L237" s="151">
        <f t="shared" si="4"/>
        <v>10.26614504</v>
      </c>
      <c r="M237" s="152" t="str">
        <f t="shared" si="5"/>
        <v>griffgreen</v>
      </c>
      <c r="N237" s="154">
        <f>IFERROR(__xludf.DUMMYFUNCTION("""COMPUTED_VALUE"""),30.0)</f>
        <v>30</v>
      </c>
      <c r="O237" s="184"/>
      <c r="P237" s="184"/>
      <c r="Q237" s="184"/>
      <c r="R237" s="184"/>
      <c r="S237" s="184"/>
      <c r="T237" s="184"/>
      <c r="U237" s="154"/>
      <c r="V237" s="154"/>
      <c r="W237" s="154"/>
      <c r="X237" s="154"/>
      <c r="Y237" s="154"/>
      <c r="Z237" s="154"/>
    </row>
    <row r="238">
      <c r="A238" s="175" t="s">
        <v>23</v>
      </c>
      <c r="B238" s="175" t="s">
        <v>76</v>
      </c>
      <c r="C238" s="147" t="s">
        <v>402</v>
      </c>
      <c r="D238" s="145" t="s">
        <v>242</v>
      </c>
      <c r="E238" s="146">
        <v>44183.0</v>
      </c>
      <c r="F238" s="147" t="s">
        <v>249</v>
      </c>
      <c r="G238" s="148">
        <v>5.0</v>
      </c>
      <c r="H238" s="148">
        <v>60.0</v>
      </c>
      <c r="I238" s="148">
        <v>50.0</v>
      </c>
      <c r="J238" s="149">
        <f t="shared" si="2"/>
        <v>0.001627198322</v>
      </c>
      <c r="K238" s="150">
        <f t="shared" si="12"/>
        <v>1.226093936</v>
      </c>
      <c r="L238" s="151">
        <f t="shared" si="4"/>
        <v>10.26614504</v>
      </c>
      <c r="M238" s="152" t="str">
        <f t="shared" si="5"/>
        <v>griffgreen</v>
      </c>
      <c r="N238" s="154">
        <f>IFERROR(__xludf.DUMMYFUNCTION("""COMPUTED_VALUE"""),31.0)</f>
        <v>31</v>
      </c>
      <c r="O238" s="184"/>
      <c r="P238" s="184"/>
      <c r="Q238" s="184"/>
      <c r="R238" s="184"/>
      <c r="S238" s="184"/>
      <c r="T238" s="184"/>
      <c r="U238" s="154"/>
      <c r="V238" s="154"/>
      <c r="W238" s="154"/>
      <c r="X238" s="154"/>
      <c r="Y238" s="154"/>
      <c r="Z238" s="154"/>
    </row>
    <row r="239">
      <c r="A239" s="175" t="s">
        <v>23</v>
      </c>
      <c r="B239" s="175" t="s">
        <v>21</v>
      </c>
      <c r="C239" s="147" t="s">
        <v>403</v>
      </c>
      <c r="D239" s="145" t="s">
        <v>242</v>
      </c>
      <c r="E239" s="146">
        <v>44183.0</v>
      </c>
      <c r="F239" s="147" t="s">
        <v>249</v>
      </c>
      <c r="G239" s="148">
        <v>5.0</v>
      </c>
      <c r="H239" s="148">
        <v>60.0</v>
      </c>
      <c r="I239" s="148">
        <v>50.0</v>
      </c>
      <c r="J239" s="149">
        <f t="shared" si="2"/>
        <v>0.001627198322</v>
      </c>
      <c r="K239" s="150">
        <f t="shared" si="12"/>
        <v>1.226093936</v>
      </c>
      <c r="L239" s="151">
        <f t="shared" si="4"/>
        <v>10.26614504</v>
      </c>
      <c r="M239" s="152" t="str">
        <f t="shared" si="5"/>
        <v>griffgreen</v>
      </c>
      <c r="N239" s="154">
        <f>IFERROR(__xludf.DUMMYFUNCTION("""COMPUTED_VALUE"""),32.0)</f>
        <v>32</v>
      </c>
      <c r="O239" s="184"/>
      <c r="P239" s="184"/>
      <c r="Q239" s="184"/>
      <c r="R239" s="184"/>
      <c r="S239" s="184"/>
      <c r="T239" s="184"/>
      <c r="U239" s="154"/>
      <c r="V239" s="154"/>
      <c r="W239" s="154"/>
      <c r="X239" s="154"/>
      <c r="Y239" s="154"/>
      <c r="Z239" s="154"/>
    </row>
    <row r="240">
      <c r="A240" s="175" t="s">
        <v>23</v>
      </c>
      <c r="B240" s="175" t="s">
        <v>21</v>
      </c>
      <c r="C240" s="147" t="s">
        <v>404</v>
      </c>
      <c r="D240" s="145" t="s">
        <v>242</v>
      </c>
      <c r="E240" s="146">
        <v>44183.0</v>
      </c>
      <c r="F240" s="147" t="s">
        <v>249</v>
      </c>
      <c r="G240" s="148">
        <v>21.0</v>
      </c>
      <c r="H240" s="148">
        <v>45.0</v>
      </c>
      <c r="I240" s="148">
        <v>50.0</v>
      </c>
      <c r="J240" s="149">
        <f t="shared" si="2"/>
        <v>0.00205164823</v>
      </c>
      <c r="K240" s="150">
        <f t="shared" si="12"/>
        <v>1.545916941</v>
      </c>
      <c r="L240" s="151">
        <f t="shared" si="4"/>
        <v>10.26614504</v>
      </c>
      <c r="M240" s="152" t="str">
        <f t="shared" si="5"/>
        <v>griffgreen</v>
      </c>
      <c r="N240" s="154">
        <f>IFERROR(__xludf.DUMMYFUNCTION("""COMPUTED_VALUE"""),33.0)</f>
        <v>33</v>
      </c>
      <c r="O240" s="184"/>
      <c r="P240" s="184"/>
      <c r="Q240" s="184"/>
      <c r="R240" s="184"/>
      <c r="S240" s="184"/>
      <c r="T240" s="184"/>
      <c r="U240" s="154"/>
      <c r="V240" s="154"/>
      <c r="W240" s="154"/>
      <c r="X240" s="154"/>
      <c r="Y240" s="154"/>
      <c r="Z240" s="154"/>
    </row>
    <row r="241">
      <c r="A241" s="175" t="s">
        <v>23</v>
      </c>
      <c r="B241" s="175" t="s">
        <v>405</v>
      </c>
      <c r="C241" s="147" t="s">
        <v>406</v>
      </c>
      <c r="D241" s="145" t="s">
        <v>242</v>
      </c>
      <c r="E241" s="146">
        <v>44183.0</v>
      </c>
      <c r="F241" s="147" t="s">
        <v>249</v>
      </c>
      <c r="G241" s="148">
        <v>5.0</v>
      </c>
      <c r="H241" s="148">
        <v>60.0</v>
      </c>
      <c r="I241" s="148">
        <v>50.0</v>
      </c>
      <c r="J241" s="149">
        <f t="shared" si="2"/>
        <v>0.001627198322</v>
      </c>
      <c r="K241" s="150">
        <f t="shared" si="12"/>
        <v>1.226093936</v>
      </c>
      <c r="L241" s="151">
        <f t="shared" si="4"/>
        <v>10.26614504</v>
      </c>
      <c r="M241" s="152" t="str">
        <f t="shared" si="5"/>
        <v>griffgreen</v>
      </c>
      <c r="N241" s="154">
        <f>IFERROR(__xludf.DUMMYFUNCTION("""COMPUTED_VALUE"""),34.0)</f>
        <v>34</v>
      </c>
      <c r="O241" s="184"/>
      <c r="P241" s="184"/>
      <c r="Q241" s="184"/>
      <c r="R241" s="184"/>
      <c r="S241" s="184"/>
      <c r="T241" s="184"/>
      <c r="U241" s="154"/>
      <c r="V241" s="154"/>
      <c r="W241" s="154"/>
      <c r="X241" s="154"/>
      <c r="Y241" s="154"/>
      <c r="Z241" s="154"/>
    </row>
    <row r="242">
      <c r="A242" s="161" t="s">
        <v>23</v>
      </c>
      <c r="B242" s="161" t="s">
        <v>262</v>
      </c>
      <c r="C242" s="155" t="s">
        <v>325</v>
      </c>
      <c r="D242" s="160"/>
      <c r="E242" s="174"/>
      <c r="F242" s="160"/>
      <c r="G242" s="167"/>
      <c r="H242" s="167"/>
      <c r="I242" s="167"/>
      <c r="J242" s="149"/>
      <c r="K242" s="165">
        <f>68.442*-0.85</f>
        <v>-58.1757</v>
      </c>
      <c r="L242" s="151">
        <f t="shared" si="4"/>
        <v>10.26614504</v>
      </c>
      <c r="M242" s="152" t="str">
        <f t="shared" si="5"/>
        <v>griffgreen</v>
      </c>
      <c r="N242" s="160">
        <f>IFERROR(__xludf.DUMMYFUNCTION("""COMPUTED_VALUE"""),35.0)</f>
        <v>35</v>
      </c>
      <c r="O242" s="160"/>
      <c r="P242" s="160"/>
      <c r="Q242" s="160"/>
      <c r="R242" s="160"/>
      <c r="S242" s="160"/>
      <c r="T242" s="160"/>
      <c r="U242" s="160"/>
      <c r="V242" s="160"/>
      <c r="W242" s="160"/>
      <c r="X242" s="160"/>
      <c r="Y242" s="175"/>
      <c r="Z242" s="175"/>
    </row>
    <row r="243">
      <c r="A243" s="175" t="s">
        <v>67</v>
      </c>
      <c r="B243" s="175" t="s">
        <v>255</v>
      </c>
      <c r="C243" s="147" t="s">
        <v>480</v>
      </c>
      <c r="D243" s="145" t="s">
        <v>242</v>
      </c>
      <c r="E243" s="146">
        <v>44177.0</v>
      </c>
      <c r="F243" s="147" t="s">
        <v>260</v>
      </c>
      <c r="G243" s="148">
        <v>34.0</v>
      </c>
      <c r="H243" s="148">
        <v>200.0</v>
      </c>
      <c r="I243" s="148">
        <v>200.0</v>
      </c>
      <c r="J243" s="149">
        <f t="shared" ref="J243:J482" si="13">(G243/$G$2+H243/$H$2+I243/$I$2)/3</f>
        <v>0.006558857881</v>
      </c>
      <c r="K243" s="150">
        <f t="shared" ref="K243:K250" si="14">J243*$J$1</f>
        <v>4.942099413</v>
      </c>
      <c r="L243" s="151">
        <f t="shared" si="4"/>
        <v>9.884198827</v>
      </c>
      <c r="M243" s="152" t="str">
        <f t="shared" si="5"/>
        <v>auryn_macmillan</v>
      </c>
      <c r="N243" s="154">
        <f>IFERROR(__xludf.DUMMYFUNCTION("""COMPUTED_VALUE"""),1.0)</f>
        <v>1</v>
      </c>
      <c r="O243" s="184"/>
      <c r="P243" s="184"/>
      <c r="Q243" s="184"/>
      <c r="R243" s="184"/>
      <c r="S243" s="184"/>
      <c r="T243" s="184"/>
      <c r="U243" s="154"/>
      <c r="V243" s="154"/>
      <c r="W243" s="154"/>
      <c r="X243" s="154"/>
      <c r="Y243" s="154"/>
      <c r="Z243" s="154"/>
    </row>
    <row r="244">
      <c r="A244" s="175" t="s">
        <v>67</v>
      </c>
      <c r="B244" s="175" t="s">
        <v>255</v>
      </c>
      <c r="C244" s="147" t="s">
        <v>481</v>
      </c>
      <c r="D244" s="145" t="s">
        <v>242</v>
      </c>
      <c r="E244" s="146">
        <v>44177.0</v>
      </c>
      <c r="F244" s="147" t="s">
        <v>260</v>
      </c>
      <c r="G244" s="148">
        <v>34.0</v>
      </c>
      <c r="H244" s="148">
        <v>200.0</v>
      </c>
      <c r="I244" s="148">
        <v>200.0</v>
      </c>
      <c r="J244" s="149">
        <f t="shared" si="13"/>
        <v>0.006558857881</v>
      </c>
      <c r="K244" s="150">
        <f t="shared" si="14"/>
        <v>4.942099413</v>
      </c>
      <c r="L244" s="151">
        <f t="shared" si="4"/>
        <v>9.884198827</v>
      </c>
      <c r="M244" s="152" t="str">
        <f t="shared" si="5"/>
        <v>auryn_macmillan</v>
      </c>
      <c r="N244" s="154">
        <f>IFERROR(__xludf.DUMMYFUNCTION("""COMPUTED_VALUE"""),2.0)</f>
        <v>2</v>
      </c>
      <c r="O244" s="184"/>
      <c r="P244" s="184"/>
      <c r="Q244" s="184"/>
      <c r="R244" s="184"/>
      <c r="S244" s="184"/>
      <c r="T244" s="184"/>
      <c r="U244" s="154"/>
      <c r="V244" s="154"/>
      <c r="W244" s="154"/>
      <c r="X244" s="154"/>
      <c r="Y244" s="154"/>
      <c r="Z244" s="154"/>
    </row>
    <row r="245">
      <c r="A245" s="175" t="s">
        <v>31</v>
      </c>
      <c r="B245" s="175" t="s">
        <v>255</v>
      </c>
      <c r="C245" s="147" t="s">
        <v>482</v>
      </c>
      <c r="D245" s="145" t="s">
        <v>242</v>
      </c>
      <c r="E245" s="166">
        <v>44174.0</v>
      </c>
      <c r="F245" s="147" t="s">
        <v>260</v>
      </c>
      <c r="G245" s="148">
        <v>89.0</v>
      </c>
      <c r="H245" s="148">
        <v>90.0</v>
      </c>
      <c r="I245" s="148">
        <v>100.0</v>
      </c>
      <c r="J245" s="149">
        <f t="shared" si="13"/>
        <v>0.005876948296</v>
      </c>
      <c r="K245" s="150">
        <f t="shared" si="14"/>
        <v>4.428280541</v>
      </c>
      <c r="L245" s="151">
        <f t="shared" si="4"/>
        <v>8.946652788</v>
      </c>
      <c r="M245" s="152" t="str">
        <f t="shared" si="5"/>
        <v>sponnet2</v>
      </c>
      <c r="N245" s="154">
        <f>IFERROR(__xludf.DUMMYFUNCTION("""COMPUTED_VALUE"""),1.0)</f>
        <v>1</v>
      </c>
      <c r="O245" s="184"/>
      <c r="P245" s="184"/>
      <c r="Q245" s="184"/>
      <c r="R245" s="184"/>
      <c r="S245" s="184"/>
      <c r="T245" s="184"/>
      <c r="U245" s="154"/>
      <c r="V245" s="154"/>
      <c r="W245" s="154"/>
      <c r="X245" s="154"/>
      <c r="Y245" s="154"/>
      <c r="Z245" s="154"/>
    </row>
    <row r="246">
      <c r="A246" s="175" t="s">
        <v>31</v>
      </c>
      <c r="B246" s="175" t="s">
        <v>255</v>
      </c>
      <c r="C246" s="147" t="s">
        <v>476</v>
      </c>
      <c r="D246" s="145" t="s">
        <v>242</v>
      </c>
      <c r="E246" s="146">
        <v>44178.0</v>
      </c>
      <c r="F246" s="147" t="s">
        <v>249</v>
      </c>
      <c r="G246" s="148">
        <v>89.0</v>
      </c>
      <c r="H246" s="148">
        <v>100.0</v>
      </c>
      <c r="I246" s="148">
        <v>100.0</v>
      </c>
      <c r="J246" s="149">
        <f t="shared" si="13"/>
        <v>0.005996512604</v>
      </c>
      <c r="K246" s="150">
        <f t="shared" si="14"/>
        <v>4.518372247</v>
      </c>
      <c r="L246" s="151">
        <f t="shared" si="4"/>
        <v>8.946652788</v>
      </c>
      <c r="M246" s="152" t="str">
        <f t="shared" si="5"/>
        <v>sponnet2</v>
      </c>
      <c r="N246" s="154">
        <f>IFERROR(__xludf.DUMMYFUNCTION("""COMPUTED_VALUE"""),2.0)</f>
        <v>2</v>
      </c>
      <c r="O246" s="184"/>
      <c r="P246" s="184"/>
      <c r="Q246" s="184"/>
      <c r="R246" s="184"/>
      <c r="S246" s="184"/>
      <c r="T246" s="184"/>
      <c r="U246" s="154"/>
      <c r="V246" s="154"/>
      <c r="W246" s="154"/>
      <c r="X246" s="154"/>
      <c r="Y246" s="154"/>
      <c r="Z246" s="154"/>
    </row>
    <row r="247">
      <c r="A247" s="175" t="s">
        <v>71</v>
      </c>
      <c r="B247" s="175" t="s">
        <v>20</v>
      </c>
      <c r="C247" s="147" t="s">
        <v>483</v>
      </c>
      <c r="D247" s="145" t="s">
        <v>242</v>
      </c>
      <c r="E247" s="166">
        <v>44173.0</v>
      </c>
      <c r="F247" s="147" t="s">
        <v>249</v>
      </c>
      <c r="G247" s="148">
        <v>144.0</v>
      </c>
      <c r="H247" s="148">
        <v>110.0</v>
      </c>
      <c r="I247" s="148">
        <v>100.0</v>
      </c>
      <c r="J247" s="149">
        <f t="shared" si="13"/>
        <v>0.008191626932</v>
      </c>
      <c r="K247" s="150">
        <f t="shared" si="14"/>
        <v>6.172390894</v>
      </c>
      <c r="L247" s="151">
        <f t="shared" si="4"/>
        <v>8.896925236</v>
      </c>
      <c r="M247" s="152" t="str">
        <f t="shared" si="5"/>
        <v>katalenacaban</v>
      </c>
      <c r="N247" s="154">
        <f>IFERROR(__xludf.DUMMYFUNCTION("""COMPUTED_VALUE"""),1.0)</f>
        <v>1</v>
      </c>
      <c r="O247" s="184"/>
      <c r="P247" s="184"/>
      <c r="Q247" s="184"/>
      <c r="R247" s="184"/>
      <c r="S247" s="184"/>
      <c r="T247" s="184"/>
      <c r="U247" s="154"/>
      <c r="V247" s="154"/>
      <c r="W247" s="154"/>
      <c r="X247" s="154"/>
      <c r="Y247" s="154"/>
      <c r="Z247" s="154"/>
    </row>
    <row r="248">
      <c r="A248" s="175" t="s">
        <v>71</v>
      </c>
      <c r="B248" s="175" t="s">
        <v>21</v>
      </c>
      <c r="C248" s="147" t="s">
        <v>484</v>
      </c>
      <c r="D248" s="145" t="s">
        <v>242</v>
      </c>
      <c r="E248" s="166">
        <v>44173.0</v>
      </c>
      <c r="F248" s="147" t="s">
        <v>260</v>
      </c>
      <c r="G248" s="148">
        <v>21.0</v>
      </c>
      <c r="H248" s="148">
        <v>110.0</v>
      </c>
      <c r="I248" s="148">
        <v>100.0</v>
      </c>
      <c r="J248" s="149">
        <f t="shared" si="13"/>
        <v>0.003549942341</v>
      </c>
      <c r="K248" s="150">
        <f t="shared" si="14"/>
        <v>2.674881554</v>
      </c>
      <c r="L248" s="151">
        <f t="shared" si="4"/>
        <v>8.896925236</v>
      </c>
      <c r="M248" s="152" t="str">
        <f t="shared" si="5"/>
        <v>katalenacaban</v>
      </c>
      <c r="N248" s="154">
        <f>IFERROR(__xludf.DUMMYFUNCTION("""COMPUTED_VALUE"""),2.0)</f>
        <v>2</v>
      </c>
      <c r="O248" s="184"/>
      <c r="P248" s="184"/>
      <c r="Q248" s="184"/>
      <c r="R248" s="184"/>
      <c r="S248" s="184"/>
      <c r="T248" s="184"/>
      <c r="U248" s="154"/>
      <c r="V248" s="154"/>
      <c r="W248" s="154"/>
      <c r="X248" s="154"/>
      <c r="Y248" s="154"/>
      <c r="Z248" s="154"/>
    </row>
    <row r="249">
      <c r="A249" s="175" t="s">
        <v>71</v>
      </c>
      <c r="B249" s="175" t="s">
        <v>255</v>
      </c>
      <c r="C249" s="147" t="s">
        <v>482</v>
      </c>
      <c r="D249" s="145" t="s">
        <v>242</v>
      </c>
      <c r="E249" s="166">
        <v>44174.0</v>
      </c>
      <c r="F249" s="147" t="s">
        <v>260</v>
      </c>
      <c r="G249" s="148">
        <v>89.0</v>
      </c>
      <c r="H249" s="148">
        <v>90.0</v>
      </c>
      <c r="I249" s="148">
        <v>100.0</v>
      </c>
      <c r="J249" s="149">
        <f t="shared" si="13"/>
        <v>0.005876948296</v>
      </c>
      <c r="K249" s="150">
        <f t="shared" si="14"/>
        <v>4.428280541</v>
      </c>
      <c r="L249" s="151">
        <f t="shared" si="4"/>
        <v>8.896925236</v>
      </c>
      <c r="M249" s="152" t="str">
        <f t="shared" si="5"/>
        <v>katalenacaban</v>
      </c>
      <c r="N249" s="154">
        <f>IFERROR(__xludf.DUMMYFUNCTION("""COMPUTED_VALUE"""),3.0)</f>
        <v>3</v>
      </c>
      <c r="O249" s="184"/>
      <c r="P249" s="184"/>
      <c r="Q249" s="184"/>
      <c r="R249" s="184"/>
      <c r="S249" s="184"/>
      <c r="T249" s="184"/>
      <c r="U249" s="154"/>
      <c r="V249" s="154"/>
      <c r="W249" s="154"/>
      <c r="X249" s="154"/>
      <c r="Y249" s="154"/>
      <c r="Z249" s="154"/>
    </row>
    <row r="250">
      <c r="A250" s="175" t="s">
        <v>71</v>
      </c>
      <c r="B250" s="175" t="s">
        <v>255</v>
      </c>
      <c r="C250" s="147" t="s">
        <v>476</v>
      </c>
      <c r="D250" s="145" t="s">
        <v>242</v>
      </c>
      <c r="E250" s="146">
        <v>44178.0</v>
      </c>
      <c r="F250" s="147" t="s">
        <v>249</v>
      </c>
      <c r="G250" s="148">
        <v>89.0</v>
      </c>
      <c r="H250" s="148">
        <v>100.0</v>
      </c>
      <c r="I250" s="148">
        <v>100.0</v>
      </c>
      <c r="J250" s="149">
        <f t="shared" si="13"/>
        <v>0.005996512604</v>
      </c>
      <c r="K250" s="150">
        <f t="shared" si="14"/>
        <v>4.518372247</v>
      </c>
      <c r="L250" s="151">
        <f t="shared" si="4"/>
        <v>8.896925236</v>
      </c>
      <c r="M250" s="152" t="str">
        <f t="shared" si="5"/>
        <v>katalenacaban</v>
      </c>
      <c r="N250" s="154">
        <f>IFERROR(__xludf.DUMMYFUNCTION("""COMPUTED_VALUE"""),4.0)</f>
        <v>4</v>
      </c>
      <c r="O250" s="184"/>
      <c r="P250" s="184"/>
      <c r="Q250" s="184"/>
      <c r="R250" s="184"/>
      <c r="S250" s="184"/>
      <c r="T250" s="184"/>
      <c r="U250" s="154"/>
      <c r="V250" s="154"/>
      <c r="W250" s="154"/>
      <c r="X250" s="154"/>
      <c r="Y250" s="154"/>
      <c r="Z250" s="154"/>
    </row>
    <row r="251">
      <c r="A251" s="161" t="s">
        <v>71</v>
      </c>
      <c r="B251" s="161" t="s">
        <v>262</v>
      </c>
      <c r="C251" s="158" t="s">
        <v>371</v>
      </c>
      <c r="D251" s="163"/>
      <c r="E251" s="164"/>
      <c r="F251" s="157"/>
      <c r="G251" s="159"/>
      <c r="H251" s="159"/>
      <c r="I251" s="159"/>
      <c r="J251" s="149">
        <f t="shared" si="13"/>
        <v>0</v>
      </c>
      <c r="K251" s="165">
        <f>17.794*-0.5</f>
        <v>-8.897</v>
      </c>
      <c r="L251" s="151">
        <f t="shared" si="4"/>
        <v>8.896925236</v>
      </c>
      <c r="M251" s="152" t="str">
        <f t="shared" si="5"/>
        <v>katalenacaban</v>
      </c>
      <c r="N251" s="153">
        <f>IFERROR(__xludf.DUMMYFUNCTION("""COMPUTED_VALUE"""),5.0)</f>
        <v>5</v>
      </c>
      <c r="O251" s="153"/>
      <c r="P251" s="153"/>
      <c r="Q251" s="153"/>
      <c r="R251" s="153">
        <v>36.89669088595067</v>
      </c>
      <c r="S251" s="153"/>
      <c r="T251" s="153"/>
      <c r="U251" s="153"/>
      <c r="V251" s="153"/>
      <c r="W251" s="153"/>
      <c r="X251" s="153"/>
      <c r="Y251" s="154"/>
      <c r="Z251" s="154"/>
    </row>
    <row r="252">
      <c r="A252" s="175" t="s">
        <v>68</v>
      </c>
      <c r="B252" s="175" t="s">
        <v>255</v>
      </c>
      <c r="C252" s="147" t="s">
        <v>485</v>
      </c>
      <c r="D252" s="145" t="s">
        <v>242</v>
      </c>
      <c r="E252" s="146">
        <v>44182.0</v>
      </c>
      <c r="F252" s="147" t="s">
        <v>260</v>
      </c>
      <c r="G252" s="148">
        <v>144.0</v>
      </c>
      <c r="H252" s="148">
        <v>170.0</v>
      </c>
      <c r="I252" s="148">
        <v>200.0</v>
      </c>
      <c r="J252" s="149">
        <f t="shared" si="13"/>
        <v>0.010351265</v>
      </c>
      <c r="K252" s="150">
        <f t="shared" ref="K252:K281" si="15">J252*$J$1</f>
        <v>7.799678177</v>
      </c>
      <c r="L252" s="151">
        <f t="shared" si="4"/>
        <v>7.799678177</v>
      </c>
      <c r="M252" s="152" t="str">
        <f t="shared" si="5"/>
        <v>felixfalafel</v>
      </c>
      <c r="N252" s="154">
        <f>IFERROR(__xludf.DUMMYFUNCTION("""COMPUTED_VALUE"""),1.0)</f>
        <v>1</v>
      </c>
      <c r="O252" s="184"/>
      <c r="P252" s="184"/>
      <c r="Q252" s="184"/>
      <c r="R252" s="184"/>
      <c r="S252" s="184"/>
      <c r="T252" s="184"/>
      <c r="U252" s="154"/>
      <c r="V252" s="154"/>
      <c r="W252" s="154"/>
      <c r="X252" s="154"/>
      <c r="Y252" s="154"/>
      <c r="Z252" s="154"/>
    </row>
    <row r="253">
      <c r="A253" s="175" t="s">
        <v>21</v>
      </c>
      <c r="B253" s="175" t="s">
        <v>265</v>
      </c>
      <c r="C253" s="147" t="s">
        <v>378</v>
      </c>
      <c r="D253" s="145" t="s">
        <v>242</v>
      </c>
      <c r="E253" s="166">
        <v>44172.0</v>
      </c>
      <c r="F253" s="147" t="s">
        <v>249</v>
      </c>
      <c r="G253" s="148">
        <v>21.0</v>
      </c>
      <c r="H253" s="148">
        <v>60.0</v>
      </c>
      <c r="I253" s="148">
        <v>50.0</v>
      </c>
      <c r="J253" s="149">
        <f t="shared" si="13"/>
        <v>0.002230994692</v>
      </c>
      <c r="K253" s="150">
        <f t="shared" si="15"/>
        <v>1.6810545</v>
      </c>
      <c r="L253" s="151">
        <f t="shared" si="4"/>
        <v>7.65769915</v>
      </c>
      <c r="M253" s="152" t="str">
        <f t="shared" si="5"/>
        <v>liviade</v>
      </c>
      <c r="N253" s="154">
        <f>IFERROR(__xludf.DUMMYFUNCTION("""COMPUTED_VALUE"""),1.0)</f>
        <v>1</v>
      </c>
      <c r="O253" s="184"/>
      <c r="P253" s="184"/>
      <c r="Q253" s="184"/>
      <c r="R253" s="184"/>
      <c r="S253" s="184"/>
      <c r="T253" s="184"/>
      <c r="U253" s="154"/>
      <c r="V253" s="154"/>
      <c r="W253" s="154"/>
      <c r="X253" s="154"/>
      <c r="Y253" s="154"/>
      <c r="Z253" s="154"/>
    </row>
    <row r="254">
      <c r="A254" s="175" t="s">
        <v>21</v>
      </c>
      <c r="B254" s="175" t="s">
        <v>265</v>
      </c>
      <c r="C254" s="147" t="s">
        <v>431</v>
      </c>
      <c r="D254" s="145" t="s">
        <v>242</v>
      </c>
      <c r="E254" s="166">
        <v>44172.0</v>
      </c>
      <c r="F254" s="147" t="s">
        <v>249</v>
      </c>
      <c r="G254" s="148">
        <v>21.0</v>
      </c>
      <c r="H254" s="148">
        <v>130.0</v>
      </c>
      <c r="I254" s="148">
        <v>100.0</v>
      </c>
      <c r="J254" s="149">
        <f t="shared" si="13"/>
        <v>0.003789070956</v>
      </c>
      <c r="K254" s="150">
        <f t="shared" si="15"/>
        <v>2.855064965</v>
      </c>
      <c r="L254" s="151">
        <f t="shared" si="4"/>
        <v>7.65769915</v>
      </c>
      <c r="M254" s="152" t="str">
        <f t="shared" si="5"/>
        <v>liviade</v>
      </c>
      <c r="N254" s="154">
        <f>IFERROR(__xludf.DUMMYFUNCTION("""COMPUTED_VALUE"""),2.0)</f>
        <v>2</v>
      </c>
      <c r="O254" s="184"/>
      <c r="P254" s="184"/>
      <c r="Q254" s="184"/>
      <c r="R254" s="184"/>
      <c r="S254" s="184"/>
      <c r="T254" s="184"/>
      <c r="U254" s="154"/>
      <c r="V254" s="154"/>
      <c r="W254" s="154"/>
      <c r="X254" s="154"/>
      <c r="Y254" s="154"/>
      <c r="Z254" s="154"/>
    </row>
    <row r="255">
      <c r="A255" s="175" t="s">
        <v>21</v>
      </c>
      <c r="B255" s="175" t="s">
        <v>288</v>
      </c>
      <c r="C255" s="147" t="s">
        <v>486</v>
      </c>
      <c r="D255" s="145" t="s">
        <v>242</v>
      </c>
      <c r="E255" s="166">
        <v>44173.0</v>
      </c>
      <c r="F255" s="147" t="s">
        <v>249</v>
      </c>
      <c r="G255" s="148">
        <v>21.0</v>
      </c>
      <c r="H255" s="148">
        <v>60.0</v>
      </c>
      <c r="I255" s="148">
        <v>50.0</v>
      </c>
      <c r="J255" s="149">
        <f t="shared" si="13"/>
        <v>0.002230994692</v>
      </c>
      <c r="K255" s="150">
        <f t="shared" si="15"/>
        <v>1.6810545</v>
      </c>
      <c r="L255" s="151">
        <f t="shared" si="4"/>
        <v>7.65769915</v>
      </c>
      <c r="M255" s="152" t="str">
        <f t="shared" si="5"/>
        <v>liviade</v>
      </c>
      <c r="N255" s="154">
        <f>IFERROR(__xludf.DUMMYFUNCTION("""COMPUTED_VALUE"""),3.0)</f>
        <v>3</v>
      </c>
      <c r="O255" s="184"/>
      <c r="P255" s="184"/>
      <c r="Q255" s="184"/>
      <c r="R255" s="184"/>
      <c r="S255" s="184"/>
      <c r="T255" s="184"/>
      <c r="U255" s="154"/>
      <c r="V255" s="154"/>
      <c r="W255" s="154"/>
      <c r="X255" s="154"/>
      <c r="Y255" s="154"/>
      <c r="Z255" s="154"/>
    </row>
    <row r="256">
      <c r="A256" s="175" t="s">
        <v>21</v>
      </c>
      <c r="B256" s="175" t="s">
        <v>396</v>
      </c>
      <c r="C256" s="147" t="s">
        <v>487</v>
      </c>
      <c r="D256" s="145" t="s">
        <v>242</v>
      </c>
      <c r="E256" s="166">
        <v>44173.0</v>
      </c>
      <c r="F256" s="147" t="s">
        <v>249</v>
      </c>
      <c r="G256" s="148">
        <v>21.0</v>
      </c>
      <c r="H256" s="148">
        <v>120.0</v>
      </c>
      <c r="I256" s="148">
        <v>100.0</v>
      </c>
      <c r="J256" s="149">
        <f t="shared" si="13"/>
        <v>0.003669506648</v>
      </c>
      <c r="K256" s="150">
        <f t="shared" si="15"/>
        <v>2.764973259</v>
      </c>
      <c r="L256" s="151">
        <f t="shared" si="4"/>
        <v>7.65769915</v>
      </c>
      <c r="M256" s="152" t="str">
        <f t="shared" si="5"/>
        <v>liviade</v>
      </c>
      <c r="N256" s="154">
        <f>IFERROR(__xludf.DUMMYFUNCTION("""COMPUTED_VALUE"""),4.0)</f>
        <v>4</v>
      </c>
      <c r="O256" s="184"/>
      <c r="P256" s="184"/>
      <c r="Q256" s="184"/>
      <c r="R256" s="184"/>
      <c r="S256" s="184"/>
      <c r="T256" s="184"/>
      <c r="U256" s="154"/>
      <c r="V256" s="154"/>
      <c r="W256" s="154"/>
      <c r="X256" s="154"/>
      <c r="Y256" s="154"/>
      <c r="Z256" s="154"/>
    </row>
    <row r="257">
      <c r="A257" s="175" t="s">
        <v>21</v>
      </c>
      <c r="B257" s="175" t="s">
        <v>265</v>
      </c>
      <c r="C257" s="147" t="s">
        <v>379</v>
      </c>
      <c r="D257" s="145" t="s">
        <v>242</v>
      </c>
      <c r="E257" s="166">
        <v>44173.0</v>
      </c>
      <c r="F257" s="147" t="s">
        <v>249</v>
      </c>
      <c r="G257" s="148">
        <v>21.0</v>
      </c>
      <c r="H257" s="148">
        <v>45.0</v>
      </c>
      <c r="I257" s="148">
        <v>50.0</v>
      </c>
      <c r="J257" s="149">
        <f t="shared" si="13"/>
        <v>0.00205164823</v>
      </c>
      <c r="K257" s="150">
        <f t="shared" si="15"/>
        <v>1.545916941</v>
      </c>
      <c r="L257" s="151">
        <f t="shared" si="4"/>
        <v>7.65769915</v>
      </c>
      <c r="M257" s="152" t="str">
        <f t="shared" si="5"/>
        <v>liviade</v>
      </c>
      <c r="N257" s="154">
        <f>IFERROR(__xludf.DUMMYFUNCTION("""COMPUTED_VALUE"""),5.0)</f>
        <v>5</v>
      </c>
      <c r="O257" s="184"/>
      <c r="P257" s="184"/>
      <c r="Q257" s="184"/>
      <c r="R257" s="184"/>
      <c r="S257" s="184"/>
      <c r="T257" s="184"/>
      <c r="U257" s="154"/>
      <c r="V257" s="154"/>
      <c r="W257" s="154"/>
      <c r="X257" s="154"/>
      <c r="Y257" s="154"/>
      <c r="Z257" s="154"/>
    </row>
    <row r="258">
      <c r="A258" s="175" t="s">
        <v>21</v>
      </c>
      <c r="B258" s="175" t="s">
        <v>21</v>
      </c>
      <c r="C258" s="147" t="s">
        <v>381</v>
      </c>
      <c r="D258" s="145" t="s">
        <v>242</v>
      </c>
      <c r="E258" s="166">
        <v>44174.0</v>
      </c>
      <c r="F258" s="147" t="s">
        <v>249</v>
      </c>
      <c r="G258" s="148">
        <v>5.0</v>
      </c>
      <c r="H258" s="148">
        <v>60.0</v>
      </c>
      <c r="I258" s="148">
        <v>50.0</v>
      </c>
      <c r="J258" s="149">
        <f t="shared" si="13"/>
        <v>0.001627198322</v>
      </c>
      <c r="K258" s="150">
        <f t="shared" si="15"/>
        <v>1.226093936</v>
      </c>
      <c r="L258" s="151">
        <f t="shared" si="4"/>
        <v>7.65769915</v>
      </c>
      <c r="M258" s="152" t="str">
        <f t="shared" si="5"/>
        <v>liviade</v>
      </c>
      <c r="N258" s="154">
        <f>IFERROR(__xludf.DUMMYFUNCTION("""COMPUTED_VALUE"""),6.0)</f>
        <v>6</v>
      </c>
      <c r="O258" s="184"/>
      <c r="P258" s="184"/>
      <c r="Q258" s="184"/>
      <c r="R258" s="184"/>
      <c r="S258" s="184"/>
      <c r="T258" s="184"/>
      <c r="U258" s="154"/>
      <c r="V258" s="154"/>
      <c r="W258" s="154"/>
      <c r="X258" s="154"/>
      <c r="Y258" s="154"/>
      <c r="Z258" s="154"/>
    </row>
    <row r="259">
      <c r="A259" s="175" t="s">
        <v>21</v>
      </c>
      <c r="B259" s="175" t="s">
        <v>21</v>
      </c>
      <c r="C259" s="147" t="s">
        <v>382</v>
      </c>
      <c r="D259" s="145" t="s">
        <v>242</v>
      </c>
      <c r="E259" s="166">
        <v>44174.0</v>
      </c>
      <c r="F259" s="147" t="s">
        <v>249</v>
      </c>
      <c r="G259" s="148">
        <v>5.0</v>
      </c>
      <c r="H259" s="148">
        <v>60.0</v>
      </c>
      <c r="I259" s="148">
        <v>50.0</v>
      </c>
      <c r="J259" s="149">
        <f t="shared" si="13"/>
        <v>0.001627198322</v>
      </c>
      <c r="K259" s="150">
        <f t="shared" si="15"/>
        <v>1.226093936</v>
      </c>
      <c r="L259" s="151">
        <f t="shared" si="4"/>
        <v>7.65769915</v>
      </c>
      <c r="M259" s="152" t="str">
        <f t="shared" si="5"/>
        <v>liviade</v>
      </c>
      <c r="N259" s="154">
        <f>IFERROR(__xludf.DUMMYFUNCTION("""COMPUTED_VALUE"""),7.0)</f>
        <v>7</v>
      </c>
      <c r="O259" s="184"/>
      <c r="P259" s="184"/>
      <c r="Q259" s="184"/>
      <c r="R259" s="184"/>
      <c r="S259" s="184"/>
      <c r="T259" s="184"/>
      <c r="U259" s="154"/>
      <c r="V259" s="154"/>
      <c r="W259" s="154"/>
      <c r="X259" s="154"/>
      <c r="Y259" s="154"/>
      <c r="Z259" s="154"/>
    </row>
    <row r="260">
      <c r="A260" s="175" t="s">
        <v>21</v>
      </c>
      <c r="B260" s="175" t="s">
        <v>6</v>
      </c>
      <c r="C260" s="147" t="s">
        <v>383</v>
      </c>
      <c r="D260" s="145" t="s">
        <v>242</v>
      </c>
      <c r="E260" s="146">
        <v>44175.0</v>
      </c>
      <c r="F260" s="147" t="s">
        <v>249</v>
      </c>
      <c r="G260" s="148">
        <v>5.0</v>
      </c>
      <c r="H260" s="148">
        <v>45.0</v>
      </c>
      <c r="I260" s="148">
        <v>50.0</v>
      </c>
      <c r="J260" s="149">
        <f t="shared" si="13"/>
        <v>0.001447851861</v>
      </c>
      <c r="K260" s="150">
        <f t="shared" si="15"/>
        <v>1.090956377</v>
      </c>
      <c r="L260" s="151">
        <f t="shared" si="4"/>
        <v>7.65769915</v>
      </c>
      <c r="M260" s="152" t="str">
        <f t="shared" si="5"/>
        <v>liviade</v>
      </c>
      <c r="N260" s="154">
        <f>IFERROR(__xludf.DUMMYFUNCTION("""COMPUTED_VALUE"""),8.0)</f>
        <v>8</v>
      </c>
      <c r="O260" s="184"/>
      <c r="P260" s="184"/>
      <c r="Q260" s="184"/>
      <c r="R260" s="184"/>
      <c r="S260" s="184"/>
      <c r="T260" s="184"/>
      <c r="U260" s="154"/>
      <c r="V260" s="154"/>
      <c r="W260" s="154"/>
      <c r="X260" s="154"/>
      <c r="Y260" s="154"/>
      <c r="Z260" s="154"/>
    </row>
    <row r="261">
      <c r="A261" s="175" t="s">
        <v>21</v>
      </c>
      <c r="B261" s="175" t="s">
        <v>6</v>
      </c>
      <c r="C261" s="147" t="s">
        <v>384</v>
      </c>
      <c r="D261" s="145" t="s">
        <v>242</v>
      </c>
      <c r="E261" s="146">
        <v>44175.0</v>
      </c>
      <c r="F261" s="147" t="s">
        <v>249</v>
      </c>
      <c r="G261" s="148">
        <v>21.0</v>
      </c>
      <c r="H261" s="148">
        <v>45.0</v>
      </c>
      <c r="I261" s="148">
        <v>50.0</v>
      </c>
      <c r="J261" s="149">
        <f t="shared" si="13"/>
        <v>0.00205164823</v>
      </c>
      <c r="K261" s="150">
        <f t="shared" si="15"/>
        <v>1.545916941</v>
      </c>
      <c r="L261" s="151">
        <f t="shared" si="4"/>
        <v>7.65769915</v>
      </c>
      <c r="M261" s="152" t="str">
        <f t="shared" si="5"/>
        <v>liviade</v>
      </c>
      <c r="N261" s="154">
        <f>IFERROR(__xludf.DUMMYFUNCTION("""COMPUTED_VALUE"""),9.0)</f>
        <v>9</v>
      </c>
      <c r="O261" s="184"/>
      <c r="P261" s="184"/>
      <c r="Q261" s="184"/>
      <c r="R261" s="184"/>
      <c r="S261" s="184"/>
      <c r="T261" s="184"/>
      <c r="U261" s="154"/>
      <c r="V261" s="154"/>
      <c r="W261" s="154"/>
      <c r="X261" s="154"/>
      <c r="Y261" s="154"/>
      <c r="Z261" s="154"/>
    </row>
    <row r="262">
      <c r="A262" s="175" t="s">
        <v>21</v>
      </c>
      <c r="B262" s="175" t="s">
        <v>76</v>
      </c>
      <c r="C262" s="147" t="s">
        <v>409</v>
      </c>
      <c r="D262" s="145" t="s">
        <v>242</v>
      </c>
      <c r="E262" s="146">
        <v>44176.0</v>
      </c>
      <c r="F262" s="147" t="s">
        <v>249</v>
      </c>
      <c r="G262" s="148">
        <v>21.0</v>
      </c>
      <c r="H262" s="148">
        <v>130.0</v>
      </c>
      <c r="I262" s="148">
        <v>100.0</v>
      </c>
      <c r="J262" s="149">
        <f t="shared" si="13"/>
        <v>0.003789070956</v>
      </c>
      <c r="K262" s="150">
        <f t="shared" si="15"/>
        <v>2.855064965</v>
      </c>
      <c r="L262" s="151">
        <f t="shared" si="4"/>
        <v>7.65769915</v>
      </c>
      <c r="M262" s="152" t="str">
        <f t="shared" si="5"/>
        <v>liviade</v>
      </c>
      <c r="N262" s="154">
        <f>IFERROR(__xludf.DUMMYFUNCTION("""COMPUTED_VALUE"""),10.0)</f>
        <v>10</v>
      </c>
      <c r="O262" s="184"/>
      <c r="P262" s="184"/>
      <c r="Q262" s="184"/>
      <c r="R262" s="184"/>
      <c r="S262" s="184"/>
      <c r="T262" s="184"/>
      <c r="U262" s="154"/>
      <c r="V262" s="154"/>
      <c r="W262" s="154"/>
      <c r="X262" s="154"/>
      <c r="Y262" s="154"/>
      <c r="Z262" s="154"/>
    </row>
    <row r="263">
      <c r="A263" s="175" t="s">
        <v>21</v>
      </c>
      <c r="B263" s="175" t="s">
        <v>76</v>
      </c>
      <c r="C263" s="147" t="s">
        <v>488</v>
      </c>
      <c r="D263" s="145" t="s">
        <v>242</v>
      </c>
      <c r="E263" s="146">
        <v>44176.0</v>
      </c>
      <c r="F263" s="147" t="s">
        <v>249</v>
      </c>
      <c r="G263" s="148">
        <v>21.0</v>
      </c>
      <c r="H263" s="148">
        <v>120.0</v>
      </c>
      <c r="I263" s="148">
        <v>100.0</v>
      </c>
      <c r="J263" s="149">
        <f t="shared" si="13"/>
        <v>0.003669506648</v>
      </c>
      <c r="K263" s="150">
        <f t="shared" si="15"/>
        <v>2.764973259</v>
      </c>
      <c r="L263" s="151">
        <f t="shared" si="4"/>
        <v>7.65769915</v>
      </c>
      <c r="M263" s="152" t="str">
        <f t="shared" si="5"/>
        <v>liviade</v>
      </c>
      <c r="N263" s="154">
        <f>IFERROR(__xludf.DUMMYFUNCTION("""COMPUTED_VALUE"""),11.0)</f>
        <v>11</v>
      </c>
      <c r="O263" s="184"/>
      <c r="P263" s="184"/>
      <c r="Q263" s="184"/>
      <c r="R263" s="184"/>
      <c r="S263" s="184"/>
      <c r="T263" s="184"/>
      <c r="U263" s="154"/>
      <c r="V263" s="154"/>
      <c r="W263" s="154"/>
      <c r="X263" s="154"/>
      <c r="Y263" s="154"/>
      <c r="Z263" s="154"/>
    </row>
    <row r="264">
      <c r="A264" s="175" t="s">
        <v>21</v>
      </c>
      <c r="B264" s="175" t="s">
        <v>76</v>
      </c>
      <c r="C264" s="147" t="s">
        <v>465</v>
      </c>
      <c r="D264" s="145" t="s">
        <v>242</v>
      </c>
      <c r="E264" s="146">
        <v>44176.0</v>
      </c>
      <c r="F264" s="147" t="s">
        <v>249</v>
      </c>
      <c r="G264" s="148">
        <v>21.0</v>
      </c>
      <c r="H264" s="148">
        <v>70.0</v>
      </c>
      <c r="I264" s="148">
        <v>50.0</v>
      </c>
      <c r="J264" s="149">
        <f t="shared" si="13"/>
        <v>0.002350558999</v>
      </c>
      <c r="K264" s="150">
        <f t="shared" si="15"/>
        <v>1.771146206</v>
      </c>
      <c r="L264" s="151">
        <f t="shared" si="4"/>
        <v>7.65769915</v>
      </c>
      <c r="M264" s="152" t="str">
        <f t="shared" si="5"/>
        <v>liviade</v>
      </c>
      <c r="N264" s="154">
        <f>IFERROR(__xludf.DUMMYFUNCTION("""COMPUTED_VALUE"""),12.0)</f>
        <v>12</v>
      </c>
      <c r="O264" s="184"/>
      <c r="P264" s="184"/>
      <c r="Q264" s="184"/>
      <c r="R264" s="184"/>
      <c r="S264" s="184"/>
      <c r="T264" s="184"/>
      <c r="U264" s="154"/>
      <c r="V264" s="154"/>
      <c r="W264" s="154"/>
      <c r="X264" s="154"/>
      <c r="Y264" s="154"/>
      <c r="Z264" s="154"/>
    </row>
    <row r="265">
      <c r="A265" s="175" t="s">
        <v>21</v>
      </c>
      <c r="B265" s="175" t="s">
        <v>76</v>
      </c>
      <c r="C265" s="147" t="s">
        <v>389</v>
      </c>
      <c r="D265" s="145" t="s">
        <v>242</v>
      </c>
      <c r="E265" s="146">
        <v>44176.0</v>
      </c>
      <c r="F265" s="147" t="s">
        <v>249</v>
      </c>
      <c r="G265" s="148">
        <v>2.0</v>
      </c>
      <c r="H265" s="148">
        <v>45.0</v>
      </c>
      <c r="I265" s="148">
        <v>50.0</v>
      </c>
      <c r="J265" s="149">
        <f t="shared" si="13"/>
        <v>0.001334640041</v>
      </c>
      <c r="K265" s="150">
        <f t="shared" si="15"/>
        <v>1.005651271</v>
      </c>
      <c r="L265" s="151">
        <f t="shared" si="4"/>
        <v>7.65769915</v>
      </c>
      <c r="M265" s="152" t="str">
        <f t="shared" si="5"/>
        <v>liviade</v>
      </c>
      <c r="N265" s="154">
        <f>IFERROR(__xludf.DUMMYFUNCTION("""COMPUTED_VALUE"""),13.0)</f>
        <v>13</v>
      </c>
      <c r="O265" s="184"/>
      <c r="P265" s="184"/>
      <c r="Q265" s="184"/>
      <c r="R265" s="184"/>
      <c r="S265" s="184"/>
      <c r="T265" s="184"/>
      <c r="U265" s="154"/>
      <c r="V265" s="154"/>
      <c r="W265" s="154"/>
      <c r="X265" s="154"/>
      <c r="Y265" s="154"/>
      <c r="Z265" s="154"/>
    </row>
    <row r="266">
      <c r="A266" s="175" t="s">
        <v>21</v>
      </c>
      <c r="B266" s="175" t="s">
        <v>76</v>
      </c>
      <c r="C266" s="147" t="s">
        <v>389</v>
      </c>
      <c r="D266" s="145" t="s">
        <v>242</v>
      </c>
      <c r="E266" s="146">
        <v>44176.0</v>
      </c>
      <c r="F266" s="147" t="s">
        <v>249</v>
      </c>
      <c r="G266" s="148">
        <v>2.0</v>
      </c>
      <c r="H266" s="148">
        <v>45.0</v>
      </c>
      <c r="I266" s="148">
        <v>50.0</v>
      </c>
      <c r="J266" s="149">
        <f t="shared" si="13"/>
        <v>0.001334640041</v>
      </c>
      <c r="K266" s="150">
        <f t="shared" si="15"/>
        <v>1.005651271</v>
      </c>
      <c r="L266" s="151">
        <f t="shared" si="4"/>
        <v>7.65769915</v>
      </c>
      <c r="M266" s="152" t="str">
        <f t="shared" si="5"/>
        <v>liviade</v>
      </c>
      <c r="N266" s="154">
        <f>IFERROR(__xludf.DUMMYFUNCTION("""COMPUTED_VALUE"""),14.0)</f>
        <v>14</v>
      </c>
      <c r="O266" s="184"/>
      <c r="P266" s="184"/>
      <c r="Q266" s="184"/>
      <c r="R266" s="184"/>
      <c r="S266" s="184"/>
      <c r="T266" s="184"/>
      <c r="U266" s="154"/>
      <c r="V266" s="154"/>
      <c r="W266" s="154"/>
      <c r="X266" s="154"/>
      <c r="Y266" s="154"/>
      <c r="Z266" s="154"/>
    </row>
    <row r="267">
      <c r="A267" s="175" t="s">
        <v>21</v>
      </c>
      <c r="B267" s="175" t="s">
        <v>6</v>
      </c>
      <c r="C267" s="147" t="s">
        <v>390</v>
      </c>
      <c r="D267" s="145" t="s">
        <v>242</v>
      </c>
      <c r="E267" s="146">
        <v>44176.0</v>
      </c>
      <c r="F267" s="147" t="s">
        <v>249</v>
      </c>
      <c r="G267" s="148">
        <v>21.0</v>
      </c>
      <c r="H267" s="148">
        <v>45.0</v>
      </c>
      <c r="I267" s="148">
        <v>50.0</v>
      </c>
      <c r="J267" s="149">
        <f t="shared" si="13"/>
        <v>0.00205164823</v>
      </c>
      <c r="K267" s="150">
        <f t="shared" si="15"/>
        <v>1.545916941</v>
      </c>
      <c r="L267" s="151">
        <f t="shared" si="4"/>
        <v>7.65769915</v>
      </c>
      <c r="M267" s="152" t="str">
        <f t="shared" si="5"/>
        <v>liviade</v>
      </c>
      <c r="N267" s="154">
        <f>IFERROR(__xludf.DUMMYFUNCTION("""COMPUTED_VALUE"""),15.0)</f>
        <v>15</v>
      </c>
      <c r="O267" s="184"/>
      <c r="P267" s="184"/>
      <c r="Q267" s="184"/>
      <c r="R267" s="184"/>
      <c r="S267" s="184"/>
      <c r="T267" s="184"/>
      <c r="U267" s="154"/>
      <c r="V267" s="154"/>
      <c r="W267" s="154"/>
      <c r="X267" s="154"/>
      <c r="Y267" s="154"/>
      <c r="Z267" s="154"/>
    </row>
    <row r="268">
      <c r="A268" s="175" t="s">
        <v>21</v>
      </c>
      <c r="B268" s="175" t="s">
        <v>6</v>
      </c>
      <c r="C268" s="147" t="s">
        <v>391</v>
      </c>
      <c r="D268" s="145" t="s">
        <v>242</v>
      </c>
      <c r="E268" s="146">
        <v>44176.0</v>
      </c>
      <c r="F268" s="147" t="s">
        <v>249</v>
      </c>
      <c r="G268" s="148">
        <v>21.0</v>
      </c>
      <c r="H268" s="148">
        <v>45.0</v>
      </c>
      <c r="I268" s="148">
        <v>50.0</v>
      </c>
      <c r="J268" s="149">
        <f t="shared" si="13"/>
        <v>0.00205164823</v>
      </c>
      <c r="K268" s="150">
        <f t="shared" si="15"/>
        <v>1.545916941</v>
      </c>
      <c r="L268" s="151">
        <f t="shared" si="4"/>
        <v>7.65769915</v>
      </c>
      <c r="M268" s="152" t="str">
        <f t="shared" si="5"/>
        <v>liviade</v>
      </c>
      <c r="N268" s="154">
        <f>IFERROR(__xludf.DUMMYFUNCTION("""COMPUTED_VALUE"""),16.0)</f>
        <v>16</v>
      </c>
      <c r="O268" s="184"/>
      <c r="P268" s="184"/>
      <c r="Q268" s="184"/>
      <c r="R268" s="184"/>
      <c r="S268" s="184"/>
      <c r="T268" s="184"/>
      <c r="U268" s="154"/>
      <c r="V268" s="154"/>
      <c r="W268" s="154"/>
      <c r="X268" s="154"/>
      <c r="Y268" s="154"/>
      <c r="Z268" s="154"/>
    </row>
    <row r="269">
      <c r="A269" s="175" t="s">
        <v>21</v>
      </c>
      <c r="B269" s="175" t="s">
        <v>288</v>
      </c>
      <c r="C269" s="147" t="s">
        <v>489</v>
      </c>
      <c r="D269" s="145" t="s">
        <v>242</v>
      </c>
      <c r="E269" s="146">
        <v>44179.0</v>
      </c>
      <c r="F269" s="147" t="s">
        <v>249</v>
      </c>
      <c r="G269" s="148">
        <v>3.0</v>
      </c>
      <c r="H269" s="148">
        <v>60.0</v>
      </c>
      <c r="I269" s="148">
        <v>50.0</v>
      </c>
      <c r="J269" s="149">
        <f t="shared" si="13"/>
        <v>0.001551723776</v>
      </c>
      <c r="K269" s="150">
        <f t="shared" si="15"/>
        <v>1.169223865</v>
      </c>
      <c r="L269" s="151">
        <f t="shared" si="4"/>
        <v>7.65769915</v>
      </c>
      <c r="M269" s="152" t="str">
        <f t="shared" si="5"/>
        <v>liviade</v>
      </c>
      <c r="N269" s="154">
        <f>IFERROR(__xludf.DUMMYFUNCTION("""COMPUTED_VALUE"""),17.0)</f>
        <v>17</v>
      </c>
      <c r="O269" s="184"/>
      <c r="P269" s="184"/>
      <c r="Q269" s="184"/>
      <c r="R269" s="184"/>
      <c r="S269" s="184"/>
      <c r="T269" s="184"/>
      <c r="U269" s="154"/>
      <c r="V269" s="154"/>
      <c r="W269" s="154"/>
      <c r="X269" s="154"/>
      <c r="Y269" s="154"/>
      <c r="Z269" s="154"/>
    </row>
    <row r="270">
      <c r="A270" s="175" t="s">
        <v>21</v>
      </c>
      <c r="B270" s="175" t="s">
        <v>265</v>
      </c>
      <c r="C270" s="147" t="s">
        <v>393</v>
      </c>
      <c r="D270" s="145" t="s">
        <v>242</v>
      </c>
      <c r="E270" s="146">
        <v>44180.0</v>
      </c>
      <c r="F270" s="147" t="s">
        <v>249</v>
      </c>
      <c r="G270" s="148">
        <v>5.0</v>
      </c>
      <c r="H270" s="148">
        <v>45.0</v>
      </c>
      <c r="I270" s="148">
        <v>50.0</v>
      </c>
      <c r="J270" s="149">
        <f t="shared" si="13"/>
        <v>0.001447851861</v>
      </c>
      <c r="K270" s="150">
        <f t="shared" si="15"/>
        <v>1.090956377</v>
      </c>
      <c r="L270" s="151">
        <f t="shared" si="4"/>
        <v>7.65769915</v>
      </c>
      <c r="M270" s="152" t="str">
        <f t="shared" si="5"/>
        <v>liviade</v>
      </c>
      <c r="N270" s="154">
        <f>IFERROR(__xludf.DUMMYFUNCTION("""COMPUTED_VALUE"""),18.0)</f>
        <v>18</v>
      </c>
      <c r="O270" s="184"/>
      <c r="P270" s="184"/>
      <c r="Q270" s="184"/>
      <c r="R270" s="184"/>
      <c r="S270" s="184"/>
      <c r="T270" s="184"/>
      <c r="U270" s="154"/>
      <c r="V270" s="154"/>
      <c r="W270" s="154"/>
      <c r="X270" s="154"/>
      <c r="Y270" s="154"/>
      <c r="Z270" s="154"/>
    </row>
    <row r="271">
      <c r="A271" s="175" t="s">
        <v>21</v>
      </c>
      <c r="B271" s="175" t="s">
        <v>21</v>
      </c>
      <c r="C271" s="147" t="s">
        <v>394</v>
      </c>
      <c r="D271" s="145" t="s">
        <v>242</v>
      </c>
      <c r="E271" s="146">
        <v>44180.0</v>
      </c>
      <c r="F271" s="147" t="s">
        <v>249</v>
      </c>
      <c r="G271" s="148">
        <v>5.0</v>
      </c>
      <c r="H271" s="148">
        <v>45.0</v>
      </c>
      <c r="I271" s="148">
        <v>50.0</v>
      </c>
      <c r="J271" s="149">
        <f t="shared" si="13"/>
        <v>0.001447851861</v>
      </c>
      <c r="K271" s="150">
        <f t="shared" si="15"/>
        <v>1.090956377</v>
      </c>
      <c r="L271" s="151">
        <f t="shared" si="4"/>
        <v>7.65769915</v>
      </c>
      <c r="M271" s="152" t="str">
        <f t="shared" si="5"/>
        <v>liviade</v>
      </c>
      <c r="N271" s="154">
        <f>IFERROR(__xludf.DUMMYFUNCTION("""COMPUTED_VALUE"""),19.0)</f>
        <v>19</v>
      </c>
      <c r="O271" s="184"/>
      <c r="P271" s="184"/>
      <c r="Q271" s="184"/>
      <c r="R271" s="184"/>
      <c r="S271" s="184"/>
      <c r="T271" s="184"/>
      <c r="U271" s="154"/>
      <c r="V271" s="154"/>
      <c r="W271" s="154"/>
      <c r="X271" s="154"/>
      <c r="Y271" s="154"/>
      <c r="Z271" s="154"/>
    </row>
    <row r="272">
      <c r="A272" s="175" t="s">
        <v>21</v>
      </c>
      <c r="B272" s="175" t="s">
        <v>265</v>
      </c>
      <c r="C272" s="147" t="s">
        <v>478</v>
      </c>
      <c r="D272" s="145" t="s">
        <v>242</v>
      </c>
      <c r="E272" s="146">
        <v>44181.0</v>
      </c>
      <c r="F272" s="147" t="s">
        <v>249</v>
      </c>
      <c r="G272" s="148">
        <v>21.0</v>
      </c>
      <c r="H272" s="148">
        <v>100.0</v>
      </c>
      <c r="I272" s="148">
        <v>50.0</v>
      </c>
      <c r="J272" s="149">
        <f t="shared" si="13"/>
        <v>0.002709251922</v>
      </c>
      <c r="K272" s="150">
        <f t="shared" si="15"/>
        <v>2.041421323</v>
      </c>
      <c r="L272" s="151">
        <f t="shared" si="4"/>
        <v>7.65769915</v>
      </c>
      <c r="M272" s="152" t="str">
        <f t="shared" si="5"/>
        <v>liviade</v>
      </c>
      <c r="N272" s="154">
        <f>IFERROR(__xludf.DUMMYFUNCTION("""COMPUTED_VALUE"""),20.0)</f>
        <v>20</v>
      </c>
      <c r="O272" s="184"/>
      <c r="P272" s="184"/>
      <c r="Q272" s="184"/>
      <c r="R272" s="184"/>
      <c r="S272" s="184"/>
      <c r="T272" s="184"/>
      <c r="U272" s="154"/>
      <c r="V272" s="154"/>
      <c r="W272" s="154"/>
      <c r="X272" s="154"/>
      <c r="Y272" s="154"/>
      <c r="Z272" s="154"/>
    </row>
    <row r="273">
      <c r="A273" s="175" t="s">
        <v>21</v>
      </c>
      <c r="B273" s="175" t="s">
        <v>265</v>
      </c>
      <c r="C273" s="147" t="s">
        <v>490</v>
      </c>
      <c r="D273" s="145" t="s">
        <v>242</v>
      </c>
      <c r="E273" s="146">
        <v>44181.0</v>
      </c>
      <c r="F273" s="147" t="s">
        <v>249</v>
      </c>
      <c r="G273" s="148">
        <v>21.0</v>
      </c>
      <c r="H273" s="148">
        <v>120.0</v>
      </c>
      <c r="I273" s="148">
        <v>100.0</v>
      </c>
      <c r="J273" s="149">
        <f t="shared" si="13"/>
        <v>0.003669506648</v>
      </c>
      <c r="K273" s="150">
        <f t="shared" si="15"/>
        <v>2.764973259</v>
      </c>
      <c r="L273" s="151">
        <f t="shared" si="4"/>
        <v>7.65769915</v>
      </c>
      <c r="M273" s="152" t="str">
        <f t="shared" si="5"/>
        <v>liviade</v>
      </c>
      <c r="N273" s="154">
        <f>IFERROR(__xludf.DUMMYFUNCTION("""COMPUTED_VALUE"""),21.0)</f>
        <v>21</v>
      </c>
      <c r="O273" s="184"/>
      <c r="P273" s="184"/>
      <c r="Q273" s="184"/>
      <c r="R273" s="184"/>
      <c r="S273" s="184"/>
      <c r="T273" s="184"/>
      <c r="U273" s="154"/>
      <c r="V273" s="154"/>
      <c r="W273" s="154"/>
      <c r="X273" s="154"/>
      <c r="Y273" s="154"/>
      <c r="Z273" s="154"/>
    </row>
    <row r="274">
      <c r="A274" s="175" t="s">
        <v>21</v>
      </c>
      <c r="B274" s="175" t="s">
        <v>396</v>
      </c>
      <c r="C274" s="147" t="s">
        <v>397</v>
      </c>
      <c r="D274" s="145" t="s">
        <v>242</v>
      </c>
      <c r="E274" s="146">
        <v>44182.0</v>
      </c>
      <c r="F274" s="147" t="s">
        <v>249</v>
      </c>
      <c r="G274" s="148">
        <v>21.0</v>
      </c>
      <c r="H274" s="148">
        <v>45.0</v>
      </c>
      <c r="I274" s="148">
        <v>50.0</v>
      </c>
      <c r="J274" s="149">
        <f t="shared" si="13"/>
        <v>0.00205164823</v>
      </c>
      <c r="K274" s="150">
        <f t="shared" si="15"/>
        <v>1.545916941</v>
      </c>
      <c r="L274" s="151">
        <f t="shared" si="4"/>
        <v>7.65769915</v>
      </c>
      <c r="M274" s="152" t="str">
        <f t="shared" si="5"/>
        <v>liviade</v>
      </c>
      <c r="N274" s="154">
        <f>IFERROR(__xludf.DUMMYFUNCTION("""COMPUTED_VALUE"""),22.0)</f>
        <v>22</v>
      </c>
      <c r="O274" s="184"/>
      <c r="P274" s="184"/>
      <c r="Q274" s="184"/>
      <c r="R274" s="184"/>
      <c r="S274" s="184"/>
      <c r="T274" s="184"/>
      <c r="U274" s="154"/>
      <c r="V274" s="154"/>
      <c r="W274" s="154"/>
      <c r="X274" s="154"/>
      <c r="Y274" s="154"/>
      <c r="Z274" s="154"/>
    </row>
    <row r="275">
      <c r="A275" s="175" t="s">
        <v>21</v>
      </c>
      <c r="B275" s="175" t="s">
        <v>265</v>
      </c>
      <c r="C275" s="147" t="s">
        <v>398</v>
      </c>
      <c r="D275" s="145" t="s">
        <v>242</v>
      </c>
      <c r="E275" s="146">
        <v>44182.0</v>
      </c>
      <c r="F275" s="147" t="s">
        <v>249</v>
      </c>
      <c r="G275" s="148">
        <v>5.0</v>
      </c>
      <c r="H275" s="148">
        <v>60.0</v>
      </c>
      <c r="I275" s="148">
        <v>50.0</v>
      </c>
      <c r="J275" s="149">
        <f t="shared" si="13"/>
        <v>0.001627198322</v>
      </c>
      <c r="K275" s="150">
        <f t="shared" si="15"/>
        <v>1.226093936</v>
      </c>
      <c r="L275" s="151">
        <f t="shared" si="4"/>
        <v>7.65769915</v>
      </c>
      <c r="M275" s="152" t="str">
        <f t="shared" si="5"/>
        <v>liviade</v>
      </c>
      <c r="N275" s="154">
        <f>IFERROR(__xludf.DUMMYFUNCTION("""COMPUTED_VALUE"""),23.0)</f>
        <v>23</v>
      </c>
      <c r="O275" s="184"/>
      <c r="P275" s="184"/>
      <c r="Q275" s="184"/>
      <c r="R275" s="184"/>
      <c r="S275" s="184"/>
      <c r="T275" s="184"/>
      <c r="U275" s="154"/>
      <c r="V275" s="154"/>
      <c r="W275" s="154"/>
      <c r="X275" s="154"/>
      <c r="Y275" s="154"/>
      <c r="Z275" s="154"/>
    </row>
    <row r="276">
      <c r="A276" s="175" t="s">
        <v>21</v>
      </c>
      <c r="B276" s="175" t="s">
        <v>76</v>
      </c>
      <c r="C276" s="147" t="s">
        <v>491</v>
      </c>
      <c r="D276" s="145" t="s">
        <v>242</v>
      </c>
      <c r="E276" s="146">
        <v>44183.0</v>
      </c>
      <c r="F276" s="147" t="s">
        <v>249</v>
      </c>
      <c r="G276" s="148">
        <v>21.0</v>
      </c>
      <c r="H276" s="148">
        <v>200.0</v>
      </c>
      <c r="I276" s="148">
        <v>100.0</v>
      </c>
      <c r="J276" s="149">
        <f t="shared" si="13"/>
        <v>0.00462602111</v>
      </c>
      <c r="K276" s="150">
        <f t="shared" si="15"/>
        <v>3.485706906</v>
      </c>
      <c r="L276" s="151">
        <f t="shared" si="4"/>
        <v>7.65769915</v>
      </c>
      <c r="M276" s="152" t="str">
        <f t="shared" si="5"/>
        <v>liviade</v>
      </c>
      <c r="N276" s="154">
        <f>IFERROR(__xludf.DUMMYFUNCTION("""COMPUTED_VALUE"""),24.0)</f>
        <v>24</v>
      </c>
      <c r="O276" s="184"/>
      <c r="P276" s="184"/>
      <c r="Q276" s="184"/>
      <c r="R276" s="184"/>
      <c r="S276" s="184"/>
      <c r="T276" s="184"/>
      <c r="U276" s="154"/>
      <c r="V276" s="154"/>
      <c r="W276" s="154"/>
      <c r="X276" s="154"/>
      <c r="Y276" s="154"/>
      <c r="Z276" s="154"/>
    </row>
    <row r="277">
      <c r="A277" s="175" t="s">
        <v>21</v>
      </c>
      <c r="B277" s="175" t="s">
        <v>76</v>
      </c>
      <c r="C277" s="147" t="s">
        <v>401</v>
      </c>
      <c r="D277" s="145" t="s">
        <v>242</v>
      </c>
      <c r="E277" s="146">
        <v>44183.0</v>
      </c>
      <c r="F277" s="147" t="s">
        <v>249</v>
      </c>
      <c r="G277" s="148">
        <v>21.0</v>
      </c>
      <c r="H277" s="148">
        <v>200.0</v>
      </c>
      <c r="I277" s="148">
        <v>50.0</v>
      </c>
      <c r="J277" s="149">
        <f t="shared" si="13"/>
        <v>0.003904894999</v>
      </c>
      <c r="K277" s="150">
        <f t="shared" si="15"/>
        <v>2.942338382</v>
      </c>
      <c r="L277" s="151">
        <f t="shared" si="4"/>
        <v>7.65769915</v>
      </c>
      <c r="M277" s="152" t="str">
        <f t="shared" si="5"/>
        <v>liviade</v>
      </c>
      <c r="N277" s="154">
        <f>IFERROR(__xludf.DUMMYFUNCTION("""COMPUTED_VALUE"""),25.0)</f>
        <v>25</v>
      </c>
      <c r="O277" s="184"/>
      <c r="P277" s="184"/>
      <c r="Q277" s="184"/>
      <c r="R277" s="184"/>
      <c r="S277" s="184"/>
      <c r="T277" s="184"/>
      <c r="U277" s="154"/>
      <c r="V277" s="154"/>
      <c r="W277" s="154"/>
      <c r="X277" s="154"/>
      <c r="Y277" s="154"/>
      <c r="Z277" s="154"/>
    </row>
    <row r="278">
      <c r="A278" s="175" t="s">
        <v>21</v>
      </c>
      <c r="B278" s="175" t="s">
        <v>76</v>
      </c>
      <c r="C278" s="147" t="s">
        <v>402</v>
      </c>
      <c r="D278" s="145" t="s">
        <v>242</v>
      </c>
      <c r="E278" s="146">
        <v>44183.0</v>
      </c>
      <c r="F278" s="147" t="s">
        <v>249</v>
      </c>
      <c r="G278" s="148">
        <v>5.0</v>
      </c>
      <c r="H278" s="148">
        <v>60.0</v>
      </c>
      <c r="I278" s="148">
        <v>50.0</v>
      </c>
      <c r="J278" s="149">
        <f t="shared" si="13"/>
        <v>0.001627198322</v>
      </c>
      <c r="K278" s="150">
        <f t="shared" si="15"/>
        <v>1.226093936</v>
      </c>
      <c r="L278" s="151">
        <f t="shared" si="4"/>
        <v>7.65769915</v>
      </c>
      <c r="M278" s="152" t="str">
        <f t="shared" si="5"/>
        <v>liviade</v>
      </c>
      <c r="N278" s="154">
        <f>IFERROR(__xludf.DUMMYFUNCTION("""COMPUTED_VALUE"""),26.0)</f>
        <v>26</v>
      </c>
      <c r="O278" s="184"/>
      <c r="P278" s="184"/>
      <c r="Q278" s="184"/>
      <c r="R278" s="184"/>
      <c r="S278" s="184"/>
      <c r="T278" s="184"/>
      <c r="U278" s="154"/>
      <c r="V278" s="154"/>
      <c r="W278" s="154"/>
      <c r="X278" s="154"/>
      <c r="Y278" s="154"/>
      <c r="Z278" s="154"/>
    </row>
    <row r="279">
      <c r="A279" s="175" t="s">
        <v>21</v>
      </c>
      <c r="B279" s="175" t="s">
        <v>21</v>
      </c>
      <c r="C279" s="147" t="s">
        <v>403</v>
      </c>
      <c r="D279" s="145" t="s">
        <v>242</v>
      </c>
      <c r="E279" s="146">
        <v>44183.0</v>
      </c>
      <c r="F279" s="147" t="s">
        <v>249</v>
      </c>
      <c r="G279" s="148">
        <v>5.0</v>
      </c>
      <c r="H279" s="148">
        <v>60.0</v>
      </c>
      <c r="I279" s="148">
        <v>50.0</v>
      </c>
      <c r="J279" s="149">
        <f t="shared" si="13"/>
        <v>0.001627198322</v>
      </c>
      <c r="K279" s="150">
        <f t="shared" si="15"/>
        <v>1.226093936</v>
      </c>
      <c r="L279" s="151">
        <f t="shared" si="4"/>
        <v>7.65769915</v>
      </c>
      <c r="M279" s="152" t="str">
        <f t="shared" si="5"/>
        <v>liviade</v>
      </c>
      <c r="N279" s="154">
        <f>IFERROR(__xludf.DUMMYFUNCTION("""COMPUTED_VALUE"""),27.0)</f>
        <v>27</v>
      </c>
      <c r="O279" s="184"/>
      <c r="P279" s="184"/>
      <c r="Q279" s="184"/>
      <c r="R279" s="184"/>
      <c r="S279" s="184"/>
      <c r="T279" s="184"/>
      <c r="U279" s="154"/>
      <c r="V279" s="154"/>
      <c r="W279" s="154"/>
      <c r="X279" s="154"/>
      <c r="Y279" s="154"/>
      <c r="Z279" s="154"/>
    </row>
    <row r="280">
      <c r="A280" s="175" t="s">
        <v>21</v>
      </c>
      <c r="B280" s="175" t="s">
        <v>21</v>
      </c>
      <c r="C280" s="147" t="s">
        <v>404</v>
      </c>
      <c r="D280" s="145" t="s">
        <v>242</v>
      </c>
      <c r="E280" s="146">
        <v>44183.0</v>
      </c>
      <c r="F280" s="147" t="s">
        <v>249</v>
      </c>
      <c r="G280" s="148">
        <v>21.0</v>
      </c>
      <c r="H280" s="148">
        <v>100.0</v>
      </c>
      <c r="I280" s="148">
        <v>50.0</v>
      </c>
      <c r="J280" s="149">
        <f t="shared" si="13"/>
        <v>0.002709251922</v>
      </c>
      <c r="K280" s="150">
        <f t="shared" si="15"/>
        <v>2.041421323</v>
      </c>
      <c r="L280" s="151">
        <f t="shared" si="4"/>
        <v>7.65769915</v>
      </c>
      <c r="M280" s="152" t="str">
        <f t="shared" si="5"/>
        <v>liviade</v>
      </c>
      <c r="N280" s="154">
        <f>IFERROR(__xludf.DUMMYFUNCTION("""COMPUTED_VALUE"""),28.0)</f>
        <v>28</v>
      </c>
      <c r="O280" s="184"/>
      <c r="P280" s="184"/>
      <c r="Q280" s="184"/>
      <c r="R280" s="184"/>
      <c r="S280" s="184"/>
      <c r="T280" s="184"/>
      <c r="U280" s="154"/>
      <c r="V280" s="154"/>
      <c r="W280" s="154"/>
      <c r="X280" s="154"/>
      <c r="Y280" s="154"/>
      <c r="Z280" s="154"/>
    </row>
    <row r="281">
      <c r="A281" s="175" t="s">
        <v>21</v>
      </c>
      <c r="B281" s="175" t="s">
        <v>405</v>
      </c>
      <c r="C281" s="147" t="s">
        <v>406</v>
      </c>
      <c r="D281" s="145" t="s">
        <v>242</v>
      </c>
      <c r="E281" s="146">
        <v>44183.0</v>
      </c>
      <c r="F281" s="147" t="s">
        <v>249</v>
      </c>
      <c r="G281" s="148">
        <v>5.0</v>
      </c>
      <c r="H281" s="148">
        <v>45.0</v>
      </c>
      <c r="I281" s="148">
        <v>50.0</v>
      </c>
      <c r="J281" s="149">
        <f t="shared" si="13"/>
        <v>0.001447851861</v>
      </c>
      <c r="K281" s="150">
        <f t="shared" si="15"/>
        <v>1.090956377</v>
      </c>
      <c r="L281" s="151">
        <f t="shared" si="4"/>
        <v>7.65769915</v>
      </c>
      <c r="M281" s="152" t="str">
        <f t="shared" si="5"/>
        <v>liviade</v>
      </c>
      <c r="N281" s="154">
        <f>IFERROR(__xludf.DUMMYFUNCTION("""COMPUTED_VALUE"""),29.0)</f>
        <v>29</v>
      </c>
      <c r="O281" s="184"/>
      <c r="P281" s="184"/>
      <c r="Q281" s="184"/>
      <c r="R281" s="184"/>
      <c r="S281" s="184"/>
      <c r="T281" s="184"/>
      <c r="U281" s="154"/>
      <c r="V281" s="154"/>
      <c r="W281" s="154"/>
      <c r="X281" s="154"/>
      <c r="Y281" s="154"/>
      <c r="Z281" s="154"/>
    </row>
    <row r="282">
      <c r="A282" s="167" t="s">
        <v>21</v>
      </c>
      <c r="B282" s="161" t="s">
        <v>262</v>
      </c>
      <c r="C282" s="158" t="s">
        <v>339</v>
      </c>
      <c r="D282" s="163"/>
      <c r="E282" s="164"/>
      <c r="F282" s="157"/>
      <c r="G282" s="159"/>
      <c r="H282" s="159"/>
      <c r="I282" s="159"/>
      <c r="J282" s="149">
        <f t="shared" si="13"/>
        <v>0</v>
      </c>
      <c r="K282" s="165">
        <f>51.054*-0.85</f>
        <v>-43.3959</v>
      </c>
      <c r="L282" s="151">
        <f t="shared" si="4"/>
        <v>7.65769915</v>
      </c>
      <c r="M282" s="152" t="str">
        <f t="shared" si="5"/>
        <v>liviade</v>
      </c>
      <c r="N282" s="153">
        <f>IFERROR(__xludf.DUMMYFUNCTION("""COMPUTED_VALUE"""),30.0)</f>
        <v>30</v>
      </c>
      <c r="O282" s="153"/>
      <c r="P282" s="153"/>
      <c r="Q282" s="153"/>
      <c r="R282" s="153"/>
      <c r="S282" s="153"/>
      <c r="T282" s="153"/>
      <c r="U282" s="153"/>
      <c r="V282" s="153"/>
      <c r="W282" s="153"/>
      <c r="X282" s="153"/>
      <c r="Y282" s="154"/>
      <c r="Z282" s="154"/>
    </row>
    <row r="283">
      <c r="A283" s="175" t="s">
        <v>75</v>
      </c>
      <c r="B283" s="175" t="s">
        <v>265</v>
      </c>
      <c r="C283" s="147" t="s">
        <v>492</v>
      </c>
      <c r="D283" s="145" t="s">
        <v>242</v>
      </c>
      <c r="E283" s="166">
        <v>44172.0</v>
      </c>
      <c r="F283" s="147" t="s">
        <v>260</v>
      </c>
      <c r="G283" s="148">
        <v>21.0</v>
      </c>
      <c r="H283" s="148">
        <v>60.0</v>
      </c>
      <c r="I283" s="148">
        <v>50.0</v>
      </c>
      <c r="J283" s="149">
        <f t="shared" si="13"/>
        <v>0.002230994692</v>
      </c>
      <c r="K283" s="150">
        <f t="shared" ref="K283:K304" si="16">J283*$J$1</f>
        <v>1.6810545</v>
      </c>
      <c r="L283" s="151">
        <f t="shared" si="4"/>
        <v>7.082901078</v>
      </c>
      <c r="M283" s="152" t="str">
        <f t="shared" si="5"/>
        <v>freddbomba</v>
      </c>
      <c r="N283" s="154">
        <f>IFERROR(__xludf.DUMMYFUNCTION("""COMPUTED_VALUE"""),1.0)</f>
        <v>1</v>
      </c>
      <c r="O283" s="184"/>
      <c r="P283" s="184"/>
      <c r="Q283" s="184"/>
      <c r="R283" s="184"/>
      <c r="S283" s="184"/>
      <c r="T283" s="184"/>
      <c r="U283" s="154"/>
      <c r="V283" s="154"/>
      <c r="W283" s="154"/>
      <c r="X283" s="154"/>
      <c r="Y283" s="154"/>
      <c r="Z283" s="154"/>
    </row>
    <row r="284">
      <c r="A284" s="175" t="s">
        <v>75</v>
      </c>
      <c r="B284" s="175" t="s">
        <v>21</v>
      </c>
      <c r="C284" s="147" t="s">
        <v>493</v>
      </c>
      <c r="D284" s="145" t="s">
        <v>242</v>
      </c>
      <c r="E284" s="166">
        <v>44173.0</v>
      </c>
      <c r="F284" s="147" t="s">
        <v>260</v>
      </c>
      <c r="G284" s="148">
        <v>21.0</v>
      </c>
      <c r="H284" s="148">
        <v>45.0</v>
      </c>
      <c r="I284" s="148">
        <v>50.0</v>
      </c>
      <c r="J284" s="149">
        <f t="shared" si="13"/>
        <v>0.00205164823</v>
      </c>
      <c r="K284" s="150">
        <f t="shared" si="16"/>
        <v>1.545916941</v>
      </c>
      <c r="L284" s="151">
        <f t="shared" si="4"/>
        <v>7.082901078</v>
      </c>
      <c r="M284" s="152" t="str">
        <f t="shared" si="5"/>
        <v>freddbomba</v>
      </c>
      <c r="N284" s="154">
        <f>IFERROR(__xludf.DUMMYFUNCTION("""COMPUTED_VALUE"""),2.0)</f>
        <v>2</v>
      </c>
      <c r="O284" s="184"/>
      <c r="P284" s="184"/>
      <c r="Q284" s="184"/>
      <c r="R284" s="184"/>
      <c r="S284" s="184"/>
      <c r="T284" s="184"/>
      <c r="U284" s="154"/>
      <c r="V284" s="154"/>
      <c r="W284" s="154"/>
      <c r="X284" s="154"/>
      <c r="Y284" s="154"/>
      <c r="Z284" s="154"/>
    </row>
    <row r="285">
      <c r="A285" s="175" t="s">
        <v>75</v>
      </c>
      <c r="B285" s="175" t="s">
        <v>21</v>
      </c>
      <c r="C285" s="147" t="s">
        <v>381</v>
      </c>
      <c r="D285" s="145" t="s">
        <v>242</v>
      </c>
      <c r="E285" s="166">
        <v>44174.0</v>
      </c>
      <c r="F285" s="147" t="s">
        <v>249</v>
      </c>
      <c r="G285" s="148">
        <v>5.0</v>
      </c>
      <c r="H285" s="148">
        <v>45.0</v>
      </c>
      <c r="I285" s="148">
        <v>50.0</v>
      </c>
      <c r="J285" s="149">
        <f t="shared" si="13"/>
        <v>0.001447851861</v>
      </c>
      <c r="K285" s="150">
        <f t="shared" si="16"/>
        <v>1.090956377</v>
      </c>
      <c r="L285" s="151">
        <f t="shared" si="4"/>
        <v>7.082901078</v>
      </c>
      <c r="M285" s="152" t="str">
        <f t="shared" si="5"/>
        <v>freddbomba</v>
      </c>
      <c r="N285" s="154">
        <f>IFERROR(__xludf.DUMMYFUNCTION("""COMPUTED_VALUE"""),3.0)</f>
        <v>3</v>
      </c>
      <c r="O285" s="184"/>
      <c r="P285" s="184"/>
      <c r="Q285" s="184"/>
      <c r="R285" s="184"/>
      <c r="S285" s="184"/>
      <c r="T285" s="184"/>
      <c r="U285" s="154"/>
      <c r="V285" s="154"/>
      <c r="W285" s="154"/>
      <c r="X285" s="154"/>
      <c r="Y285" s="154"/>
      <c r="Z285" s="154"/>
    </row>
    <row r="286">
      <c r="A286" s="175" t="s">
        <v>75</v>
      </c>
      <c r="B286" s="175" t="s">
        <v>255</v>
      </c>
      <c r="C286" s="147" t="s">
        <v>494</v>
      </c>
      <c r="D286" s="145" t="s">
        <v>242</v>
      </c>
      <c r="E286" s="146">
        <v>44181.0</v>
      </c>
      <c r="F286" s="147" t="s">
        <v>260</v>
      </c>
      <c r="G286" s="148">
        <v>21.0</v>
      </c>
      <c r="H286" s="148">
        <v>120.0</v>
      </c>
      <c r="I286" s="148">
        <v>100.0</v>
      </c>
      <c r="J286" s="149">
        <f t="shared" si="13"/>
        <v>0.003669506648</v>
      </c>
      <c r="K286" s="150">
        <f t="shared" si="16"/>
        <v>2.764973259</v>
      </c>
      <c r="L286" s="151">
        <f t="shared" si="4"/>
        <v>7.082901078</v>
      </c>
      <c r="M286" s="152" t="str">
        <f t="shared" si="5"/>
        <v>freddbomba</v>
      </c>
      <c r="N286" s="154">
        <f>IFERROR(__xludf.DUMMYFUNCTION("""COMPUTED_VALUE"""),4.0)</f>
        <v>4</v>
      </c>
      <c r="O286" s="184"/>
      <c r="P286" s="184"/>
      <c r="Q286" s="184"/>
      <c r="R286" s="184"/>
      <c r="S286" s="184"/>
      <c r="T286" s="184"/>
      <c r="U286" s="154"/>
      <c r="V286" s="154"/>
      <c r="W286" s="154"/>
      <c r="X286" s="154"/>
      <c r="Y286" s="154"/>
      <c r="Z286" s="154"/>
    </row>
    <row r="287">
      <c r="A287" s="175" t="s">
        <v>10</v>
      </c>
      <c r="B287" s="175" t="s">
        <v>265</v>
      </c>
      <c r="C287" s="147" t="s">
        <v>379</v>
      </c>
      <c r="D287" s="145" t="s">
        <v>242</v>
      </c>
      <c r="E287" s="166">
        <v>44173.0</v>
      </c>
      <c r="F287" s="147" t="s">
        <v>249</v>
      </c>
      <c r="G287" s="148">
        <v>144.0</v>
      </c>
      <c r="H287" s="148">
        <v>60.0</v>
      </c>
      <c r="I287" s="148">
        <v>50.0</v>
      </c>
      <c r="J287" s="149">
        <f t="shared" si="13"/>
        <v>0.006872679284</v>
      </c>
      <c r="K287" s="150">
        <f t="shared" si="16"/>
        <v>5.17856384</v>
      </c>
      <c r="L287" s="151">
        <f t="shared" si="4"/>
        <v>6.686071342</v>
      </c>
      <c r="M287" s="152" t="str">
        <f t="shared" si="5"/>
        <v>jessicazartler</v>
      </c>
      <c r="N287" s="154">
        <f>IFERROR(__xludf.DUMMYFUNCTION("""COMPUTED_VALUE"""),1.0)</f>
        <v>1</v>
      </c>
      <c r="O287" s="184"/>
      <c r="P287" s="184"/>
      <c r="Q287" s="184"/>
      <c r="R287" s="184"/>
      <c r="S287" s="184"/>
      <c r="T287" s="184"/>
      <c r="U287" s="154"/>
      <c r="V287" s="154"/>
      <c r="W287" s="154"/>
      <c r="X287" s="154"/>
      <c r="Y287" s="154"/>
      <c r="Z287" s="154"/>
    </row>
    <row r="288">
      <c r="A288" s="175" t="s">
        <v>10</v>
      </c>
      <c r="B288" s="175" t="s">
        <v>20</v>
      </c>
      <c r="C288" s="147" t="s">
        <v>472</v>
      </c>
      <c r="D288" s="145" t="s">
        <v>242</v>
      </c>
      <c r="E288" s="166">
        <v>44174.0</v>
      </c>
      <c r="F288" s="147" t="s">
        <v>249</v>
      </c>
      <c r="G288" s="148">
        <v>144.0</v>
      </c>
      <c r="H288" s="148">
        <v>100.0</v>
      </c>
      <c r="I288" s="148">
        <v>50.0</v>
      </c>
      <c r="J288" s="149">
        <f t="shared" si="13"/>
        <v>0.007350936514</v>
      </c>
      <c r="K288" s="150">
        <f t="shared" si="16"/>
        <v>5.538930663</v>
      </c>
      <c r="L288" s="151">
        <f t="shared" si="4"/>
        <v>6.686071342</v>
      </c>
      <c r="M288" s="152" t="str">
        <f t="shared" si="5"/>
        <v>jessicazartler</v>
      </c>
      <c r="N288" s="154">
        <f>IFERROR(__xludf.DUMMYFUNCTION("""COMPUTED_VALUE"""),2.0)</f>
        <v>2</v>
      </c>
      <c r="O288" s="184"/>
      <c r="P288" s="184"/>
      <c r="Q288" s="184"/>
      <c r="R288" s="184"/>
      <c r="S288" s="184"/>
      <c r="T288" s="184"/>
      <c r="U288" s="154"/>
      <c r="V288" s="154"/>
      <c r="W288" s="154"/>
      <c r="X288" s="154"/>
      <c r="Y288" s="154"/>
      <c r="Z288" s="154"/>
    </row>
    <row r="289">
      <c r="A289" s="175" t="s">
        <v>10</v>
      </c>
      <c r="B289" s="175" t="s">
        <v>9</v>
      </c>
      <c r="C289" s="147" t="s">
        <v>495</v>
      </c>
      <c r="D289" s="145" t="s">
        <v>242</v>
      </c>
      <c r="E289" s="166">
        <v>44174.0</v>
      </c>
      <c r="F289" s="147" t="s">
        <v>249</v>
      </c>
      <c r="G289" s="148">
        <v>144.0</v>
      </c>
      <c r="H289" s="148">
        <v>20.0</v>
      </c>
      <c r="I289" s="148">
        <v>20.0</v>
      </c>
      <c r="J289" s="149">
        <f t="shared" si="13"/>
        <v>0.005961746387</v>
      </c>
      <c r="K289" s="150">
        <f t="shared" si="16"/>
        <v>4.492175902</v>
      </c>
      <c r="L289" s="151">
        <f t="shared" si="4"/>
        <v>6.686071342</v>
      </c>
      <c r="M289" s="152" t="str">
        <f t="shared" si="5"/>
        <v>jessicazartler</v>
      </c>
      <c r="N289" s="154">
        <f>IFERROR(__xludf.DUMMYFUNCTION("""COMPUTED_VALUE"""),3.0)</f>
        <v>3</v>
      </c>
      <c r="O289" s="184"/>
      <c r="P289" s="184"/>
      <c r="Q289" s="184"/>
      <c r="R289" s="184"/>
      <c r="S289" s="184"/>
      <c r="T289" s="184"/>
      <c r="U289" s="154"/>
      <c r="V289" s="154"/>
      <c r="W289" s="154"/>
      <c r="X289" s="154"/>
      <c r="Y289" s="154"/>
      <c r="Z289" s="154"/>
    </row>
    <row r="290">
      <c r="A290" s="175" t="s">
        <v>10</v>
      </c>
      <c r="B290" s="175" t="s">
        <v>21</v>
      </c>
      <c r="C290" s="147" t="s">
        <v>382</v>
      </c>
      <c r="D290" s="145" t="s">
        <v>242</v>
      </c>
      <c r="E290" s="166">
        <v>44174.0</v>
      </c>
      <c r="F290" s="147" t="s">
        <v>249</v>
      </c>
      <c r="G290" s="148">
        <v>5.0</v>
      </c>
      <c r="H290" s="148">
        <v>45.0</v>
      </c>
      <c r="I290" s="148">
        <v>50.0</v>
      </c>
      <c r="J290" s="149">
        <f t="shared" si="13"/>
        <v>0.001447851861</v>
      </c>
      <c r="K290" s="150">
        <f t="shared" si="16"/>
        <v>1.090956377</v>
      </c>
      <c r="L290" s="151">
        <f t="shared" si="4"/>
        <v>6.686071342</v>
      </c>
      <c r="M290" s="152" t="str">
        <f t="shared" si="5"/>
        <v>jessicazartler</v>
      </c>
      <c r="N290" s="154">
        <f>IFERROR(__xludf.DUMMYFUNCTION("""COMPUTED_VALUE"""),4.0)</f>
        <v>4</v>
      </c>
      <c r="O290" s="184"/>
      <c r="P290" s="184"/>
      <c r="Q290" s="184"/>
      <c r="R290" s="184"/>
      <c r="S290" s="184"/>
      <c r="T290" s="184"/>
      <c r="U290" s="154"/>
      <c r="V290" s="154"/>
      <c r="W290" s="154"/>
      <c r="X290" s="154"/>
      <c r="Y290" s="154"/>
      <c r="Z290" s="154"/>
    </row>
    <row r="291">
      <c r="A291" s="175" t="s">
        <v>10</v>
      </c>
      <c r="B291" s="175" t="s">
        <v>21</v>
      </c>
      <c r="C291" s="147" t="s">
        <v>496</v>
      </c>
      <c r="D291" s="145" t="s">
        <v>242</v>
      </c>
      <c r="E291" s="166">
        <v>44174.0</v>
      </c>
      <c r="F291" s="147" t="s">
        <v>249</v>
      </c>
      <c r="G291" s="148">
        <v>21.0</v>
      </c>
      <c r="H291" s="148">
        <v>45.0</v>
      </c>
      <c r="I291" s="148">
        <v>100.0</v>
      </c>
      <c r="J291" s="149">
        <f t="shared" si="13"/>
        <v>0.002772774341</v>
      </c>
      <c r="K291" s="150">
        <f t="shared" si="16"/>
        <v>2.089285466</v>
      </c>
      <c r="L291" s="151">
        <f t="shared" si="4"/>
        <v>6.686071342</v>
      </c>
      <c r="M291" s="152" t="str">
        <f t="shared" si="5"/>
        <v>jessicazartler</v>
      </c>
      <c r="N291" s="154">
        <f>IFERROR(__xludf.DUMMYFUNCTION("""COMPUTED_VALUE"""),5.0)</f>
        <v>5</v>
      </c>
      <c r="O291" s="184"/>
      <c r="P291" s="184"/>
      <c r="Q291" s="184"/>
      <c r="R291" s="184"/>
      <c r="S291" s="184"/>
      <c r="T291" s="184"/>
      <c r="U291" s="154"/>
      <c r="V291" s="154"/>
      <c r="W291" s="154"/>
      <c r="X291" s="154"/>
      <c r="Y291" s="154"/>
      <c r="Z291" s="154"/>
    </row>
    <row r="292">
      <c r="A292" s="175" t="s">
        <v>10</v>
      </c>
      <c r="B292" s="175" t="s">
        <v>6</v>
      </c>
      <c r="C292" s="147" t="s">
        <v>383</v>
      </c>
      <c r="D292" s="145" t="s">
        <v>242</v>
      </c>
      <c r="E292" s="146">
        <v>44175.0</v>
      </c>
      <c r="F292" s="147" t="s">
        <v>249</v>
      </c>
      <c r="G292" s="148">
        <v>5.0</v>
      </c>
      <c r="H292" s="148">
        <v>45.0</v>
      </c>
      <c r="I292" s="148">
        <v>50.0</v>
      </c>
      <c r="J292" s="149">
        <f t="shared" si="13"/>
        <v>0.001447851861</v>
      </c>
      <c r="K292" s="150">
        <f t="shared" si="16"/>
        <v>1.090956377</v>
      </c>
      <c r="L292" s="151">
        <f t="shared" si="4"/>
        <v>6.686071342</v>
      </c>
      <c r="M292" s="152" t="str">
        <f t="shared" si="5"/>
        <v>jessicazartler</v>
      </c>
      <c r="N292" s="154">
        <f>IFERROR(__xludf.DUMMYFUNCTION("""COMPUTED_VALUE"""),6.0)</f>
        <v>6</v>
      </c>
      <c r="O292" s="184"/>
      <c r="P292" s="184"/>
      <c r="Q292" s="184"/>
      <c r="R292" s="184"/>
      <c r="S292" s="184"/>
      <c r="T292" s="184"/>
      <c r="U292" s="154"/>
      <c r="V292" s="154"/>
      <c r="W292" s="154"/>
      <c r="X292" s="154"/>
      <c r="Y292" s="154"/>
      <c r="Z292" s="154"/>
    </row>
    <row r="293">
      <c r="A293" s="175" t="s">
        <v>10</v>
      </c>
      <c r="B293" s="175" t="s">
        <v>76</v>
      </c>
      <c r="C293" s="147" t="s">
        <v>473</v>
      </c>
      <c r="D293" s="145" t="s">
        <v>242</v>
      </c>
      <c r="E293" s="146">
        <v>44176.0</v>
      </c>
      <c r="F293" s="147" t="s">
        <v>249</v>
      </c>
      <c r="G293" s="148">
        <v>3.0</v>
      </c>
      <c r="H293" s="148">
        <v>300.0</v>
      </c>
      <c r="I293" s="148">
        <v>100.0</v>
      </c>
      <c r="J293" s="149">
        <f t="shared" si="13"/>
        <v>0.00514239327</v>
      </c>
      <c r="K293" s="150">
        <f t="shared" si="16"/>
        <v>3.874793329</v>
      </c>
      <c r="L293" s="151">
        <f t="shared" si="4"/>
        <v>6.686071342</v>
      </c>
      <c r="M293" s="152" t="str">
        <f t="shared" si="5"/>
        <v>jessicazartler</v>
      </c>
      <c r="N293" s="154">
        <f>IFERROR(__xludf.DUMMYFUNCTION("""COMPUTED_VALUE"""),7.0)</f>
        <v>7</v>
      </c>
      <c r="O293" s="184"/>
      <c r="P293" s="184"/>
      <c r="Q293" s="184"/>
      <c r="R293" s="184"/>
      <c r="S293" s="184"/>
      <c r="T293" s="184"/>
      <c r="U293" s="154"/>
      <c r="V293" s="154"/>
      <c r="W293" s="154"/>
      <c r="X293" s="154"/>
      <c r="Y293" s="154"/>
      <c r="Z293" s="154"/>
    </row>
    <row r="294">
      <c r="A294" s="175" t="s">
        <v>10</v>
      </c>
      <c r="B294" s="175" t="s">
        <v>76</v>
      </c>
      <c r="C294" s="147" t="s">
        <v>385</v>
      </c>
      <c r="D294" s="145" t="s">
        <v>242</v>
      </c>
      <c r="E294" s="146">
        <v>44176.0</v>
      </c>
      <c r="F294" s="147" t="s">
        <v>249</v>
      </c>
      <c r="G294" s="148">
        <v>21.0</v>
      </c>
      <c r="H294" s="148">
        <v>10.0</v>
      </c>
      <c r="I294" s="148">
        <v>20.0</v>
      </c>
      <c r="J294" s="149">
        <f t="shared" si="13"/>
        <v>0.001200497487</v>
      </c>
      <c r="K294" s="150">
        <f t="shared" si="16"/>
        <v>0.9045748565</v>
      </c>
      <c r="L294" s="151">
        <f t="shared" si="4"/>
        <v>6.686071342</v>
      </c>
      <c r="M294" s="152" t="str">
        <f t="shared" si="5"/>
        <v>jessicazartler</v>
      </c>
      <c r="N294" s="154">
        <f>IFERROR(__xludf.DUMMYFUNCTION("""COMPUTED_VALUE"""),8.0)</f>
        <v>8</v>
      </c>
      <c r="O294" s="184"/>
      <c r="P294" s="184"/>
      <c r="Q294" s="184"/>
      <c r="R294" s="184"/>
      <c r="S294" s="184"/>
      <c r="T294" s="184"/>
      <c r="U294" s="154"/>
      <c r="V294" s="154"/>
      <c r="W294" s="154"/>
      <c r="X294" s="154"/>
      <c r="Y294" s="154"/>
      <c r="Z294" s="154"/>
    </row>
    <row r="295">
      <c r="A295" s="175" t="s">
        <v>10</v>
      </c>
      <c r="B295" s="175" t="s">
        <v>76</v>
      </c>
      <c r="C295" s="147" t="s">
        <v>497</v>
      </c>
      <c r="D295" s="145" t="s">
        <v>242</v>
      </c>
      <c r="E295" s="146">
        <v>44176.0</v>
      </c>
      <c r="F295" s="147" t="s">
        <v>249</v>
      </c>
      <c r="G295" s="148">
        <v>21.0</v>
      </c>
      <c r="H295" s="148">
        <v>100.0</v>
      </c>
      <c r="I295" s="148">
        <v>50.0</v>
      </c>
      <c r="J295" s="149">
        <f t="shared" si="13"/>
        <v>0.002709251922</v>
      </c>
      <c r="K295" s="150">
        <f t="shared" si="16"/>
        <v>2.041421323</v>
      </c>
      <c r="L295" s="151">
        <f t="shared" si="4"/>
        <v>6.686071342</v>
      </c>
      <c r="M295" s="152" t="str">
        <f t="shared" si="5"/>
        <v>jessicazartler</v>
      </c>
      <c r="N295" s="154">
        <f>IFERROR(__xludf.DUMMYFUNCTION("""COMPUTED_VALUE"""),9.0)</f>
        <v>9</v>
      </c>
      <c r="O295" s="184"/>
      <c r="P295" s="184"/>
      <c r="Q295" s="184"/>
      <c r="R295" s="184"/>
      <c r="S295" s="184"/>
      <c r="T295" s="184"/>
      <c r="U295" s="154"/>
      <c r="V295" s="154"/>
      <c r="W295" s="154"/>
      <c r="X295" s="154"/>
      <c r="Y295" s="154"/>
      <c r="Z295" s="154"/>
    </row>
    <row r="296">
      <c r="A296" s="175" t="s">
        <v>10</v>
      </c>
      <c r="B296" s="175" t="s">
        <v>76</v>
      </c>
      <c r="C296" s="147" t="s">
        <v>498</v>
      </c>
      <c r="D296" s="145" t="s">
        <v>242</v>
      </c>
      <c r="E296" s="146">
        <v>44176.0</v>
      </c>
      <c r="F296" s="147" t="s">
        <v>249</v>
      </c>
      <c r="G296" s="148">
        <v>21.0</v>
      </c>
      <c r="H296" s="148">
        <v>60.0</v>
      </c>
      <c r="I296" s="148">
        <v>50.0</v>
      </c>
      <c r="J296" s="149">
        <f t="shared" si="13"/>
        <v>0.002230994692</v>
      </c>
      <c r="K296" s="150">
        <f t="shared" si="16"/>
        <v>1.6810545</v>
      </c>
      <c r="L296" s="151">
        <f t="shared" si="4"/>
        <v>6.686071342</v>
      </c>
      <c r="M296" s="152" t="str">
        <f t="shared" si="5"/>
        <v>jessicazartler</v>
      </c>
      <c r="N296" s="154">
        <f>IFERROR(__xludf.DUMMYFUNCTION("""COMPUTED_VALUE"""),10.0)</f>
        <v>10</v>
      </c>
      <c r="O296" s="184"/>
      <c r="P296" s="184"/>
      <c r="Q296" s="184"/>
      <c r="R296" s="184"/>
      <c r="S296" s="184"/>
      <c r="T296" s="184"/>
      <c r="U296" s="154"/>
      <c r="V296" s="154"/>
      <c r="W296" s="154"/>
      <c r="X296" s="154"/>
      <c r="Y296" s="154"/>
      <c r="Z296" s="154"/>
    </row>
    <row r="297">
      <c r="A297" s="175" t="s">
        <v>10</v>
      </c>
      <c r="B297" s="175" t="s">
        <v>76</v>
      </c>
      <c r="C297" s="147" t="s">
        <v>389</v>
      </c>
      <c r="D297" s="145" t="s">
        <v>242</v>
      </c>
      <c r="E297" s="146">
        <v>44176.0</v>
      </c>
      <c r="F297" s="147" t="s">
        <v>249</v>
      </c>
      <c r="G297" s="148">
        <v>2.0</v>
      </c>
      <c r="H297" s="148">
        <v>45.0</v>
      </c>
      <c r="I297" s="148">
        <v>50.0</v>
      </c>
      <c r="J297" s="149">
        <f t="shared" si="13"/>
        <v>0.001334640041</v>
      </c>
      <c r="K297" s="150">
        <f t="shared" si="16"/>
        <v>1.005651271</v>
      </c>
      <c r="L297" s="151">
        <f t="shared" si="4"/>
        <v>6.686071342</v>
      </c>
      <c r="M297" s="152" t="str">
        <f t="shared" si="5"/>
        <v>jessicazartler</v>
      </c>
      <c r="N297" s="154">
        <f>IFERROR(__xludf.DUMMYFUNCTION("""COMPUTED_VALUE"""),11.0)</f>
        <v>11</v>
      </c>
      <c r="O297" s="184"/>
      <c r="P297" s="184"/>
      <c r="Q297" s="184"/>
      <c r="R297" s="184"/>
      <c r="S297" s="184"/>
      <c r="T297" s="184"/>
      <c r="U297" s="154"/>
      <c r="V297" s="154"/>
      <c r="W297" s="154"/>
      <c r="X297" s="154"/>
      <c r="Y297" s="154"/>
      <c r="Z297" s="154"/>
    </row>
    <row r="298">
      <c r="A298" s="175" t="s">
        <v>10</v>
      </c>
      <c r="B298" s="175" t="s">
        <v>265</v>
      </c>
      <c r="C298" s="147" t="s">
        <v>393</v>
      </c>
      <c r="D298" s="145" t="s">
        <v>242</v>
      </c>
      <c r="E298" s="146">
        <v>44180.0</v>
      </c>
      <c r="F298" s="147" t="s">
        <v>249</v>
      </c>
      <c r="G298" s="148">
        <v>5.0</v>
      </c>
      <c r="H298" s="148">
        <v>60.0</v>
      </c>
      <c r="I298" s="148">
        <v>50.0</v>
      </c>
      <c r="J298" s="149">
        <f t="shared" si="13"/>
        <v>0.001627198322</v>
      </c>
      <c r="K298" s="150">
        <f t="shared" si="16"/>
        <v>1.226093936</v>
      </c>
      <c r="L298" s="151">
        <f t="shared" si="4"/>
        <v>6.686071342</v>
      </c>
      <c r="M298" s="152" t="str">
        <f t="shared" si="5"/>
        <v>jessicazartler</v>
      </c>
      <c r="N298" s="154">
        <f>IFERROR(__xludf.DUMMYFUNCTION("""COMPUTED_VALUE"""),12.0)</f>
        <v>12</v>
      </c>
      <c r="O298" s="184"/>
      <c r="P298" s="184"/>
      <c r="Q298" s="184"/>
      <c r="R298" s="184"/>
      <c r="S298" s="184"/>
      <c r="T298" s="184"/>
      <c r="U298" s="154"/>
      <c r="V298" s="154"/>
      <c r="W298" s="154"/>
      <c r="X298" s="154"/>
      <c r="Y298" s="154"/>
      <c r="Z298" s="154"/>
    </row>
    <row r="299">
      <c r="A299" s="175" t="s">
        <v>10</v>
      </c>
      <c r="B299" s="175" t="s">
        <v>21</v>
      </c>
      <c r="C299" s="147" t="s">
        <v>499</v>
      </c>
      <c r="D299" s="145" t="s">
        <v>242</v>
      </c>
      <c r="E299" s="146">
        <v>44181.0</v>
      </c>
      <c r="F299" s="147" t="s">
        <v>249</v>
      </c>
      <c r="G299" s="148">
        <v>21.0</v>
      </c>
      <c r="H299" s="148">
        <v>600.0</v>
      </c>
      <c r="I299" s="148">
        <v>100.0</v>
      </c>
      <c r="J299" s="149">
        <f t="shared" si="13"/>
        <v>0.009408593416</v>
      </c>
      <c r="K299" s="150">
        <f t="shared" si="16"/>
        <v>7.089375139</v>
      </c>
      <c r="L299" s="151">
        <f t="shared" si="4"/>
        <v>6.686071342</v>
      </c>
      <c r="M299" s="152" t="str">
        <f t="shared" si="5"/>
        <v>jessicazartler</v>
      </c>
      <c r="N299" s="154">
        <f>IFERROR(__xludf.DUMMYFUNCTION("""COMPUTED_VALUE"""),13.0)</f>
        <v>13</v>
      </c>
      <c r="O299" s="184"/>
      <c r="P299" s="184"/>
      <c r="Q299" s="184"/>
      <c r="R299" s="184"/>
      <c r="S299" s="184"/>
      <c r="T299" s="184"/>
      <c r="U299" s="154"/>
      <c r="V299" s="154"/>
      <c r="W299" s="154"/>
      <c r="X299" s="154"/>
      <c r="Y299" s="154"/>
      <c r="Z299" s="154"/>
    </row>
    <row r="300">
      <c r="A300" s="175" t="s">
        <v>10</v>
      </c>
      <c r="B300" s="175" t="s">
        <v>265</v>
      </c>
      <c r="C300" s="147" t="s">
        <v>398</v>
      </c>
      <c r="D300" s="145" t="s">
        <v>242</v>
      </c>
      <c r="E300" s="146">
        <v>44182.0</v>
      </c>
      <c r="F300" s="147" t="s">
        <v>249</v>
      </c>
      <c r="G300" s="148">
        <v>5.0</v>
      </c>
      <c r="H300" s="148">
        <v>60.0</v>
      </c>
      <c r="I300" s="148">
        <v>100.0</v>
      </c>
      <c r="J300" s="149">
        <f t="shared" si="13"/>
        <v>0.002348324433</v>
      </c>
      <c r="K300" s="150">
        <f t="shared" si="16"/>
        <v>1.76946246</v>
      </c>
      <c r="L300" s="151">
        <f t="shared" si="4"/>
        <v>6.686071342</v>
      </c>
      <c r="M300" s="152" t="str">
        <f t="shared" si="5"/>
        <v>jessicazartler</v>
      </c>
      <c r="N300" s="154">
        <f>IFERROR(__xludf.DUMMYFUNCTION("""COMPUTED_VALUE"""),14.0)</f>
        <v>14</v>
      </c>
      <c r="O300" s="184"/>
      <c r="P300" s="184"/>
      <c r="Q300" s="184"/>
      <c r="R300" s="184"/>
      <c r="S300" s="184"/>
      <c r="T300" s="184"/>
      <c r="U300" s="154"/>
      <c r="V300" s="154"/>
      <c r="W300" s="154"/>
      <c r="X300" s="154"/>
      <c r="Y300" s="154"/>
      <c r="Z300" s="154"/>
    </row>
    <row r="301">
      <c r="A301" s="175" t="s">
        <v>10</v>
      </c>
      <c r="B301" s="175" t="s">
        <v>76</v>
      </c>
      <c r="C301" s="147" t="s">
        <v>401</v>
      </c>
      <c r="D301" s="145" t="s">
        <v>242</v>
      </c>
      <c r="E301" s="146">
        <v>44183.0</v>
      </c>
      <c r="F301" s="147" t="s">
        <v>249</v>
      </c>
      <c r="G301" s="148">
        <v>21.0</v>
      </c>
      <c r="H301" s="148">
        <v>60.0</v>
      </c>
      <c r="I301" s="148">
        <v>50.0</v>
      </c>
      <c r="J301" s="149">
        <f t="shared" si="13"/>
        <v>0.002230994692</v>
      </c>
      <c r="K301" s="150">
        <f t="shared" si="16"/>
        <v>1.6810545</v>
      </c>
      <c r="L301" s="151">
        <f t="shared" si="4"/>
        <v>6.686071342</v>
      </c>
      <c r="M301" s="152" t="str">
        <f t="shared" si="5"/>
        <v>jessicazartler</v>
      </c>
      <c r="N301" s="154">
        <f>IFERROR(__xludf.DUMMYFUNCTION("""COMPUTED_VALUE"""),15.0)</f>
        <v>15</v>
      </c>
      <c r="O301" s="184"/>
      <c r="P301" s="184"/>
      <c r="Q301" s="184"/>
      <c r="R301" s="184"/>
      <c r="S301" s="184"/>
      <c r="T301" s="184"/>
      <c r="U301" s="154"/>
      <c r="V301" s="154"/>
      <c r="W301" s="154"/>
      <c r="X301" s="154"/>
      <c r="Y301" s="154"/>
      <c r="Z301" s="154"/>
    </row>
    <row r="302">
      <c r="A302" s="175" t="s">
        <v>10</v>
      </c>
      <c r="B302" s="175" t="s">
        <v>76</v>
      </c>
      <c r="C302" s="147" t="s">
        <v>500</v>
      </c>
      <c r="D302" s="145" t="s">
        <v>242</v>
      </c>
      <c r="E302" s="146">
        <v>44183.0</v>
      </c>
      <c r="F302" s="147" t="s">
        <v>249</v>
      </c>
      <c r="G302" s="148">
        <v>21.0</v>
      </c>
      <c r="H302" s="148">
        <v>40.0</v>
      </c>
      <c r="I302" s="148">
        <v>50.0</v>
      </c>
      <c r="J302" s="149">
        <f t="shared" si="13"/>
        <v>0.001991866076</v>
      </c>
      <c r="K302" s="150">
        <f t="shared" si="16"/>
        <v>1.500871089</v>
      </c>
      <c r="L302" s="151">
        <f t="shared" si="4"/>
        <v>6.686071342</v>
      </c>
      <c r="M302" s="152" t="str">
        <f t="shared" si="5"/>
        <v>jessicazartler</v>
      </c>
      <c r="N302" s="154">
        <f>IFERROR(__xludf.DUMMYFUNCTION("""COMPUTED_VALUE"""),16.0)</f>
        <v>16</v>
      </c>
      <c r="O302" s="184"/>
      <c r="P302" s="184"/>
      <c r="Q302" s="184"/>
      <c r="R302" s="184"/>
      <c r="S302" s="184"/>
      <c r="T302" s="184"/>
      <c r="U302" s="154"/>
      <c r="V302" s="154"/>
      <c r="W302" s="154"/>
      <c r="X302" s="154"/>
      <c r="Y302" s="154"/>
      <c r="Z302" s="154"/>
    </row>
    <row r="303">
      <c r="A303" s="175" t="s">
        <v>10</v>
      </c>
      <c r="B303" s="175" t="s">
        <v>76</v>
      </c>
      <c r="C303" s="147" t="s">
        <v>402</v>
      </c>
      <c r="D303" s="145" t="s">
        <v>242</v>
      </c>
      <c r="E303" s="146">
        <v>44183.0</v>
      </c>
      <c r="F303" s="147" t="s">
        <v>249</v>
      </c>
      <c r="G303" s="148">
        <v>5.0</v>
      </c>
      <c r="H303" s="148">
        <v>60.0</v>
      </c>
      <c r="I303" s="148">
        <v>50.0</v>
      </c>
      <c r="J303" s="149">
        <f t="shared" si="13"/>
        <v>0.001627198322</v>
      </c>
      <c r="K303" s="150">
        <f t="shared" si="16"/>
        <v>1.226093936</v>
      </c>
      <c r="L303" s="151">
        <f t="shared" si="4"/>
        <v>6.686071342</v>
      </c>
      <c r="M303" s="152" t="str">
        <f t="shared" si="5"/>
        <v>jessicazartler</v>
      </c>
      <c r="N303" s="154">
        <f>IFERROR(__xludf.DUMMYFUNCTION("""COMPUTED_VALUE"""),17.0)</f>
        <v>17</v>
      </c>
      <c r="O303" s="184"/>
      <c r="P303" s="184"/>
      <c r="Q303" s="184"/>
      <c r="R303" s="184"/>
      <c r="S303" s="184"/>
      <c r="T303" s="184"/>
      <c r="U303" s="154"/>
      <c r="V303" s="154"/>
      <c r="W303" s="154"/>
      <c r="X303" s="154"/>
      <c r="Y303" s="154"/>
      <c r="Z303" s="154"/>
    </row>
    <row r="304">
      <c r="A304" s="175" t="s">
        <v>10</v>
      </c>
      <c r="B304" s="175" t="s">
        <v>21</v>
      </c>
      <c r="C304" s="147" t="s">
        <v>403</v>
      </c>
      <c r="D304" s="145" t="s">
        <v>242</v>
      </c>
      <c r="E304" s="146">
        <v>44183.0</v>
      </c>
      <c r="F304" s="147" t="s">
        <v>249</v>
      </c>
      <c r="G304" s="148">
        <v>5.0</v>
      </c>
      <c r="H304" s="148">
        <v>45.0</v>
      </c>
      <c r="I304" s="148">
        <v>50.0</v>
      </c>
      <c r="J304" s="149">
        <f t="shared" si="13"/>
        <v>0.001447851861</v>
      </c>
      <c r="K304" s="150">
        <f t="shared" si="16"/>
        <v>1.090956377</v>
      </c>
      <c r="L304" s="151">
        <f t="shared" si="4"/>
        <v>6.686071342</v>
      </c>
      <c r="M304" s="152" t="str">
        <f t="shared" si="5"/>
        <v>jessicazartler</v>
      </c>
      <c r="N304" s="154">
        <f>IFERROR(__xludf.DUMMYFUNCTION("""COMPUTED_VALUE"""),18.0)</f>
        <v>18</v>
      </c>
      <c r="O304" s="184"/>
      <c r="P304" s="184"/>
      <c r="Q304" s="184"/>
      <c r="R304" s="184"/>
      <c r="S304" s="184"/>
      <c r="T304" s="184"/>
      <c r="U304" s="154"/>
      <c r="V304" s="154"/>
      <c r="W304" s="154"/>
      <c r="X304" s="154"/>
      <c r="Y304" s="154"/>
      <c r="Z304" s="154"/>
    </row>
    <row r="305">
      <c r="A305" s="161" t="s">
        <v>10</v>
      </c>
      <c r="B305" s="161" t="s">
        <v>262</v>
      </c>
      <c r="C305" s="158" t="s">
        <v>339</v>
      </c>
      <c r="D305" s="163"/>
      <c r="E305" s="164"/>
      <c r="F305" s="157"/>
      <c r="G305" s="159"/>
      <c r="H305" s="159"/>
      <c r="I305" s="159"/>
      <c r="J305" s="149">
        <f t="shared" si="13"/>
        <v>0</v>
      </c>
      <c r="K305" s="165">
        <f>44.572*-0.85</f>
        <v>-37.8862</v>
      </c>
      <c r="L305" s="151">
        <f t="shared" si="4"/>
        <v>6.686071342</v>
      </c>
      <c r="M305" s="152" t="str">
        <f t="shared" si="5"/>
        <v>jessicazartler</v>
      </c>
      <c r="N305" s="153">
        <f>IFERROR(__xludf.DUMMYFUNCTION("""COMPUTED_VALUE"""),19.0)</f>
        <v>19</v>
      </c>
      <c r="O305" s="153"/>
      <c r="P305" s="153"/>
      <c r="Q305" s="153"/>
      <c r="R305" s="153"/>
      <c r="S305" s="153"/>
      <c r="T305" s="153"/>
      <c r="U305" s="153"/>
      <c r="V305" s="153"/>
      <c r="W305" s="153"/>
      <c r="X305" s="153"/>
      <c r="Y305" s="154"/>
      <c r="Z305" s="154"/>
    </row>
    <row r="306">
      <c r="A306" s="175" t="s">
        <v>40</v>
      </c>
      <c r="B306" s="175" t="s">
        <v>21</v>
      </c>
      <c r="C306" s="147" t="s">
        <v>381</v>
      </c>
      <c r="D306" s="145" t="s">
        <v>242</v>
      </c>
      <c r="E306" s="166">
        <v>44174.0</v>
      </c>
      <c r="F306" s="147" t="s">
        <v>249</v>
      </c>
      <c r="G306" s="148">
        <v>5.0</v>
      </c>
      <c r="H306" s="148">
        <v>45.0</v>
      </c>
      <c r="I306" s="148">
        <v>50.0</v>
      </c>
      <c r="J306" s="149">
        <f t="shared" si="13"/>
        <v>0.001447851861</v>
      </c>
      <c r="K306" s="150">
        <f t="shared" ref="K306:K311" si="17">J306*$J$1</f>
        <v>1.090956377</v>
      </c>
      <c r="L306" s="151">
        <f t="shared" si="4"/>
        <v>6.452543702</v>
      </c>
      <c r="M306" s="152" t="str">
        <f t="shared" si="5"/>
        <v>tannra</v>
      </c>
      <c r="N306" s="154">
        <f>IFERROR(__xludf.DUMMYFUNCTION("""COMPUTED_VALUE"""),1.0)</f>
        <v>1</v>
      </c>
      <c r="O306" s="184"/>
      <c r="P306" s="184"/>
      <c r="Q306" s="184"/>
      <c r="R306" s="184"/>
      <c r="S306" s="184"/>
      <c r="T306" s="184"/>
      <c r="U306" s="154"/>
      <c r="V306" s="154"/>
      <c r="W306" s="154"/>
      <c r="X306" s="154"/>
      <c r="Y306" s="154"/>
      <c r="Z306" s="154"/>
    </row>
    <row r="307">
      <c r="A307" s="175" t="s">
        <v>40</v>
      </c>
      <c r="B307" s="175" t="s">
        <v>76</v>
      </c>
      <c r="C307" s="147" t="s">
        <v>501</v>
      </c>
      <c r="D307" s="145" t="s">
        <v>242</v>
      </c>
      <c r="E307" s="146">
        <v>44176.0</v>
      </c>
      <c r="F307" s="147" t="s">
        <v>249</v>
      </c>
      <c r="G307" s="148">
        <v>21.0</v>
      </c>
      <c r="H307" s="148">
        <v>120.0</v>
      </c>
      <c r="I307" s="148">
        <v>100.0</v>
      </c>
      <c r="J307" s="149">
        <f t="shared" si="13"/>
        <v>0.003669506648</v>
      </c>
      <c r="K307" s="150">
        <f t="shared" si="17"/>
        <v>2.764973259</v>
      </c>
      <c r="L307" s="151">
        <f t="shared" si="4"/>
        <v>6.452543702</v>
      </c>
      <c r="M307" s="152" t="str">
        <f t="shared" si="5"/>
        <v>tannra</v>
      </c>
      <c r="N307" s="154">
        <f>IFERROR(__xludf.DUMMYFUNCTION("""COMPUTED_VALUE"""),2.0)</f>
        <v>2</v>
      </c>
      <c r="O307" s="184"/>
      <c r="P307" s="184"/>
      <c r="Q307" s="184"/>
      <c r="R307" s="184"/>
      <c r="S307" s="184"/>
      <c r="T307" s="184"/>
      <c r="U307" s="154"/>
      <c r="V307" s="154"/>
      <c r="W307" s="154"/>
      <c r="X307" s="154"/>
      <c r="Y307" s="154"/>
      <c r="Z307" s="154"/>
    </row>
    <row r="308">
      <c r="A308" s="175" t="s">
        <v>40</v>
      </c>
      <c r="B308" s="175" t="s">
        <v>76</v>
      </c>
      <c r="C308" s="147" t="s">
        <v>389</v>
      </c>
      <c r="D308" s="145" t="s">
        <v>242</v>
      </c>
      <c r="E308" s="146">
        <v>44176.0</v>
      </c>
      <c r="F308" s="147" t="s">
        <v>249</v>
      </c>
      <c r="G308" s="148">
        <v>2.0</v>
      </c>
      <c r="H308" s="148">
        <v>45.0</v>
      </c>
      <c r="I308" s="148">
        <v>50.0</v>
      </c>
      <c r="J308" s="149">
        <f t="shared" si="13"/>
        <v>0.001334640041</v>
      </c>
      <c r="K308" s="150">
        <f t="shared" si="17"/>
        <v>1.005651271</v>
      </c>
      <c r="L308" s="151">
        <f t="shared" si="4"/>
        <v>6.452543702</v>
      </c>
      <c r="M308" s="152" t="str">
        <f t="shared" si="5"/>
        <v>tannra</v>
      </c>
      <c r="N308" s="154">
        <f>IFERROR(__xludf.DUMMYFUNCTION("""COMPUTED_VALUE"""),3.0)</f>
        <v>3</v>
      </c>
      <c r="O308" s="184"/>
      <c r="P308" s="184"/>
      <c r="Q308" s="184"/>
      <c r="R308" s="184"/>
      <c r="S308" s="184"/>
      <c r="T308" s="184"/>
      <c r="U308" s="154"/>
      <c r="V308" s="154"/>
      <c r="W308" s="154"/>
      <c r="X308" s="154"/>
      <c r="Y308" s="154"/>
      <c r="Z308" s="154"/>
    </row>
    <row r="309">
      <c r="A309" s="175" t="s">
        <v>40</v>
      </c>
      <c r="B309" s="175" t="s">
        <v>265</v>
      </c>
      <c r="C309" s="147" t="s">
        <v>502</v>
      </c>
      <c r="D309" s="145" t="s">
        <v>242</v>
      </c>
      <c r="E309" s="146">
        <v>44181.0</v>
      </c>
      <c r="F309" s="147" t="s">
        <v>249</v>
      </c>
      <c r="G309" s="148">
        <v>21.0</v>
      </c>
      <c r="H309" s="148">
        <v>50.0</v>
      </c>
      <c r="I309" s="148">
        <v>50.0</v>
      </c>
      <c r="J309" s="149">
        <f t="shared" si="13"/>
        <v>0.002111430384</v>
      </c>
      <c r="K309" s="150">
        <f t="shared" si="17"/>
        <v>1.590962794</v>
      </c>
      <c r="L309" s="151">
        <f t="shared" si="4"/>
        <v>6.452543702</v>
      </c>
      <c r="M309" s="152" t="str">
        <f t="shared" si="5"/>
        <v>tannra</v>
      </c>
      <c r="N309" s="154">
        <f>IFERROR(__xludf.DUMMYFUNCTION("""COMPUTED_VALUE"""),4.0)</f>
        <v>4</v>
      </c>
      <c r="O309" s="184"/>
      <c r="P309" s="184"/>
      <c r="Q309" s="184"/>
      <c r="R309" s="184"/>
      <c r="S309" s="184"/>
      <c r="T309" s="184"/>
      <c r="U309" s="154"/>
      <c r="V309" s="154"/>
      <c r="W309" s="154"/>
      <c r="X309" s="154"/>
      <c r="Y309" s="154"/>
      <c r="Z309" s="154"/>
    </row>
    <row r="310">
      <c r="A310" s="175" t="s">
        <v>78</v>
      </c>
      <c r="B310" s="175" t="s">
        <v>255</v>
      </c>
      <c r="C310" s="147" t="s">
        <v>503</v>
      </c>
      <c r="D310" s="145" t="s">
        <v>242</v>
      </c>
      <c r="E310" s="146">
        <v>44183.0</v>
      </c>
      <c r="F310" s="147" t="s">
        <v>260</v>
      </c>
      <c r="G310" s="148">
        <v>144.0</v>
      </c>
      <c r="H310" s="148">
        <v>120.0</v>
      </c>
      <c r="I310" s="148">
        <v>100.0</v>
      </c>
      <c r="J310" s="149">
        <f t="shared" si="13"/>
        <v>0.00831119124</v>
      </c>
      <c r="K310" s="150">
        <f t="shared" si="17"/>
        <v>6.262482599</v>
      </c>
      <c r="L310" s="151">
        <f t="shared" si="4"/>
        <v>6.262482599</v>
      </c>
      <c r="M310" s="152" t="str">
        <f t="shared" si="5"/>
        <v>owocki</v>
      </c>
      <c r="N310" s="154">
        <f>IFERROR(__xludf.DUMMYFUNCTION("""COMPUTED_VALUE"""),1.0)</f>
        <v>1</v>
      </c>
      <c r="O310" s="184"/>
      <c r="P310" s="184"/>
      <c r="Q310" s="184"/>
      <c r="R310" s="184"/>
      <c r="S310" s="184"/>
      <c r="T310" s="184"/>
      <c r="U310" s="154"/>
      <c r="V310" s="154"/>
      <c r="W310" s="154"/>
      <c r="X310" s="154"/>
      <c r="Y310" s="154"/>
      <c r="Z310" s="154"/>
    </row>
    <row r="311">
      <c r="A311" s="175" t="s">
        <v>81</v>
      </c>
      <c r="B311" s="175" t="s">
        <v>255</v>
      </c>
      <c r="C311" s="147" t="s">
        <v>504</v>
      </c>
      <c r="D311" s="145" t="s">
        <v>242</v>
      </c>
      <c r="E311" s="146">
        <v>44183.0</v>
      </c>
      <c r="F311" s="147" t="s">
        <v>260</v>
      </c>
      <c r="G311" s="148">
        <v>144.0</v>
      </c>
      <c r="H311" s="148">
        <v>120.0</v>
      </c>
      <c r="I311" s="148">
        <v>100.0</v>
      </c>
      <c r="J311" s="149">
        <f t="shared" si="13"/>
        <v>0.00831119124</v>
      </c>
      <c r="K311" s="150">
        <f t="shared" si="17"/>
        <v>6.262482599</v>
      </c>
      <c r="L311" s="151">
        <f t="shared" si="4"/>
        <v>6.262482599</v>
      </c>
      <c r="M311" s="152" t="str">
        <f t="shared" si="5"/>
        <v>stephen_yo</v>
      </c>
      <c r="N311" s="154">
        <f>IFERROR(__xludf.DUMMYFUNCTION("""COMPUTED_VALUE"""),1.0)</f>
        <v>1</v>
      </c>
      <c r="O311" s="184"/>
      <c r="P311" s="184"/>
      <c r="Q311" s="184"/>
      <c r="R311" s="184"/>
      <c r="S311" s="184"/>
      <c r="T311" s="184"/>
      <c r="U311" s="154"/>
      <c r="V311" s="154"/>
      <c r="W311" s="154"/>
      <c r="X311" s="154"/>
      <c r="Y311" s="154"/>
      <c r="Z311" s="154"/>
    </row>
    <row r="312">
      <c r="A312" s="175" t="s">
        <v>49</v>
      </c>
      <c r="B312" s="175" t="s">
        <v>416</v>
      </c>
      <c r="C312" s="147" t="s">
        <v>417</v>
      </c>
      <c r="D312" s="145" t="s">
        <v>242</v>
      </c>
      <c r="E312" s="166">
        <v>44171.0</v>
      </c>
      <c r="F312" s="147" t="s">
        <v>249</v>
      </c>
      <c r="G312" s="154"/>
      <c r="H312" s="148"/>
      <c r="I312" s="148"/>
      <c r="J312" s="149">
        <f t="shared" si="13"/>
        <v>0</v>
      </c>
      <c r="K312" s="150">
        <f t="shared" ref="K312:K332" si="18">$N$1</f>
        <v>1.984210526</v>
      </c>
      <c r="L312" s="151">
        <f t="shared" si="4"/>
        <v>6.250621053</v>
      </c>
      <c r="M312" s="152" t="str">
        <f t="shared" si="5"/>
        <v>tam2140</v>
      </c>
      <c r="N312" s="154">
        <f>IFERROR(__xludf.DUMMYFUNCTION("""COMPUTED_VALUE"""),1.0)</f>
        <v>1</v>
      </c>
      <c r="O312" s="184"/>
      <c r="P312" s="184"/>
      <c r="Q312" s="184"/>
      <c r="R312" s="184"/>
      <c r="S312" s="184"/>
      <c r="T312" s="184"/>
      <c r="U312" s="154"/>
      <c r="V312" s="154"/>
      <c r="W312" s="154"/>
      <c r="X312" s="154"/>
      <c r="Y312" s="154"/>
      <c r="Z312" s="154"/>
    </row>
    <row r="313">
      <c r="A313" s="175" t="s">
        <v>49</v>
      </c>
      <c r="B313" s="175" t="s">
        <v>20</v>
      </c>
      <c r="C313" s="147" t="s">
        <v>418</v>
      </c>
      <c r="D313" s="145" t="s">
        <v>242</v>
      </c>
      <c r="E313" s="166">
        <v>44172.0</v>
      </c>
      <c r="F313" s="147" t="s">
        <v>249</v>
      </c>
      <c r="G313" s="154"/>
      <c r="H313" s="148"/>
      <c r="I313" s="148"/>
      <c r="J313" s="149">
        <f t="shared" si="13"/>
        <v>0</v>
      </c>
      <c r="K313" s="150">
        <f t="shared" si="18"/>
        <v>1.984210526</v>
      </c>
      <c r="L313" s="151">
        <f t="shared" si="4"/>
        <v>6.250621053</v>
      </c>
      <c r="M313" s="152" t="str">
        <f t="shared" si="5"/>
        <v>tam2140</v>
      </c>
      <c r="N313" s="154">
        <f>IFERROR(__xludf.DUMMYFUNCTION("""COMPUTED_VALUE"""),2.0)</f>
        <v>2</v>
      </c>
      <c r="O313" s="184"/>
      <c r="P313" s="184"/>
      <c r="Q313" s="184"/>
      <c r="R313" s="184"/>
      <c r="S313" s="184"/>
      <c r="T313" s="184"/>
      <c r="U313" s="154"/>
      <c r="V313" s="154"/>
      <c r="W313" s="154"/>
      <c r="X313" s="154"/>
      <c r="Y313" s="154"/>
      <c r="Z313" s="154"/>
    </row>
    <row r="314">
      <c r="A314" s="175" t="s">
        <v>49</v>
      </c>
      <c r="B314" s="175" t="s">
        <v>265</v>
      </c>
      <c r="C314" s="147" t="s">
        <v>431</v>
      </c>
      <c r="D314" s="145" t="s">
        <v>242</v>
      </c>
      <c r="E314" s="166">
        <v>44172.0</v>
      </c>
      <c r="F314" s="147" t="s">
        <v>249</v>
      </c>
      <c r="G314" s="154"/>
      <c r="H314" s="184"/>
      <c r="I314" s="184"/>
      <c r="J314" s="149">
        <f t="shared" si="13"/>
        <v>0</v>
      </c>
      <c r="K314" s="150">
        <f t="shared" si="18"/>
        <v>1.984210526</v>
      </c>
      <c r="L314" s="151">
        <f t="shared" si="4"/>
        <v>6.250621053</v>
      </c>
      <c r="M314" s="152" t="str">
        <f t="shared" si="5"/>
        <v>tam2140</v>
      </c>
      <c r="N314" s="154">
        <f>IFERROR(__xludf.DUMMYFUNCTION("""COMPUTED_VALUE"""),3.0)</f>
        <v>3</v>
      </c>
      <c r="O314" s="184"/>
      <c r="P314" s="184"/>
      <c r="Q314" s="184"/>
      <c r="R314" s="184"/>
      <c r="S314" s="184"/>
      <c r="T314" s="184"/>
      <c r="U314" s="154"/>
      <c r="V314" s="154"/>
      <c r="W314" s="154"/>
      <c r="X314" s="154"/>
      <c r="Y314" s="154"/>
      <c r="Z314" s="154"/>
    </row>
    <row r="315">
      <c r="A315" s="175" t="s">
        <v>49</v>
      </c>
      <c r="B315" s="175" t="s">
        <v>76</v>
      </c>
      <c r="C315" s="147" t="s">
        <v>456</v>
      </c>
      <c r="D315" s="145" t="s">
        <v>242</v>
      </c>
      <c r="E315" s="166">
        <v>44173.0</v>
      </c>
      <c r="F315" s="147" t="s">
        <v>260</v>
      </c>
      <c r="G315" s="154"/>
      <c r="H315" s="184"/>
      <c r="I315" s="184"/>
      <c r="J315" s="149">
        <f t="shared" si="13"/>
        <v>0</v>
      </c>
      <c r="K315" s="150">
        <f t="shared" si="18"/>
        <v>1.984210526</v>
      </c>
      <c r="L315" s="151">
        <f t="shared" si="4"/>
        <v>6.250621053</v>
      </c>
      <c r="M315" s="152" t="str">
        <f t="shared" si="5"/>
        <v>tam2140</v>
      </c>
      <c r="N315" s="154">
        <f>IFERROR(__xludf.DUMMYFUNCTION("""COMPUTED_VALUE"""),4.0)</f>
        <v>4</v>
      </c>
      <c r="O315" s="184"/>
      <c r="P315" s="184"/>
      <c r="Q315" s="184"/>
      <c r="R315" s="184"/>
      <c r="S315" s="184"/>
      <c r="T315" s="184"/>
      <c r="U315" s="154"/>
      <c r="V315" s="154"/>
      <c r="W315" s="154"/>
      <c r="X315" s="154"/>
      <c r="Y315" s="154"/>
      <c r="Z315" s="154"/>
    </row>
    <row r="316">
      <c r="A316" s="175" t="s">
        <v>49</v>
      </c>
      <c r="B316" s="175" t="s">
        <v>265</v>
      </c>
      <c r="C316" s="147" t="s">
        <v>379</v>
      </c>
      <c r="D316" s="145" t="s">
        <v>242</v>
      </c>
      <c r="E316" s="166">
        <v>44173.0</v>
      </c>
      <c r="F316" s="147" t="s">
        <v>249</v>
      </c>
      <c r="G316" s="154"/>
      <c r="H316" s="184"/>
      <c r="I316" s="184"/>
      <c r="J316" s="149">
        <f t="shared" si="13"/>
        <v>0</v>
      </c>
      <c r="K316" s="150">
        <f t="shared" si="18"/>
        <v>1.984210526</v>
      </c>
      <c r="L316" s="151">
        <f t="shared" si="4"/>
        <v>6.250621053</v>
      </c>
      <c r="M316" s="152" t="str">
        <f t="shared" si="5"/>
        <v>tam2140</v>
      </c>
      <c r="N316" s="154">
        <f>IFERROR(__xludf.DUMMYFUNCTION("""COMPUTED_VALUE"""),5.0)</f>
        <v>5</v>
      </c>
      <c r="O316" s="184"/>
      <c r="P316" s="184"/>
      <c r="Q316" s="184"/>
      <c r="R316" s="184"/>
      <c r="S316" s="184"/>
      <c r="T316" s="184"/>
      <c r="U316" s="154"/>
      <c r="V316" s="154"/>
      <c r="W316" s="154"/>
      <c r="X316" s="154"/>
      <c r="Y316" s="154"/>
      <c r="Z316" s="154"/>
    </row>
    <row r="317">
      <c r="A317" s="175" t="s">
        <v>49</v>
      </c>
      <c r="B317" s="175" t="s">
        <v>21</v>
      </c>
      <c r="C317" s="147" t="s">
        <v>381</v>
      </c>
      <c r="D317" s="145" t="s">
        <v>242</v>
      </c>
      <c r="E317" s="166">
        <v>44174.0</v>
      </c>
      <c r="F317" s="147" t="s">
        <v>249</v>
      </c>
      <c r="G317" s="154"/>
      <c r="H317" s="184"/>
      <c r="I317" s="184"/>
      <c r="J317" s="149">
        <f t="shared" si="13"/>
        <v>0</v>
      </c>
      <c r="K317" s="150">
        <f t="shared" si="18"/>
        <v>1.984210526</v>
      </c>
      <c r="L317" s="151">
        <f t="shared" si="4"/>
        <v>6.250621053</v>
      </c>
      <c r="M317" s="152" t="str">
        <f t="shared" si="5"/>
        <v>tam2140</v>
      </c>
      <c r="N317" s="154">
        <f>IFERROR(__xludf.DUMMYFUNCTION("""COMPUTED_VALUE"""),6.0)</f>
        <v>6</v>
      </c>
      <c r="O317" s="184"/>
      <c r="P317" s="184"/>
      <c r="Q317" s="184"/>
      <c r="R317" s="184"/>
      <c r="S317" s="184"/>
      <c r="T317" s="184"/>
      <c r="U317" s="154"/>
      <c r="V317" s="154"/>
      <c r="W317" s="154"/>
      <c r="X317" s="154"/>
      <c r="Y317" s="154"/>
      <c r="Z317" s="154"/>
    </row>
    <row r="318">
      <c r="A318" s="175" t="s">
        <v>49</v>
      </c>
      <c r="B318" s="175" t="s">
        <v>21</v>
      </c>
      <c r="C318" s="147" t="s">
        <v>382</v>
      </c>
      <c r="D318" s="145" t="s">
        <v>242</v>
      </c>
      <c r="E318" s="166">
        <v>44174.0</v>
      </c>
      <c r="F318" s="147" t="s">
        <v>249</v>
      </c>
      <c r="G318" s="154"/>
      <c r="H318" s="184"/>
      <c r="I318" s="184"/>
      <c r="J318" s="149">
        <f t="shared" si="13"/>
        <v>0</v>
      </c>
      <c r="K318" s="150">
        <f t="shared" si="18"/>
        <v>1.984210526</v>
      </c>
      <c r="L318" s="151">
        <f t="shared" si="4"/>
        <v>6.250621053</v>
      </c>
      <c r="M318" s="152" t="str">
        <f t="shared" si="5"/>
        <v>tam2140</v>
      </c>
      <c r="N318" s="154">
        <f>IFERROR(__xludf.DUMMYFUNCTION("""COMPUTED_VALUE"""),7.0)</f>
        <v>7</v>
      </c>
      <c r="O318" s="184"/>
      <c r="P318" s="184"/>
      <c r="Q318" s="184"/>
      <c r="R318" s="184"/>
      <c r="S318" s="184"/>
      <c r="T318" s="184"/>
      <c r="U318" s="154"/>
      <c r="V318" s="154"/>
      <c r="W318" s="154"/>
      <c r="X318" s="154"/>
      <c r="Y318" s="154"/>
      <c r="Z318" s="154"/>
    </row>
    <row r="319">
      <c r="A319" s="175" t="s">
        <v>49</v>
      </c>
      <c r="B319" s="175" t="s">
        <v>6</v>
      </c>
      <c r="C319" s="147" t="s">
        <v>383</v>
      </c>
      <c r="D319" s="145" t="s">
        <v>242</v>
      </c>
      <c r="E319" s="146">
        <v>44175.0</v>
      </c>
      <c r="F319" s="147" t="s">
        <v>249</v>
      </c>
      <c r="G319" s="154"/>
      <c r="H319" s="184"/>
      <c r="I319" s="184"/>
      <c r="J319" s="149">
        <f t="shared" si="13"/>
        <v>0</v>
      </c>
      <c r="K319" s="150">
        <f t="shared" si="18"/>
        <v>1.984210526</v>
      </c>
      <c r="L319" s="151">
        <f t="shared" si="4"/>
        <v>6.250621053</v>
      </c>
      <c r="M319" s="152" t="str">
        <f t="shared" si="5"/>
        <v>tam2140</v>
      </c>
      <c r="N319" s="154">
        <f>IFERROR(__xludf.DUMMYFUNCTION("""COMPUTED_VALUE"""),8.0)</f>
        <v>8</v>
      </c>
      <c r="O319" s="184"/>
      <c r="P319" s="184"/>
      <c r="Q319" s="184"/>
      <c r="R319" s="184"/>
      <c r="S319" s="184"/>
      <c r="T319" s="184"/>
      <c r="U319" s="154"/>
      <c r="V319" s="154"/>
      <c r="W319" s="154"/>
      <c r="X319" s="154"/>
      <c r="Y319" s="154"/>
      <c r="Z319" s="154"/>
    </row>
    <row r="320">
      <c r="A320" s="175" t="s">
        <v>49</v>
      </c>
      <c r="B320" s="175" t="s">
        <v>6</v>
      </c>
      <c r="C320" s="147" t="s">
        <v>384</v>
      </c>
      <c r="D320" s="145" t="s">
        <v>242</v>
      </c>
      <c r="E320" s="146">
        <v>44175.0</v>
      </c>
      <c r="F320" s="147" t="s">
        <v>249</v>
      </c>
      <c r="G320" s="154"/>
      <c r="H320" s="184"/>
      <c r="I320" s="184"/>
      <c r="J320" s="149">
        <f t="shared" si="13"/>
        <v>0</v>
      </c>
      <c r="K320" s="150">
        <f t="shared" si="18"/>
        <v>1.984210526</v>
      </c>
      <c r="L320" s="151">
        <f t="shared" si="4"/>
        <v>6.250621053</v>
      </c>
      <c r="M320" s="152" t="str">
        <f t="shared" si="5"/>
        <v>tam2140</v>
      </c>
      <c r="N320" s="154">
        <f>IFERROR(__xludf.DUMMYFUNCTION("""COMPUTED_VALUE"""),9.0)</f>
        <v>9</v>
      </c>
      <c r="O320" s="184"/>
      <c r="P320" s="184"/>
      <c r="Q320" s="184"/>
      <c r="R320" s="184"/>
      <c r="S320" s="184"/>
      <c r="T320" s="184"/>
      <c r="U320" s="154"/>
      <c r="V320" s="154"/>
      <c r="W320" s="154"/>
      <c r="X320" s="154"/>
      <c r="Y320" s="154"/>
      <c r="Z320" s="154"/>
    </row>
    <row r="321">
      <c r="A321" s="175" t="s">
        <v>49</v>
      </c>
      <c r="B321" s="175" t="s">
        <v>76</v>
      </c>
      <c r="C321" s="147" t="s">
        <v>505</v>
      </c>
      <c r="D321" s="145" t="s">
        <v>242</v>
      </c>
      <c r="E321" s="146">
        <v>44176.0</v>
      </c>
      <c r="F321" s="147" t="s">
        <v>249</v>
      </c>
      <c r="G321" s="154"/>
      <c r="H321" s="184"/>
      <c r="I321" s="184"/>
      <c r="J321" s="149">
        <f t="shared" si="13"/>
        <v>0</v>
      </c>
      <c r="K321" s="150">
        <f t="shared" si="18"/>
        <v>1.984210526</v>
      </c>
      <c r="L321" s="151">
        <f t="shared" si="4"/>
        <v>6.250621053</v>
      </c>
      <c r="M321" s="152" t="str">
        <f t="shared" si="5"/>
        <v>tam2140</v>
      </c>
      <c r="N321" s="154">
        <f>IFERROR(__xludf.DUMMYFUNCTION("""COMPUTED_VALUE"""),10.0)</f>
        <v>10</v>
      </c>
      <c r="O321" s="184"/>
      <c r="P321" s="184"/>
      <c r="Q321" s="184"/>
      <c r="R321" s="184"/>
      <c r="S321" s="184"/>
      <c r="T321" s="184"/>
      <c r="U321" s="154"/>
      <c r="V321" s="154"/>
      <c r="W321" s="154"/>
      <c r="X321" s="154"/>
      <c r="Y321" s="154"/>
      <c r="Z321" s="154"/>
    </row>
    <row r="322">
      <c r="A322" s="175" t="s">
        <v>49</v>
      </c>
      <c r="B322" s="175" t="s">
        <v>76</v>
      </c>
      <c r="C322" s="147" t="s">
        <v>389</v>
      </c>
      <c r="D322" s="145" t="s">
        <v>242</v>
      </c>
      <c r="E322" s="146">
        <v>44176.0</v>
      </c>
      <c r="F322" s="147" t="s">
        <v>249</v>
      </c>
      <c r="G322" s="154"/>
      <c r="H322" s="184"/>
      <c r="I322" s="184"/>
      <c r="J322" s="149">
        <f t="shared" si="13"/>
        <v>0</v>
      </c>
      <c r="K322" s="150">
        <f t="shared" si="18"/>
        <v>1.984210526</v>
      </c>
      <c r="L322" s="151">
        <f t="shared" si="4"/>
        <v>6.250621053</v>
      </c>
      <c r="M322" s="152" t="str">
        <f t="shared" si="5"/>
        <v>tam2140</v>
      </c>
      <c r="N322" s="154">
        <f>IFERROR(__xludf.DUMMYFUNCTION("""COMPUTED_VALUE"""),11.0)</f>
        <v>11</v>
      </c>
      <c r="O322" s="184"/>
      <c r="P322" s="184"/>
      <c r="Q322" s="184"/>
      <c r="R322" s="184"/>
      <c r="S322" s="184"/>
      <c r="T322" s="184"/>
      <c r="U322" s="154"/>
      <c r="V322" s="154"/>
      <c r="W322" s="154"/>
      <c r="X322" s="154"/>
      <c r="Y322" s="154"/>
      <c r="Z322" s="154"/>
    </row>
    <row r="323">
      <c r="A323" s="175" t="s">
        <v>49</v>
      </c>
      <c r="B323" s="175" t="s">
        <v>6</v>
      </c>
      <c r="C323" s="147" t="s">
        <v>390</v>
      </c>
      <c r="D323" s="145" t="s">
        <v>242</v>
      </c>
      <c r="E323" s="146">
        <v>44176.0</v>
      </c>
      <c r="F323" s="147" t="s">
        <v>249</v>
      </c>
      <c r="G323" s="154"/>
      <c r="H323" s="184"/>
      <c r="I323" s="184"/>
      <c r="J323" s="149">
        <f t="shared" si="13"/>
        <v>0</v>
      </c>
      <c r="K323" s="150">
        <f t="shared" si="18"/>
        <v>1.984210526</v>
      </c>
      <c r="L323" s="151">
        <f t="shared" si="4"/>
        <v>6.250621053</v>
      </c>
      <c r="M323" s="152" t="str">
        <f t="shared" si="5"/>
        <v>tam2140</v>
      </c>
      <c r="N323" s="154">
        <f>IFERROR(__xludf.DUMMYFUNCTION("""COMPUTED_VALUE"""),12.0)</f>
        <v>12</v>
      </c>
      <c r="O323" s="184"/>
      <c r="P323" s="184"/>
      <c r="Q323" s="184"/>
      <c r="R323" s="184"/>
      <c r="S323" s="184"/>
      <c r="T323" s="184"/>
      <c r="U323" s="154"/>
      <c r="V323" s="154"/>
      <c r="W323" s="154"/>
      <c r="X323" s="154"/>
      <c r="Y323" s="154"/>
      <c r="Z323" s="154"/>
    </row>
    <row r="324">
      <c r="A324" s="175" t="s">
        <v>49</v>
      </c>
      <c r="B324" s="175" t="s">
        <v>20</v>
      </c>
      <c r="C324" s="147" t="s">
        <v>392</v>
      </c>
      <c r="D324" s="145" t="s">
        <v>242</v>
      </c>
      <c r="E324" s="146">
        <v>44178.0</v>
      </c>
      <c r="F324" s="147" t="s">
        <v>249</v>
      </c>
      <c r="G324" s="154"/>
      <c r="H324" s="184"/>
      <c r="I324" s="184"/>
      <c r="J324" s="149">
        <f t="shared" si="13"/>
        <v>0</v>
      </c>
      <c r="K324" s="150">
        <f t="shared" si="18"/>
        <v>1.984210526</v>
      </c>
      <c r="L324" s="151">
        <f t="shared" si="4"/>
        <v>6.250621053</v>
      </c>
      <c r="M324" s="152" t="str">
        <f t="shared" si="5"/>
        <v>tam2140</v>
      </c>
      <c r="N324" s="154">
        <f>IFERROR(__xludf.DUMMYFUNCTION("""COMPUTED_VALUE"""),13.0)</f>
        <v>13</v>
      </c>
      <c r="O324" s="184"/>
      <c r="P324" s="184"/>
      <c r="Q324" s="184"/>
      <c r="R324" s="184"/>
      <c r="S324" s="184"/>
      <c r="T324" s="184"/>
      <c r="U324" s="154"/>
      <c r="V324" s="154"/>
      <c r="W324" s="154"/>
      <c r="X324" s="154"/>
      <c r="Y324" s="154"/>
      <c r="Z324" s="154"/>
    </row>
    <row r="325">
      <c r="A325" s="175" t="s">
        <v>49</v>
      </c>
      <c r="B325" s="175" t="s">
        <v>288</v>
      </c>
      <c r="C325" s="147" t="s">
        <v>489</v>
      </c>
      <c r="D325" s="145" t="s">
        <v>242</v>
      </c>
      <c r="E325" s="146">
        <v>44179.0</v>
      </c>
      <c r="F325" s="147" t="s">
        <v>249</v>
      </c>
      <c r="G325" s="154"/>
      <c r="H325" s="184"/>
      <c r="I325" s="184"/>
      <c r="J325" s="149">
        <f t="shared" si="13"/>
        <v>0</v>
      </c>
      <c r="K325" s="150">
        <f t="shared" si="18"/>
        <v>1.984210526</v>
      </c>
      <c r="L325" s="151">
        <f t="shared" si="4"/>
        <v>6.250621053</v>
      </c>
      <c r="M325" s="152" t="str">
        <f t="shared" si="5"/>
        <v>tam2140</v>
      </c>
      <c r="N325" s="154">
        <f>IFERROR(__xludf.DUMMYFUNCTION("""COMPUTED_VALUE"""),14.0)</f>
        <v>14</v>
      </c>
      <c r="O325" s="184"/>
      <c r="P325" s="184"/>
      <c r="Q325" s="184"/>
      <c r="R325" s="184"/>
      <c r="S325" s="184"/>
      <c r="T325" s="184"/>
      <c r="U325" s="154"/>
      <c r="V325" s="154"/>
      <c r="W325" s="154"/>
      <c r="X325" s="154"/>
      <c r="Y325" s="154"/>
      <c r="Z325" s="154"/>
    </row>
    <row r="326">
      <c r="A326" s="175" t="s">
        <v>49</v>
      </c>
      <c r="B326" s="175" t="s">
        <v>21</v>
      </c>
      <c r="C326" s="147" t="s">
        <v>394</v>
      </c>
      <c r="D326" s="145" t="s">
        <v>242</v>
      </c>
      <c r="E326" s="146">
        <v>44180.0</v>
      </c>
      <c r="F326" s="147" t="s">
        <v>249</v>
      </c>
      <c r="G326" s="154"/>
      <c r="H326" s="184"/>
      <c r="I326" s="184"/>
      <c r="J326" s="149">
        <f t="shared" si="13"/>
        <v>0</v>
      </c>
      <c r="K326" s="150">
        <f t="shared" si="18"/>
        <v>1.984210526</v>
      </c>
      <c r="L326" s="151">
        <f t="shared" si="4"/>
        <v>6.250621053</v>
      </c>
      <c r="M326" s="152" t="str">
        <f t="shared" si="5"/>
        <v>tam2140</v>
      </c>
      <c r="N326" s="154">
        <f>IFERROR(__xludf.DUMMYFUNCTION("""COMPUTED_VALUE"""),15.0)</f>
        <v>15</v>
      </c>
      <c r="O326" s="184"/>
      <c r="P326" s="184"/>
      <c r="Q326" s="184"/>
      <c r="R326" s="184"/>
      <c r="S326" s="184"/>
      <c r="T326" s="184"/>
      <c r="U326" s="154"/>
      <c r="V326" s="154"/>
      <c r="W326" s="154"/>
      <c r="X326" s="154"/>
      <c r="Y326" s="154"/>
      <c r="Z326" s="154"/>
    </row>
    <row r="327">
      <c r="A327" s="175" t="s">
        <v>49</v>
      </c>
      <c r="B327" s="175" t="s">
        <v>265</v>
      </c>
      <c r="C327" s="147" t="s">
        <v>506</v>
      </c>
      <c r="D327" s="145" t="s">
        <v>242</v>
      </c>
      <c r="E327" s="146">
        <v>44181.0</v>
      </c>
      <c r="F327" s="147" t="s">
        <v>249</v>
      </c>
      <c r="G327" s="154"/>
      <c r="H327" s="184"/>
      <c r="I327" s="184"/>
      <c r="J327" s="149">
        <f t="shared" si="13"/>
        <v>0</v>
      </c>
      <c r="K327" s="150">
        <f t="shared" si="18"/>
        <v>1.984210526</v>
      </c>
      <c r="L327" s="151">
        <f t="shared" si="4"/>
        <v>6.250621053</v>
      </c>
      <c r="M327" s="152" t="str">
        <f t="shared" si="5"/>
        <v>tam2140</v>
      </c>
      <c r="N327" s="154">
        <f>IFERROR(__xludf.DUMMYFUNCTION("""COMPUTED_VALUE"""),16.0)</f>
        <v>16</v>
      </c>
      <c r="O327" s="184"/>
      <c r="P327" s="184"/>
      <c r="Q327" s="184"/>
      <c r="R327" s="184"/>
      <c r="S327" s="184"/>
      <c r="T327" s="184"/>
      <c r="U327" s="154"/>
      <c r="V327" s="154"/>
      <c r="W327" s="154"/>
      <c r="X327" s="154"/>
      <c r="Y327" s="154"/>
      <c r="Z327" s="154"/>
    </row>
    <row r="328">
      <c r="A328" s="175" t="s">
        <v>49</v>
      </c>
      <c r="B328" s="175" t="s">
        <v>265</v>
      </c>
      <c r="C328" s="147" t="s">
        <v>398</v>
      </c>
      <c r="D328" s="145" t="s">
        <v>242</v>
      </c>
      <c r="E328" s="146">
        <v>44182.0</v>
      </c>
      <c r="F328" s="147" t="s">
        <v>249</v>
      </c>
      <c r="G328" s="154"/>
      <c r="H328" s="184"/>
      <c r="I328" s="184"/>
      <c r="J328" s="149">
        <f t="shared" si="13"/>
        <v>0</v>
      </c>
      <c r="K328" s="150">
        <f t="shared" si="18"/>
        <v>1.984210526</v>
      </c>
      <c r="L328" s="151">
        <f t="shared" si="4"/>
        <v>6.250621053</v>
      </c>
      <c r="M328" s="152" t="str">
        <f t="shared" si="5"/>
        <v>tam2140</v>
      </c>
      <c r="N328" s="154">
        <f>IFERROR(__xludf.DUMMYFUNCTION("""COMPUTED_VALUE"""),17.0)</f>
        <v>17</v>
      </c>
      <c r="O328" s="184"/>
      <c r="P328" s="184"/>
      <c r="Q328" s="184"/>
      <c r="R328" s="184"/>
      <c r="S328" s="184"/>
      <c r="T328" s="184"/>
      <c r="U328" s="154"/>
      <c r="V328" s="154"/>
      <c r="W328" s="154"/>
      <c r="X328" s="154"/>
      <c r="Y328" s="154"/>
      <c r="Z328" s="154"/>
    </row>
    <row r="329">
      <c r="A329" s="175" t="s">
        <v>49</v>
      </c>
      <c r="B329" s="175" t="s">
        <v>76</v>
      </c>
      <c r="C329" s="147" t="s">
        <v>507</v>
      </c>
      <c r="D329" s="145" t="s">
        <v>242</v>
      </c>
      <c r="E329" s="146">
        <v>44183.0</v>
      </c>
      <c r="F329" s="147" t="s">
        <v>249</v>
      </c>
      <c r="G329" s="154"/>
      <c r="H329" s="184"/>
      <c r="I329" s="184"/>
      <c r="J329" s="149">
        <f t="shared" si="13"/>
        <v>0</v>
      </c>
      <c r="K329" s="150">
        <f t="shared" si="18"/>
        <v>1.984210526</v>
      </c>
      <c r="L329" s="151">
        <f t="shared" si="4"/>
        <v>6.250621053</v>
      </c>
      <c r="M329" s="152" t="str">
        <f t="shared" si="5"/>
        <v>tam2140</v>
      </c>
      <c r="N329" s="154">
        <f>IFERROR(__xludf.DUMMYFUNCTION("""COMPUTED_VALUE"""),18.0)</f>
        <v>18</v>
      </c>
      <c r="O329" s="184"/>
      <c r="P329" s="184"/>
      <c r="Q329" s="184"/>
      <c r="R329" s="184"/>
      <c r="S329" s="184"/>
      <c r="T329" s="184"/>
      <c r="U329" s="154"/>
      <c r="V329" s="154"/>
      <c r="W329" s="154"/>
      <c r="X329" s="154"/>
      <c r="Y329" s="154"/>
      <c r="Z329" s="154"/>
    </row>
    <row r="330">
      <c r="A330" s="175" t="s">
        <v>49</v>
      </c>
      <c r="B330" s="175" t="s">
        <v>76</v>
      </c>
      <c r="C330" s="147" t="s">
        <v>402</v>
      </c>
      <c r="D330" s="145" t="s">
        <v>242</v>
      </c>
      <c r="E330" s="146">
        <v>44183.0</v>
      </c>
      <c r="F330" s="147" t="s">
        <v>249</v>
      </c>
      <c r="G330" s="154"/>
      <c r="H330" s="184"/>
      <c r="I330" s="184"/>
      <c r="J330" s="149">
        <f t="shared" si="13"/>
        <v>0</v>
      </c>
      <c r="K330" s="150">
        <f t="shared" si="18"/>
        <v>1.984210526</v>
      </c>
      <c r="L330" s="151">
        <f t="shared" si="4"/>
        <v>6.250621053</v>
      </c>
      <c r="M330" s="152" t="str">
        <f t="shared" si="5"/>
        <v>tam2140</v>
      </c>
      <c r="N330" s="154">
        <f>IFERROR(__xludf.DUMMYFUNCTION("""COMPUTED_VALUE"""),19.0)</f>
        <v>19</v>
      </c>
      <c r="O330" s="184"/>
      <c r="P330" s="184"/>
      <c r="Q330" s="184"/>
      <c r="R330" s="184"/>
      <c r="S330" s="184"/>
      <c r="T330" s="184"/>
      <c r="U330" s="154"/>
      <c r="V330" s="154"/>
      <c r="W330" s="154"/>
      <c r="X330" s="154"/>
      <c r="Y330" s="154"/>
      <c r="Z330" s="154"/>
    </row>
    <row r="331">
      <c r="A331" s="175" t="s">
        <v>49</v>
      </c>
      <c r="B331" s="175" t="s">
        <v>21</v>
      </c>
      <c r="C331" s="147" t="s">
        <v>403</v>
      </c>
      <c r="D331" s="145" t="s">
        <v>242</v>
      </c>
      <c r="E331" s="146">
        <v>44183.0</v>
      </c>
      <c r="F331" s="147" t="s">
        <v>249</v>
      </c>
      <c r="G331" s="154"/>
      <c r="H331" s="184"/>
      <c r="I331" s="184"/>
      <c r="J331" s="149">
        <f t="shared" si="13"/>
        <v>0</v>
      </c>
      <c r="K331" s="150">
        <f t="shared" si="18"/>
        <v>1.984210526</v>
      </c>
      <c r="L331" s="151">
        <f t="shared" si="4"/>
        <v>6.250621053</v>
      </c>
      <c r="M331" s="152" t="str">
        <f t="shared" si="5"/>
        <v>tam2140</v>
      </c>
      <c r="N331" s="154">
        <f>IFERROR(__xludf.DUMMYFUNCTION("""COMPUTED_VALUE"""),20.0)</f>
        <v>20</v>
      </c>
      <c r="O331" s="184"/>
      <c r="P331" s="184"/>
      <c r="Q331" s="184"/>
      <c r="R331" s="184"/>
      <c r="S331" s="184"/>
      <c r="T331" s="184"/>
      <c r="U331" s="154"/>
      <c r="V331" s="154"/>
      <c r="W331" s="154"/>
      <c r="X331" s="154"/>
      <c r="Y331" s="154"/>
      <c r="Z331" s="154"/>
    </row>
    <row r="332">
      <c r="A332" s="175" t="s">
        <v>49</v>
      </c>
      <c r="B332" s="175" t="s">
        <v>21</v>
      </c>
      <c r="C332" s="147" t="s">
        <v>404</v>
      </c>
      <c r="D332" s="145" t="s">
        <v>242</v>
      </c>
      <c r="E332" s="146">
        <v>44183.0</v>
      </c>
      <c r="F332" s="147" t="s">
        <v>249</v>
      </c>
      <c r="G332" s="154"/>
      <c r="H332" s="184"/>
      <c r="I332" s="184"/>
      <c r="J332" s="149">
        <f t="shared" si="13"/>
        <v>0</v>
      </c>
      <c r="K332" s="150">
        <f t="shared" si="18"/>
        <v>1.984210526</v>
      </c>
      <c r="L332" s="151">
        <f t="shared" si="4"/>
        <v>6.250621053</v>
      </c>
      <c r="M332" s="152" t="str">
        <f t="shared" si="5"/>
        <v>tam2140</v>
      </c>
      <c r="N332" s="154">
        <f>IFERROR(__xludf.DUMMYFUNCTION("""COMPUTED_VALUE"""),21.0)</f>
        <v>21</v>
      </c>
      <c r="O332" s="184"/>
      <c r="P332" s="184"/>
      <c r="Q332" s="184"/>
      <c r="R332" s="184"/>
      <c r="S332" s="184"/>
      <c r="T332" s="184"/>
      <c r="U332" s="154"/>
      <c r="V332" s="154"/>
      <c r="W332" s="154"/>
      <c r="X332" s="154"/>
      <c r="Y332" s="154"/>
      <c r="Z332" s="154"/>
    </row>
    <row r="333">
      <c r="A333" s="161" t="s">
        <v>49</v>
      </c>
      <c r="B333" s="161" t="s">
        <v>262</v>
      </c>
      <c r="C333" s="158" t="s">
        <v>354</v>
      </c>
      <c r="D333" s="163"/>
      <c r="E333" s="173"/>
      <c r="F333" s="157"/>
      <c r="G333" s="179"/>
      <c r="H333" s="159"/>
      <c r="I333" s="159"/>
      <c r="J333" s="149">
        <f t="shared" si="13"/>
        <v>0</v>
      </c>
      <c r="K333" s="165">
        <f>41.668*-0.85</f>
        <v>-35.4178</v>
      </c>
      <c r="L333" s="151">
        <f t="shared" si="4"/>
        <v>6.250621053</v>
      </c>
      <c r="M333" s="152" t="str">
        <f t="shared" si="5"/>
        <v>tam2140</v>
      </c>
      <c r="N333" s="153">
        <f>IFERROR(__xludf.DUMMYFUNCTION("""COMPUTED_VALUE"""),22.0)</f>
        <v>22</v>
      </c>
      <c r="O333" s="153"/>
      <c r="P333" s="153"/>
      <c r="Q333" s="153"/>
      <c r="R333" s="153">
        <v>27.866735844582376</v>
      </c>
      <c r="S333" s="153"/>
      <c r="T333" s="153"/>
      <c r="U333" s="153"/>
      <c r="V333" s="153"/>
      <c r="W333" s="153"/>
      <c r="X333" s="153"/>
      <c r="Y333" s="154"/>
      <c r="Z333" s="154"/>
    </row>
    <row r="334">
      <c r="A334" s="175" t="s">
        <v>7</v>
      </c>
      <c r="B334" s="175" t="s">
        <v>76</v>
      </c>
      <c r="C334" s="147" t="s">
        <v>456</v>
      </c>
      <c r="D334" s="145" t="s">
        <v>242</v>
      </c>
      <c r="E334" s="166">
        <v>44173.0</v>
      </c>
      <c r="F334" s="147" t="s">
        <v>260</v>
      </c>
      <c r="G334" s="148">
        <v>4.0</v>
      </c>
      <c r="H334" s="148">
        <v>5.0</v>
      </c>
      <c r="I334" s="148">
        <v>10.0</v>
      </c>
      <c r="J334" s="149">
        <f t="shared" si="13"/>
        <v>0.0003549564684</v>
      </c>
      <c r="K334" s="150">
        <f t="shared" ref="K334:K340" si="19">J334*$J$1</f>
        <v>0.2674596989</v>
      </c>
      <c r="L334" s="151">
        <f t="shared" si="4"/>
        <v>5.930292759</v>
      </c>
      <c r="M334" s="152" t="str">
        <f t="shared" si="5"/>
        <v>akrtws</v>
      </c>
      <c r="N334" s="154">
        <f>IFERROR(__xludf.DUMMYFUNCTION("""COMPUTED_VALUE"""),1.0)</f>
        <v>1</v>
      </c>
      <c r="O334" s="184"/>
      <c r="P334" s="184"/>
      <c r="Q334" s="184"/>
      <c r="R334" s="184"/>
      <c r="S334" s="184"/>
      <c r="T334" s="184"/>
      <c r="U334" s="154"/>
      <c r="V334" s="154"/>
      <c r="W334" s="154"/>
      <c r="X334" s="154"/>
      <c r="Y334" s="154"/>
      <c r="Z334" s="154"/>
    </row>
    <row r="335">
      <c r="A335" s="175" t="s">
        <v>7</v>
      </c>
      <c r="B335" s="175" t="s">
        <v>265</v>
      </c>
      <c r="C335" s="147" t="s">
        <v>467</v>
      </c>
      <c r="D335" s="145" t="s">
        <v>242</v>
      </c>
      <c r="E335" s="146">
        <v>44179.0</v>
      </c>
      <c r="F335" s="147" t="s">
        <v>249</v>
      </c>
      <c r="G335" s="148">
        <v>34.0</v>
      </c>
      <c r="H335" s="148">
        <v>280.0</v>
      </c>
      <c r="I335" s="148">
        <v>200.0</v>
      </c>
      <c r="J335" s="149">
        <f t="shared" si="13"/>
        <v>0.007515372342</v>
      </c>
      <c r="K335" s="150">
        <f t="shared" si="19"/>
        <v>5.66283306</v>
      </c>
      <c r="L335" s="151">
        <f t="shared" si="4"/>
        <v>5.930292759</v>
      </c>
      <c r="M335" s="152" t="str">
        <f t="shared" si="5"/>
        <v>akrtws</v>
      </c>
      <c r="N335" s="154">
        <f>IFERROR(__xludf.DUMMYFUNCTION("""COMPUTED_VALUE"""),2.0)</f>
        <v>2</v>
      </c>
      <c r="O335" s="184"/>
      <c r="P335" s="184"/>
      <c r="Q335" s="184"/>
      <c r="R335" s="184"/>
      <c r="S335" s="184"/>
      <c r="T335" s="184"/>
      <c r="U335" s="154"/>
      <c r="V335" s="154"/>
      <c r="W335" s="154"/>
      <c r="X335" s="154"/>
      <c r="Y335" s="154"/>
      <c r="Z335" s="154"/>
    </row>
    <row r="336">
      <c r="A336" s="175" t="s">
        <v>36</v>
      </c>
      <c r="B336" s="175" t="s">
        <v>265</v>
      </c>
      <c r="C336" s="147" t="s">
        <v>508</v>
      </c>
      <c r="D336" s="145" t="s">
        <v>242</v>
      </c>
      <c r="E336" s="146">
        <v>44181.0</v>
      </c>
      <c r="F336" s="147" t="s">
        <v>260</v>
      </c>
      <c r="G336" s="148">
        <v>89.0</v>
      </c>
      <c r="H336" s="148">
        <v>120.0</v>
      </c>
      <c r="I336" s="148">
        <v>150.0</v>
      </c>
      <c r="J336" s="149">
        <f t="shared" si="13"/>
        <v>0.00695676733</v>
      </c>
      <c r="K336" s="150">
        <f t="shared" si="19"/>
        <v>5.241924183</v>
      </c>
      <c r="L336" s="151">
        <f t="shared" si="4"/>
        <v>5.241924183</v>
      </c>
      <c r="M336" s="152" t="str">
        <f t="shared" si="5"/>
        <v>danlessa</v>
      </c>
      <c r="N336" s="154">
        <f>IFERROR(__xludf.DUMMYFUNCTION("""COMPUTED_VALUE"""),1.0)</f>
        <v>1</v>
      </c>
      <c r="O336" s="184"/>
      <c r="P336" s="184"/>
      <c r="Q336" s="184"/>
      <c r="R336" s="184"/>
      <c r="S336" s="184"/>
      <c r="T336" s="184"/>
      <c r="U336" s="154"/>
      <c r="V336" s="154"/>
      <c r="W336" s="154"/>
      <c r="X336" s="154"/>
      <c r="Y336" s="154"/>
      <c r="Z336" s="154"/>
    </row>
    <row r="337">
      <c r="A337" s="175" t="s">
        <v>25</v>
      </c>
      <c r="B337" s="175" t="s">
        <v>265</v>
      </c>
      <c r="C337" s="147" t="s">
        <v>508</v>
      </c>
      <c r="D337" s="145" t="s">
        <v>242</v>
      </c>
      <c r="E337" s="146">
        <v>44181.0</v>
      </c>
      <c r="F337" s="147" t="s">
        <v>260</v>
      </c>
      <c r="G337" s="148">
        <v>89.0</v>
      </c>
      <c r="H337" s="148">
        <v>120.0</v>
      </c>
      <c r="I337" s="148">
        <v>150.0</v>
      </c>
      <c r="J337" s="149">
        <f t="shared" si="13"/>
        <v>0.00695676733</v>
      </c>
      <c r="K337" s="150">
        <f t="shared" si="19"/>
        <v>5.241924183</v>
      </c>
      <c r="L337" s="151">
        <f t="shared" si="4"/>
        <v>5.241924183</v>
      </c>
      <c r="M337" s="152" t="str">
        <f t="shared" si="5"/>
        <v>mzargham</v>
      </c>
      <c r="N337" s="154">
        <f>IFERROR(__xludf.DUMMYFUNCTION("""COMPUTED_VALUE"""),1.0)</f>
        <v>1</v>
      </c>
      <c r="O337" s="184"/>
      <c r="P337" s="184"/>
      <c r="Q337" s="184"/>
      <c r="R337" s="184"/>
      <c r="S337" s="184"/>
      <c r="T337" s="184"/>
      <c r="U337" s="154"/>
      <c r="V337" s="154"/>
      <c r="W337" s="154"/>
      <c r="X337" s="154"/>
      <c r="Y337" s="154"/>
      <c r="Z337" s="154"/>
    </row>
    <row r="338">
      <c r="A338" s="175" t="s">
        <v>42</v>
      </c>
      <c r="B338" s="175" t="s">
        <v>255</v>
      </c>
      <c r="C338" s="147" t="s">
        <v>419</v>
      </c>
      <c r="D338" s="145" t="s">
        <v>242</v>
      </c>
      <c r="E338" s="166">
        <v>44173.0</v>
      </c>
      <c r="F338" s="147" t="s">
        <v>257</v>
      </c>
      <c r="G338" s="148">
        <v>5.0</v>
      </c>
      <c r="H338" s="148">
        <v>45.0</v>
      </c>
      <c r="I338" s="148">
        <v>50.0</v>
      </c>
      <c r="J338" s="149">
        <f t="shared" si="13"/>
        <v>0.001447851861</v>
      </c>
      <c r="K338" s="150">
        <f t="shared" si="19"/>
        <v>1.090956377</v>
      </c>
      <c r="L338" s="151">
        <f t="shared" si="4"/>
        <v>5.018609165</v>
      </c>
      <c r="M338" s="152" t="str">
        <f t="shared" si="5"/>
        <v>aminlatifi</v>
      </c>
      <c r="N338" s="154">
        <f>IFERROR(__xludf.DUMMYFUNCTION("""COMPUTED_VALUE"""),1.0)</f>
        <v>1</v>
      </c>
      <c r="O338" s="184"/>
      <c r="P338" s="184"/>
      <c r="Q338" s="184"/>
      <c r="R338" s="184"/>
      <c r="S338" s="184"/>
      <c r="T338" s="184"/>
      <c r="U338" s="154"/>
      <c r="V338" s="154"/>
      <c r="W338" s="154"/>
      <c r="X338" s="154"/>
      <c r="Y338" s="154"/>
      <c r="Z338" s="154"/>
    </row>
    <row r="339">
      <c r="A339" s="175" t="s">
        <v>42</v>
      </c>
      <c r="B339" s="175" t="s">
        <v>255</v>
      </c>
      <c r="C339" s="147" t="s">
        <v>482</v>
      </c>
      <c r="D339" s="145" t="s">
        <v>242</v>
      </c>
      <c r="E339" s="166">
        <v>44174.0</v>
      </c>
      <c r="F339" s="147" t="s">
        <v>260</v>
      </c>
      <c r="G339" s="148">
        <v>89.0</v>
      </c>
      <c r="H339" s="148">
        <v>90.0</v>
      </c>
      <c r="I339" s="148">
        <v>100.0</v>
      </c>
      <c r="J339" s="149">
        <f t="shared" si="13"/>
        <v>0.005876948296</v>
      </c>
      <c r="K339" s="150">
        <f t="shared" si="19"/>
        <v>4.428280541</v>
      </c>
      <c r="L339" s="151">
        <f t="shared" si="4"/>
        <v>5.018609165</v>
      </c>
      <c r="M339" s="152" t="str">
        <f t="shared" si="5"/>
        <v>aminlatifi</v>
      </c>
      <c r="N339" s="154">
        <f>IFERROR(__xludf.DUMMYFUNCTION("""COMPUTED_VALUE"""),2.0)</f>
        <v>2</v>
      </c>
      <c r="O339" s="184"/>
      <c r="P339" s="184"/>
      <c r="Q339" s="184"/>
      <c r="R339" s="184"/>
      <c r="S339" s="184"/>
      <c r="T339" s="184"/>
      <c r="U339" s="154"/>
      <c r="V339" s="154"/>
      <c r="W339" s="154"/>
      <c r="X339" s="154"/>
      <c r="Y339" s="154"/>
      <c r="Z339" s="154"/>
    </row>
    <row r="340">
      <c r="A340" s="175" t="s">
        <v>42</v>
      </c>
      <c r="B340" s="175" t="s">
        <v>255</v>
      </c>
      <c r="C340" s="147" t="s">
        <v>476</v>
      </c>
      <c r="D340" s="145" t="s">
        <v>242</v>
      </c>
      <c r="E340" s="146">
        <v>44178.0</v>
      </c>
      <c r="F340" s="147" t="s">
        <v>249</v>
      </c>
      <c r="G340" s="148">
        <v>89.0</v>
      </c>
      <c r="H340" s="148">
        <v>100.0</v>
      </c>
      <c r="I340" s="148">
        <v>100.0</v>
      </c>
      <c r="J340" s="149">
        <f t="shared" si="13"/>
        <v>0.005996512604</v>
      </c>
      <c r="K340" s="150">
        <f t="shared" si="19"/>
        <v>4.518372247</v>
      </c>
      <c r="L340" s="151">
        <f t="shared" si="4"/>
        <v>5.018609165</v>
      </c>
      <c r="M340" s="152" t="str">
        <f t="shared" si="5"/>
        <v>aminlatifi</v>
      </c>
      <c r="N340" s="154">
        <f>IFERROR(__xludf.DUMMYFUNCTION("""COMPUTED_VALUE"""),3.0)</f>
        <v>3</v>
      </c>
      <c r="O340" s="184"/>
      <c r="P340" s="184"/>
      <c r="Q340" s="184"/>
      <c r="R340" s="184"/>
      <c r="S340" s="184"/>
      <c r="T340" s="184"/>
      <c r="U340" s="154"/>
      <c r="V340" s="154"/>
      <c r="W340" s="154"/>
      <c r="X340" s="154"/>
      <c r="Y340" s="154"/>
      <c r="Z340" s="154"/>
    </row>
    <row r="341">
      <c r="A341" s="161" t="s">
        <v>42</v>
      </c>
      <c r="B341" s="161" t="s">
        <v>262</v>
      </c>
      <c r="C341" s="158" t="s">
        <v>295</v>
      </c>
      <c r="D341" s="163"/>
      <c r="E341" s="164"/>
      <c r="F341" s="157"/>
      <c r="G341" s="159"/>
      <c r="H341" s="159"/>
      <c r="I341" s="159"/>
      <c r="J341" s="149">
        <f t="shared" si="13"/>
        <v>0</v>
      </c>
      <c r="K341" s="165">
        <f>10.038*-0.5</f>
        <v>-5.019</v>
      </c>
      <c r="L341" s="151">
        <f t="shared" si="4"/>
        <v>5.018609165</v>
      </c>
      <c r="M341" s="152" t="str">
        <f t="shared" si="5"/>
        <v>aminlatifi</v>
      </c>
      <c r="N341" s="153">
        <f>IFERROR(__xludf.DUMMYFUNCTION("""COMPUTED_VALUE"""),4.0)</f>
        <v>4</v>
      </c>
      <c r="O341" s="153"/>
      <c r="P341" s="153"/>
      <c r="Q341" s="153"/>
      <c r="R341" s="153">
        <v>18.802169413641863</v>
      </c>
      <c r="S341" s="153"/>
      <c r="T341" s="153"/>
      <c r="U341" s="153"/>
      <c r="V341" s="153"/>
      <c r="W341" s="153"/>
      <c r="X341" s="153"/>
      <c r="Y341" s="154"/>
      <c r="Z341" s="154"/>
    </row>
    <row r="342">
      <c r="A342" s="175" t="s">
        <v>55</v>
      </c>
      <c r="B342" s="175" t="s">
        <v>21</v>
      </c>
      <c r="C342" s="147" t="s">
        <v>381</v>
      </c>
      <c r="D342" s="145" t="s">
        <v>242</v>
      </c>
      <c r="E342" s="166">
        <v>44174.0</v>
      </c>
      <c r="F342" s="147" t="s">
        <v>249</v>
      </c>
      <c r="G342" s="148">
        <v>5.0</v>
      </c>
      <c r="H342" s="148">
        <v>45.0</v>
      </c>
      <c r="I342" s="148">
        <v>50.0</v>
      </c>
      <c r="J342" s="149">
        <f t="shared" si="13"/>
        <v>0.001447851861</v>
      </c>
      <c r="K342" s="150">
        <f t="shared" ref="K342:K362" si="20">J342*$J$1</f>
        <v>1.090956377</v>
      </c>
      <c r="L342" s="151">
        <f t="shared" si="4"/>
        <v>4.946886013</v>
      </c>
      <c r="M342" s="152" t="str">
        <f t="shared" si="5"/>
        <v>naynaysoo</v>
      </c>
      <c r="N342" s="154">
        <f>IFERROR(__xludf.DUMMYFUNCTION("""COMPUTED_VALUE"""),1.0)</f>
        <v>1</v>
      </c>
      <c r="O342" s="184"/>
      <c r="P342" s="184"/>
      <c r="Q342" s="184"/>
      <c r="R342" s="184"/>
      <c r="S342" s="184"/>
      <c r="T342" s="184"/>
      <c r="U342" s="154"/>
      <c r="V342" s="154"/>
      <c r="W342" s="154"/>
      <c r="X342" s="154"/>
      <c r="Y342" s="154"/>
      <c r="Z342" s="154"/>
    </row>
    <row r="343">
      <c r="A343" s="175" t="s">
        <v>55</v>
      </c>
      <c r="B343" s="175" t="s">
        <v>21</v>
      </c>
      <c r="C343" s="147" t="s">
        <v>394</v>
      </c>
      <c r="D343" s="145" t="s">
        <v>242</v>
      </c>
      <c r="E343" s="146">
        <v>44180.0</v>
      </c>
      <c r="F343" s="147" t="s">
        <v>249</v>
      </c>
      <c r="G343" s="148">
        <v>5.0</v>
      </c>
      <c r="H343" s="148">
        <v>45.0</v>
      </c>
      <c r="I343" s="148">
        <v>50.0</v>
      </c>
      <c r="J343" s="149">
        <f t="shared" si="13"/>
        <v>0.001447851861</v>
      </c>
      <c r="K343" s="150">
        <f t="shared" si="20"/>
        <v>1.090956377</v>
      </c>
      <c r="L343" s="151">
        <f t="shared" si="4"/>
        <v>4.946886013</v>
      </c>
      <c r="M343" s="152" t="str">
        <f t="shared" si="5"/>
        <v>naynaysoo</v>
      </c>
      <c r="N343" s="154">
        <f>IFERROR(__xludf.DUMMYFUNCTION("""COMPUTED_VALUE"""),2.0)</f>
        <v>2</v>
      </c>
      <c r="O343" s="184"/>
      <c r="P343" s="184"/>
      <c r="Q343" s="184"/>
      <c r="R343" s="184"/>
      <c r="S343" s="184"/>
      <c r="T343" s="184"/>
      <c r="U343" s="154"/>
      <c r="V343" s="154"/>
      <c r="W343" s="154"/>
      <c r="X343" s="154"/>
      <c r="Y343" s="154"/>
      <c r="Z343" s="154"/>
    </row>
    <row r="344">
      <c r="A344" s="175" t="s">
        <v>55</v>
      </c>
      <c r="B344" s="175" t="s">
        <v>21</v>
      </c>
      <c r="C344" s="147" t="s">
        <v>509</v>
      </c>
      <c r="D344" s="145" t="s">
        <v>242</v>
      </c>
      <c r="E344" s="146">
        <v>44180.0</v>
      </c>
      <c r="F344" s="147" t="s">
        <v>249</v>
      </c>
      <c r="G344" s="148">
        <v>21.0</v>
      </c>
      <c r="H344" s="148">
        <v>120.0</v>
      </c>
      <c r="I344" s="148">
        <v>100.0</v>
      </c>
      <c r="J344" s="149">
        <f t="shared" si="13"/>
        <v>0.003669506648</v>
      </c>
      <c r="K344" s="150">
        <f t="shared" si="20"/>
        <v>2.764973259</v>
      </c>
      <c r="L344" s="151">
        <f t="shared" si="4"/>
        <v>4.946886013</v>
      </c>
      <c r="M344" s="152" t="str">
        <f t="shared" si="5"/>
        <v>naynaysoo</v>
      </c>
      <c r="N344" s="154">
        <f>IFERROR(__xludf.DUMMYFUNCTION("""COMPUTED_VALUE"""),3.0)</f>
        <v>3</v>
      </c>
      <c r="O344" s="184"/>
      <c r="P344" s="184"/>
      <c r="Q344" s="184"/>
      <c r="R344" s="184"/>
      <c r="S344" s="184"/>
      <c r="T344" s="184"/>
      <c r="U344" s="154"/>
      <c r="V344" s="154"/>
      <c r="W344" s="154"/>
      <c r="X344" s="154"/>
      <c r="Y344" s="154"/>
      <c r="Z344" s="154"/>
    </row>
    <row r="345">
      <c r="A345" s="175" t="s">
        <v>38</v>
      </c>
      <c r="B345" s="175" t="s">
        <v>3</v>
      </c>
      <c r="C345" s="147" t="s">
        <v>510</v>
      </c>
      <c r="D345" s="145" t="s">
        <v>242</v>
      </c>
      <c r="E345" s="166">
        <v>44174.0</v>
      </c>
      <c r="F345" s="147" t="s">
        <v>249</v>
      </c>
      <c r="G345" s="148">
        <v>34.0</v>
      </c>
      <c r="H345" s="148">
        <v>120.0</v>
      </c>
      <c r="I345" s="148">
        <v>100.0</v>
      </c>
      <c r="J345" s="149">
        <f t="shared" si="13"/>
        <v>0.004160091199</v>
      </c>
      <c r="K345" s="150">
        <f t="shared" si="20"/>
        <v>3.134628718</v>
      </c>
      <c r="L345" s="151">
        <f t="shared" si="4"/>
        <v>4.225585095</v>
      </c>
      <c r="M345" s="152" t="str">
        <f t="shared" si="5"/>
        <v>sgonzt</v>
      </c>
      <c r="N345" s="154">
        <f>IFERROR(__xludf.DUMMYFUNCTION("""COMPUTED_VALUE"""),1.0)</f>
        <v>1</v>
      </c>
      <c r="O345" s="184"/>
      <c r="P345" s="184"/>
      <c r="Q345" s="184"/>
      <c r="R345" s="184"/>
      <c r="S345" s="184"/>
      <c r="T345" s="184"/>
      <c r="U345" s="154"/>
      <c r="V345" s="154"/>
      <c r="W345" s="154"/>
      <c r="X345" s="154"/>
      <c r="Y345" s="154"/>
      <c r="Z345" s="154"/>
    </row>
    <row r="346">
      <c r="A346" s="175" t="s">
        <v>38</v>
      </c>
      <c r="B346" s="175" t="s">
        <v>255</v>
      </c>
      <c r="C346" s="147" t="s">
        <v>420</v>
      </c>
      <c r="D346" s="145" t="s">
        <v>242</v>
      </c>
      <c r="E346" s="146">
        <v>44175.0</v>
      </c>
      <c r="F346" s="147" t="s">
        <v>257</v>
      </c>
      <c r="G346" s="148">
        <v>5.0</v>
      </c>
      <c r="H346" s="148">
        <v>45.0</v>
      </c>
      <c r="I346" s="148">
        <v>50.0</v>
      </c>
      <c r="J346" s="149">
        <f t="shared" si="13"/>
        <v>0.001447851861</v>
      </c>
      <c r="K346" s="150">
        <f t="shared" si="20"/>
        <v>1.090956377</v>
      </c>
      <c r="L346" s="151">
        <f t="shared" si="4"/>
        <v>4.225585095</v>
      </c>
      <c r="M346" s="152" t="str">
        <f t="shared" si="5"/>
        <v>sgonzt</v>
      </c>
      <c r="N346" s="154">
        <f>IFERROR(__xludf.DUMMYFUNCTION("""COMPUTED_VALUE"""),2.0)</f>
        <v>2</v>
      </c>
      <c r="O346" s="184"/>
      <c r="P346" s="184"/>
      <c r="Q346" s="184"/>
      <c r="R346" s="184"/>
      <c r="S346" s="184"/>
      <c r="T346" s="184"/>
      <c r="U346" s="154"/>
      <c r="V346" s="154"/>
      <c r="W346" s="154"/>
      <c r="X346" s="154"/>
      <c r="Y346" s="154"/>
      <c r="Z346" s="154"/>
    </row>
    <row r="347">
      <c r="A347" s="175" t="s">
        <v>57</v>
      </c>
      <c r="B347" s="175" t="s">
        <v>255</v>
      </c>
      <c r="C347" s="147" t="s">
        <v>419</v>
      </c>
      <c r="D347" s="145" t="s">
        <v>242</v>
      </c>
      <c r="E347" s="166">
        <v>44173.0</v>
      </c>
      <c r="F347" s="147" t="s">
        <v>257</v>
      </c>
      <c r="G347" s="148">
        <v>5.0</v>
      </c>
      <c r="H347" s="148">
        <v>45.0</v>
      </c>
      <c r="I347" s="148">
        <v>50.0</v>
      </c>
      <c r="J347" s="149">
        <f t="shared" si="13"/>
        <v>0.001447851861</v>
      </c>
      <c r="K347" s="150">
        <f t="shared" si="20"/>
        <v>1.090956377</v>
      </c>
      <c r="L347" s="151">
        <f t="shared" si="4"/>
        <v>3.772875548</v>
      </c>
      <c r="M347" s="152" t="str">
        <f t="shared" si="5"/>
        <v>vitormarthendal</v>
      </c>
      <c r="N347" s="154">
        <f>IFERROR(__xludf.DUMMYFUNCTION("""COMPUTED_VALUE"""),1.0)</f>
        <v>1</v>
      </c>
      <c r="O347" s="184"/>
      <c r="P347" s="184"/>
      <c r="Q347" s="184"/>
      <c r="R347" s="184"/>
      <c r="S347" s="184"/>
      <c r="T347" s="184"/>
      <c r="U347" s="154"/>
      <c r="V347" s="154"/>
      <c r="W347" s="154"/>
      <c r="X347" s="154"/>
      <c r="Y347" s="154"/>
      <c r="Z347" s="154"/>
    </row>
    <row r="348">
      <c r="A348" s="175" t="s">
        <v>57</v>
      </c>
      <c r="B348" s="175" t="s">
        <v>36</v>
      </c>
      <c r="C348" s="147" t="s">
        <v>511</v>
      </c>
      <c r="D348" s="145" t="s">
        <v>242</v>
      </c>
      <c r="E348" s="166">
        <v>44173.0</v>
      </c>
      <c r="F348" s="147" t="s">
        <v>512</v>
      </c>
      <c r="G348" s="148">
        <v>21.0</v>
      </c>
      <c r="H348" s="148">
        <v>50.0</v>
      </c>
      <c r="I348" s="148">
        <v>50.0</v>
      </c>
      <c r="J348" s="149">
        <f t="shared" si="13"/>
        <v>0.002111430384</v>
      </c>
      <c r="K348" s="150">
        <f t="shared" si="20"/>
        <v>1.590962794</v>
      </c>
      <c r="L348" s="151">
        <f t="shared" si="4"/>
        <v>3.772875548</v>
      </c>
      <c r="M348" s="152" t="str">
        <f t="shared" si="5"/>
        <v>vitormarthendal</v>
      </c>
      <c r="N348" s="154">
        <f>IFERROR(__xludf.DUMMYFUNCTION("""COMPUTED_VALUE"""),2.0)</f>
        <v>2</v>
      </c>
      <c r="O348" s="184"/>
      <c r="P348" s="184"/>
      <c r="Q348" s="184"/>
      <c r="R348" s="184"/>
      <c r="S348" s="184"/>
      <c r="T348" s="184"/>
      <c r="U348" s="154"/>
      <c r="V348" s="154"/>
      <c r="W348" s="154"/>
      <c r="X348" s="154"/>
      <c r="Y348" s="154"/>
      <c r="Z348" s="154"/>
    </row>
    <row r="349">
      <c r="A349" s="175" t="s">
        <v>57</v>
      </c>
      <c r="B349" s="175" t="s">
        <v>255</v>
      </c>
      <c r="C349" s="147" t="s">
        <v>420</v>
      </c>
      <c r="D349" s="145" t="s">
        <v>242</v>
      </c>
      <c r="E349" s="146">
        <v>44175.0</v>
      </c>
      <c r="F349" s="147" t="s">
        <v>257</v>
      </c>
      <c r="G349" s="148">
        <v>5.0</v>
      </c>
      <c r="H349" s="148">
        <v>45.0</v>
      </c>
      <c r="I349" s="148">
        <v>50.0</v>
      </c>
      <c r="J349" s="149">
        <f t="shared" si="13"/>
        <v>0.001447851861</v>
      </c>
      <c r="K349" s="150">
        <f t="shared" si="20"/>
        <v>1.090956377</v>
      </c>
      <c r="L349" s="151">
        <f t="shared" si="4"/>
        <v>3.772875548</v>
      </c>
      <c r="M349" s="152" t="str">
        <f t="shared" si="5"/>
        <v>vitormarthendal</v>
      </c>
      <c r="N349" s="154">
        <f>IFERROR(__xludf.DUMMYFUNCTION("""COMPUTED_VALUE"""),3.0)</f>
        <v>3</v>
      </c>
      <c r="O349" s="184"/>
      <c r="P349" s="184"/>
      <c r="Q349" s="184"/>
      <c r="R349" s="184"/>
      <c r="S349" s="184"/>
      <c r="T349" s="184"/>
      <c r="U349" s="154"/>
      <c r="V349" s="154"/>
      <c r="W349" s="154"/>
      <c r="X349" s="154"/>
      <c r="Y349" s="154"/>
      <c r="Z349" s="154"/>
    </row>
    <row r="350">
      <c r="A350" s="175" t="s">
        <v>93</v>
      </c>
      <c r="B350" s="175" t="s">
        <v>255</v>
      </c>
      <c r="C350" s="147" t="s">
        <v>380</v>
      </c>
      <c r="D350" s="145" t="s">
        <v>242</v>
      </c>
      <c r="E350" s="166">
        <v>44174.0</v>
      </c>
      <c r="F350" s="147" t="s">
        <v>260</v>
      </c>
      <c r="G350" s="148">
        <v>5.0</v>
      </c>
      <c r="H350" s="148">
        <v>50.0</v>
      </c>
      <c r="I350" s="148">
        <v>50.0</v>
      </c>
      <c r="J350" s="149">
        <f t="shared" si="13"/>
        <v>0.001507634014</v>
      </c>
      <c r="K350" s="150">
        <f t="shared" si="20"/>
        <v>1.13600223</v>
      </c>
      <c r="L350" s="151">
        <f t="shared" si="4"/>
        <v>3.720792078</v>
      </c>
      <c r="M350" s="152" t="str">
        <f t="shared" si="5"/>
        <v>coachb</v>
      </c>
      <c r="N350" s="154">
        <f>IFERROR(__xludf.DUMMYFUNCTION("""COMPUTED_VALUE"""),1.0)</f>
        <v>1</v>
      </c>
      <c r="O350" s="184"/>
      <c r="P350" s="184"/>
      <c r="Q350" s="184"/>
      <c r="R350" s="184"/>
      <c r="S350" s="184"/>
      <c r="T350" s="184"/>
      <c r="U350" s="154"/>
      <c r="V350" s="154"/>
      <c r="W350" s="154"/>
      <c r="X350" s="154"/>
      <c r="Y350" s="154"/>
      <c r="Z350" s="154"/>
    </row>
    <row r="351">
      <c r="A351" s="175" t="s">
        <v>93</v>
      </c>
      <c r="B351" s="175" t="s">
        <v>255</v>
      </c>
      <c r="C351" s="147" t="s">
        <v>475</v>
      </c>
      <c r="D351" s="145" t="s">
        <v>242</v>
      </c>
      <c r="E351" s="146">
        <v>44178.0</v>
      </c>
      <c r="F351" s="147" t="s">
        <v>249</v>
      </c>
      <c r="G351" s="148">
        <v>21.0</v>
      </c>
      <c r="H351" s="148">
        <v>100.0</v>
      </c>
      <c r="I351" s="148">
        <v>100.0</v>
      </c>
      <c r="J351" s="149">
        <f t="shared" si="13"/>
        <v>0.003430378033</v>
      </c>
      <c r="K351" s="150">
        <f t="shared" si="20"/>
        <v>2.584789848</v>
      </c>
      <c r="L351" s="151">
        <f t="shared" si="4"/>
        <v>3.720792078</v>
      </c>
      <c r="M351" s="152" t="str">
        <f t="shared" si="5"/>
        <v>coachb</v>
      </c>
      <c r="N351" s="154">
        <f>IFERROR(__xludf.DUMMYFUNCTION("""COMPUTED_VALUE"""),2.0)</f>
        <v>2</v>
      </c>
      <c r="O351" s="184"/>
      <c r="P351" s="184"/>
      <c r="Q351" s="184"/>
      <c r="R351" s="184"/>
      <c r="S351" s="184"/>
      <c r="T351" s="184"/>
      <c r="U351" s="154"/>
      <c r="V351" s="154"/>
      <c r="W351" s="154"/>
      <c r="X351" s="154"/>
      <c r="Y351" s="154"/>
      <c r="Z351" s="154"/>
    </row>
    <row r="352">
      <c r="A352" s="175" t="s">
        <v>94</v>
      </c>
      <c r="B352" s="175" t="s">
        <v>76</v>
      </c>
      <c r="C352" s="147" t="s">
        <v>513</v>
      </c>
      <c r="D352" s="145" t="s">
        <v>242</v>
      </c>
      <c r="E352" s="146">
        <v>44176.0</v>
      </c>
      <c r="F352" s="147" t="s">
        <v>249</v>
      </c>
      <c r="G352" s="148">
        <v>21.0</v>
      </c>
      <c r="H352" s="148">
        <v>50.0</v>
      </c>
      <c r="I352" s="148">
        <v>50.0</v>
      </c>
      <c r="J352" s="149">
        <f t="shared" si="13"/>
        <v>0.002111430384</v>
      </c>
      <c r="K352" s="150">
        <f t="shared" si="20"/>
        <v>1.590962794</v>
      </c>
      <c r="L352" s="151">
        <f t="shared" si="4"/>
        <v>3.687570442</v>
      </c>
      <c r="M352" s="152" t="str">
        <f t="shared" si="5"/>
        <v>wslyvh</v>
      </c>
      <c r="N352" s="154">
        <f>IFERROR(__xludf.DUMMYFUNCTION("""COMPUTED_VALUE"""),1.0)</f>
        <v>1</v>
      </c>
      <c r="O352" s="184"/>
      <c r="P352" s="184"/>
      <c r="Q352" s="184"/>
      <c r="R352" s="184"/>
      <c r="S352" s="184"/>
      <c r="T352" s="184"/>
      <c r="U352" s="154"/>
      <c r="V352" s="154"/>
      <c r="W352" s="154"/>
      <c r="X352" s="154"/>
      <c r="Y352" s="154"/>
      <c r="Z352" s="154"/>
    </row>
    <row r="353">
      <c r="A353" s="175" t="s">
        <v>94</v>
      </c>
      <c r="B353" s="175" t="s">
        <v>76</v>
      </c>
      <c r="C353" s="147" t="s">
        <v>389</v>
      </c>
      <c r="D353" s="145" t="s">
        <v>242</v>
      </c>
      <c r="E353" s="146">
        <v>44176.0</v>
      </c>
      <c r="F353" s="147" t="s">
        <v>249</v>
      </c>
      <c r="G353" s="148">
        <v>2.0</v>
      </c>
      <c r="H353" s="148">
        <v>45.0</v>
      </c>
      <c r="I353" s="148">
        <v>50.0</v>
      </c>
      <c r="J353" s="149">
        <f t="shared" si="13"/>
        <v>0.001334640041</v>
      </c>
      <c r="K353" s="150">
        <f t="shared" si="20"/>
        <v>1.005651271</v>
      </c>
      <c r="L353" s="151">
        <f t="shared" si="4"/>
        <v>3.687570442</v>
      </c>
      <c r="M353" s="152" t="str">
        <f t="shared" si="5"/>
        <v>wslyvh</v>
      </c>
      <c r="N353" s="154">
        <f>IFERROR(__xludf.DUMMYFUNCTION("""COMPUTED_VALUE"""),2.0)</f>
        <v>2</v>
      </c>
      <c r="O353" s="184"/>
      <c r="P353" s="184"/>
      <c r="Q353" s="184"/>
      <c r="R353" s="184"/>
      <c r="S353" s="184"/>
      <c r="T353" s="184"/>
      <c r="U353" s="154"/>
      <c r="V353" s="154"/>
      <c r="W353" s="154"/>
      <c r="X353" s="154"/>
      <c r="Y353" s="154"/>
      <c r="Z353" s="154"/>
    </row>
    <row r="354">
      <c r="A354" s="175" t="s">
        <v>94</v>
      </c>
      <c r="B354" s="175" t="s">
        <v>76</v>
      </c>
      <c r="C354" s="147" t="s">
        <v>402</v>
      </c>
      <c r="D354" s="145" t="s">
        <v>242</v>
      </c>
      <c r="E354" s="146">
        <v>44183.0</v>
      </c>
      <c r="F354" s="147" t="s">
        <v>249</v>
      </c>
      <c r="G354" s="148">
        <v>5.0</v>
      </c>
      <c r="H354" s="148">
        <v>45.0</v>
      </c>
      <c r="I354" s="148">
        <v>50.0</v>
      </c>
      <c r="J354" s="149">
        <f t="shared" si="13"/>
        <v>0.001447851861</v>
      </c>
      <c r="K354" s="150">
        <f t="shared" si="20"/>
        <v>1.090956377</v>
      </c>
      <c r="L354" s="151">
        <f t="shared" si="4"/>
        <v>3.687570442</v>
      </c>
      <c r="M354" s="152" t="str">
        <f t="shared" si="5"/>
        <v>wslyvh</v>
      </c>
      <c r="N354" s="154">
        <f>IFERROR(__xludf.DUMMYFUNCTION("""COMPUTED_VALUE"""),3.0)</f>
        <v>3</v>
      </c>
      <c r="O354" s="184"/>
      <c r="P354" s="184"/>
      <c r="Q354" s="184"/>
      <c r="R354" s="184"/>
      <c r="S354" s="184"/>
      <c r="T354" s="184"/>
      <c r="U354" s="154"/>
      <c r="V354" s="154"/>
      <c r="W354" s="154"/>
      <c r="X354" s="154"/>
      <c r="Y354" s="154"/>
      <c r="Z354" s="154"/>
    </row>
    <row r="355">
      <c r="A355" s="175" t="s">
        <v>44</v>
      </c>
      <c r="B355" s="175" t="s">
        <v>255</v>
      </c>
      <c r="C355" s="147" t="s">
        <v>419</v>
      </c>
      <c r="D355" s="145" t="s">
        <v>242</v>
      </c>
      <c r="E355" s="166">
        <v>44173.0</v>
      </c>
      <c r="F355" s="147" t="s">
        <v>257</v>
      </c>
      <c r="G355" s="148">
        <v>144.0</v>
      </c>
      <c r="H355" s="148">
        <v>45.0</v>
      </c>
      <c r="I355" s="148">
        <v>50.0</v>
      </c>
      <c r="J355" s="149">
        <f t="shared" si="13"/>
        <v>0.006693332822</v>
      </c>
      <c r="K355" s="150">
        <f t="shared" si="20"/>
        <v>5.043426281</v>
      </c>
      <c r="L355" s="151">
        <f t="shared" si="4"/>
        <v>3.587054913</v>
      </c>
      <c r="M355" s="152" t="str">
        <f t="shared" si="5"/>
        <v>markop</v>
      </c>
      <c r="N355" s="154">
        <f>IFERROR(__xludf.DUMMYFUNCTION("""COMPUTED_VALUE"""),1.0)</f>
        <v>1</v>
      </c>
      <c r="O355" s="184"/>
      <c r="P355" s="184"/>
      <c r="Q355" s="184"/>
      <c r="R355" s="184"/>
      <c r="S355" s="184"/>
      <c r="T355" s="184"/>
      <c r="U355" s="154"/>
      <c r="V355" s="154"/>
      <c r="W355" s="154"/>
      <c r="X355" s="154"/>
      <c r="Y355" s="154"/>
      <c r="Z355" s="154"/>
    </row>
    <row r="356">
      <c r="A356" s="175" t="s">
        <v>44</v>
      </c>
      <c r="B356" s="175" t="s">
        <v>76</v>
      </c>
      <c r="C356" s="147" t="s">
        <v>456</v>
      </c>
      <c r="D356" s="145" t="s">
        <v>242</v>
      </c>
      <c r="E356" s="166">
        <v>44173.0</v>
      </c>
      <c r="F356" s="147" t="s">
        <v>260</v>
      </c>
      <c r="G356" s="148">
        <v>144.0</v>
      </c>
      <c r="H356" s="148">
        <v>5.0</v>
      </c>
      <c r="I356" s="148">
        <v>10.0</v>
      </c>
      <c r="J356" s="149">
        <f t="shared" si="13"/>
        <v>0.005638174703</v>
      </c>
      <c r="K356" s="150">
        <f t="shared" si="20"/>
        <v>4.248364639</v>
      </c>
      <c r="L356" s="151">
        <f t="shared" si="4"/>
        <v>3.587054913</v>
      </c>
      <c r="M356" s="152" t="str">
        <f t="shared" si="5"/>
        <v>markop</v>
      </c>
      <c r="N356" s="154">
        <f>IFERROR(__xludf.DUMMYFUNCTION("""COMPUTED_VALUE"""),2.0)</f>
        <v>2</v>
      </c>
      <c r="O356" s="184"/>
      <c r="P356" s="184"/>
      <c r="Q356" s="184"/>
      <c r="R356" s="184"/>
      <c r="S356" s="184"/>
      <c r="T356" s="184"/>
      <c r="U356" s="154"/>
      <c r="V356" s="154"/>
      <c r="W356" s="154"/>
      <c r="X356" s="154"/>
      <c r="Y356" s="154"/>
      <c r="Z356" s="154"/>
    </row>
    <row r="357">
      <c r="A357" s="175" t="s">
        <v>44</v>
      </c>
      <c r="B357" s="175" t="s">
        <v>255</v>
      </c>
      <c r="C357" s="147" t="s">
        <v>482</v>
      </c>
      <c r="D357" s="145" t="s">
        <v>242</v>
      </c>
      <c r="E357" s="166">
        <v>44174.0</v>
      </c>
      <c r="F357" s="147" t="s">
        <v>260</v>
      </c>
      <c r="G357" s="148">
        <v>89.0</v>
      </c>
      <c r="H357" s="148">
        <v>90.0</v>
      </c>
      <c r="I357" s="148">
        <v>100.0</v>
      </c>
      <c r="J357" s="149">
        <f t="shared" si="13"/>
        <v>0.005876948296</v>
      </c>
      <c r="K357" s="150">
        <f t="shared" si="20"/>
        <v>4.428280541</v>
      </c>
      <c r="L357" s="151">
        <f t="shared" si="4"/>
        <v>3.587054913</v>
      </c>
      <c r="M357" s="152" t="str">
        <f t="shared" si="5"/>
        <v>markop</v>
      </c>
      <c r="N357" s="154">
        <f>IFERROR(__xludf.DUMMYFUNCTION("""COMPUTED_VALUE"""),3.0)</f>
        <v>3</v>
      </c>
      <c r="O357" s="184"/>
      <c r="P357" s="184"/>
      <c r="Q357" s="184"/>
      <c r="R357" s="184"/>
      <c r="S357" s="184"/>
      <c r="T357" s="184"/>
      <c r="U357" s="154"/>
      <c r="V357" s="154"/>
      <c r="W357" s="154"/>
      <c r="X357" s="154"/>
      <c r="Y357" s="154"/>
      <c r="Z357" s="154"/>
    </row>
    <row r="358">
      <c r="A358" s="175" t="s">
        <v>44</v>
      </c>
      <c r="B358" s="175" t="s">
        <v>9</v>
      </c>
      <c r="C358" s="147" t="s">
        <v>495</v>
      </c>
      <c r="D358" s="145" t="s">
        <v>242</v>
      </c>
      <c r="E358" s="166">
        <v>44174.0</v>
      </c>
      <c r="F358" s="147" t="s">
        <v>249</v>
      </c>
      <c r="G358" s="148">
        <v>21.0</v>
      </c>
      <c r="H358" s="148">
        <v>20.0</v>
      </c>
      <c r="I358" s="148">
        <v>20.0</v>
      </c>
      <c r="J358" s="149">
        <f t="shared" si="13"/>
        <v>0.001320061795</v>
      </c>
      <c r="K358" s="150">
        <f t="shared" si="20"/>
        <v>0.9946665623</v>
      </c>
      <c r="L358" s="151">
        <f t="shared" si="4"/>
        <v>3.587054913</v>
      </c>
      <c r="M358" s="152" t="str">
        <f t="shared" si="5"/>
        <v>markop</v>
      </c>
      <c r="N358" s="154">
        <f>IFERROR(__xludf.DUMMYFUNCTION("""COMPUTED_VALUE"""),4.0)</f>
        <v>4</v>
      </c>
      <c r="O358" s="184"/>
      <c r="P358" s="184"/>
      <c r="Q358" s="184"/>
      <c r="R358" s="184"/>
      <c r="S358" s="184"/>
      <c r="T358" s="184"/>
      <c r="U358" s="154"/>
      <c r="V358" s="154"/>
      <c r="W358" s="154"/>
      <c r="X358" s="154"/>
      <c r="Y358" s="154"/>
      <c r="Z358" s="154"/>
    </row>
    <row r="359">
      <c r="A359" s="175" t="s">
        <v>44</v>
      </c>
      <c r="B359" s="175" t="s">
        <v>255</v>
      </c>
      <c r="C359" s="147" t="s">
        <v>420</v>
      </c>
      <c r="D359" s="145" t="s">
        <v>242</v>
      </c>
      <c r="E359" s="146">
        <v>44175.0</v>
      </c>
      <c r="F359" s="147" t="s">
        <v>257</v>
      </c>
      <c r="G359" s="148">
        <v>5.0</v>
      </c>
      <c r="H359" s="148">
        <v>45.0</v>
      </c>
      <c r="I359" s="148">
        <v>50.0</v>
      </c>
      <c r="J359" s="149">
        <f t="shared" si="13"/>
        <v>0.001447851861</v>
      </c>
      <c r="K359" s="150">
        <f t="shared" si="20"/>
        <v>1.090956377</v>
      </c>
      <c r="L359" s="151">
        <f t="shared" si="4"/>
        <v>3.587054913</v>
      </c>
      <c r="M359" s="152" t="str">
        <f t="shared" si="5"/>
        <v>markop</v>
      </c>
      <c r="N359" s="154">
        <f>IFERROR(__xludf.DUMMYFUNCTION("""COMPUTED_VALUE"""),5.0)</f>
        <v>5</v>
      </c>
      <c r="O359" s="184"/>
      <c r="P359" s="184"/>
      <c r="Q359" s="184"/>
      <c r="R359" s="184"/>
      <c r="S359" s="184"/>
      <c r="T359" s="184"/>
      <c r="U359" s="154"/>
      <c r="V359" s="154"/>
      <c r="W359" s="154"/>
      <c r="X359" s="154"/>
      <c r="Y359" s="154"/>
      <c r="Z359" s="154"/>
    </row>
    <row r="360">
      <c r="A360" s="175" t="s">
        <v>44</v>
      </c>
      <c r="B360" s="175" t="s">
        <v>6</v>
      </c>
      <c r="C360" s="147" t="s">
        <v>390</v>
      </c>
      <c r="D360" s="145" t="s">
        <v>242</v>
      </c>
      <c r="E360" s="146">
        <v>44176.0</v>
      </c>
      <c r="F360" s="147" t="s">
        <v>249</v>
      </c>
      <c r="G360" s="148">
        <v>21.0</v>
      </c>
      <c r="H360" s="148">
        <v>45.0</v>
      </c>
      <c r="I360" s="148">
        <v>50.0</v>
      </c>
      <c r="J360" s="149">
        <f t="shared" si="13"/>
        <v>0.00205164823</v>
      </c>
      <c r="K360" s="150">
        <f t="shared" si="20"/>
        <v>1.545916941</v>
      </c>
      <c r="L360" s="151">
        <f t="shared" si="4"/>
        <v>3.587054913</v>
      </c>
      <c r="M360" s="152" t="str">
        <f t="shared" si="5"/>
        <v>markop</v>
      </c>
      <c r="N360" s="154">
        <f>IFERROR(__xludf.DUMMYFUNCTION("""COMPUTED_VALUE"""),6.0)</f>
        <v>6</v>
      </c>
      <c r="O360" s="184"/>
      <c r="P360" s="184"/>
      <c r="Q360" s="184"/>
      <c r="R360" s="184"/>
      <c r="S360" s="184"/>
      <c r="T360" s="184"/>
      <c r="U360" s="154"/>
      <c r="V360" s="154"/>
      <c r="W360" s="154"/>
      <c r="X360" s="154"/>
      <c r="Y360" s="154"/>
      <c r="Z360" s="154"/>
    </row>
    <row r="361">
      <c r="A361" s="175" t="s">
        <v>44</v>
      </c>
      <c r="B361" s="175" t="s">
        <v>255</v>
      </c>
      <c r="C361" s="147" t="s">
        <v>514</v>
      </c>
      <c r="D361" s="145" t="s">
        <v>242</v>
      </c>
      <c r="E361" s="146">
        <v>44178.0</v>
      </c>
      <c r="F361" s="147" t="s">
        <v>249</v>
      </c>
      <c r="G361" s="148">
        <v>21.0</v>
      </c>
      <c r="H361" s="148">
        <v>100.0</v>
      </c>
      <c r="I361" s="148">
        <v>50.0</v>
      </c>
      <c r="J361" s="149">
        <f t="shared" si="13"/>
        <v>0.002709251922</v>
      </c>
      <c r="K361" s="150">
        <f t="shared" si="20"/>
        <v>2.041421323</v>
      </c>
      <c r="L361" s="151">
        <f t="shared" si="4"/>
        <v>3.587054913</v>
      </c>
      <c r="M361" s="152" t="str">
        <f t="shared" si="5"/>
        <v>markop</v>
      </c>
      <c r="N361" s="154">
        <f>IFERROR(__xludf.DUMMYFUNCTION("""COMPUTED_VALUE"""),7.0)</f>
        <v>7</v>
      </c>
      <c r="O361" s="184"/>
      <c r="P361" s="184"/>
      <c r="Q361" s="184"/>
      <c r="R361" s="184"/>
      <c r="S361" s="184"/>
      <c r="T361" s="184"/>
      <c r="U361" s="154"/>
      <c r="V361" s="154"/>
      <c r="W361" s="154"/>
      <c r="X361" s="154"/>
      <c r="Y361" s="154"/>
      <c r="Z361" s="154"/>
    </row>
    <row r="362">
      <c r="A362" s="175" t="s">
        <v>44</v>
      </c>
      <c r="B362" s="175" t="s">
        <v>255</v>
      </c>
      <c r="C362" s="147" t="s">
        <v>476</v>
      </c>
      <c r="D362" s="145" t="s">
        <v>242</v>
      </c>
      <c r="E362" s="146">
        <v>44178.0</v>
      </c>
      <c r="F362" s="147" t="s">
        <v>249</v>
      </c>
      <c r="G362" s="148">
        <v>89.0</v>
      </c>
      <c r="H362" s="148">
        <v>100.0</v>
      </c>
      <c r="I362" s="148">
        <v>100.0</v>
      </c>
      <c r="J362" s="149">
        <f t="shared" si="13"/>
        <v>0.005996512604</v>
      </c>
      <c r="K362" s="150">
        <f t="shared" si="20"/>
        <v>4.518372247</v>
      </c>
      <c r="L362" s="151">
        <f t="shared" si="4"/>
        <v>3.587054913</v>
      </c>
      <c r="M362" s="152" t="str">
        <f t="shared" si="5"/>
        <v>markop</v>
      </c>
      <c r="N362" s="154">
        <f>IFERROR(__xludf.DUMMYFUNCTION("""COMPUTED_VALUE"""),8.0)</f>
        <v>8</v>
      </c>
      <c r="O362" s="184"/>
      <c r="P362" s="184"/>
      <c r="Q362" s="184"/>
      <c r="R362" s="184"/>
      <c r="S362" s="184"/>
      <c r="T362" s="184"/>
      <c r="U362" s="154"/>
      <c r="V362" s="154"/>
      <c r="W362" s="154"/>
      <c r="X362" s="154"/>
      <c r="Y362" s="154"/>
      <c r="Z362" s="154"/>
    </row>
    <row r="363">
      <c r="A363" s="160" t="s">
        <v>44</v>
      </c>
      <c r="B363" s="161" t="s">
        <v>262</v>
      </c>
      <c r="C363" s="158" t="s">
        <v>333</v>
      </c>
      <c r="D363" s="163"/>
      <c r="E363" s="164"/>
      <c r="F363" s="157"/>
      <c r="G363" s="159"/>
      <c r="H363" s="159"/>
      <c r="I363" s="159"/>
      <c r="J363" s="149">
        <f t="shared" si="13"/>
        <v>0</v>
      </c>
      <c r="K363" s="165">
        <f>23.911*-0.85</f>
        <v>-20.32435</v>
      </c>
      <c r="L363" s="151">
        <f t="shared" si="4"/>
        <v>3.587054913</v>
      </c>
      <c r="M363" s="152" t="str">
        <f t="shared" si="5"/>
        <v>markop</v>
      </c>
      <c r="N363" s="153">
        <f>IFERROR(__xludf.DUMMYFUNCTION("""COMPUTED_VALUE"""),9.0)</f>
        <v>9</v>
      </c>
      <c r="O363" s="153"/>
      <c r="P363" s="153"/>
      <c r="Q363" s="153"/>
      <c r="R363" s="153">
        <v>18.848124090566696</v>
      </c>
      <c r="S363" s="153"/>
      <c r="T363" s="153"/>
      <c r="U363" s="153"/>
      <c r="V363" s="153"/>
      <c r="W363" s="153"/>
      <c r="X363" s="153"/>
      <c r="Y363" s="154"/>
      <c r="Z363" s="154"/>
    </row>
    <row r="364">
      <c r="A364" s="175" t="s">
        <v>24</v>
      </c>
      <c r="B364" s="175" t="s">
        <v>76</v>
      </c>
      <c r="C364" s="147" t="s">
        <v>515</v>
      </c>
      <c r="D364" s="145" t="s">
        <v>242</v>
      </c>
      <c r="E364" s="146">
        <v>44176.0</v>
      </c>
      <c r="F364" s="147" t="s">
        <v>249</v>
      </c>
      <c r="G364" s="148">
        <v>34.0</v>
      </c>
      <c r="H364" s="148">
        <v>100.0</v>
      </c>
      <c r="I364" s="148">
        <v>100.0</v>
      </c>
      <c r="J364" s="149">
        <f t="shared" si="13"/>
        <v>0.003920962583</v>
      </c>
      <c r="K364" s="150">
        <f t="shared" ref="K364:K369" si="21">J364*$J$1</f>
        <v>2.954445306</v>
      </c>
      <c r="L364" s="151">
        <f t="shared" si="4"/>
        <v>3.158474945</v>
      </c>
      <c r="M364" s="152" t="str">
        <f t="shared" si="5"/>
        <v>paulo_c2d</v>
      </c>
      <c r="N364" s="154">
        <f>IFERROR(__xludf.DUMMYFUNCTION("""COMPUTED_VALUE"""),1.0)</f>
        <v>1</v>
      </c>
      <c r="O364" s="184"/>
      <c r="P364" s="184"/>
      <c r="Q364" s="184"/>
      <c r="R364" s="184"/>
      <c r="S364" s="184"/>
      <c r="T364" s="184"/>
      <c r="U364" s="154"/>
      <c r="V364" s="154"/>
      <c r="W364" s="154"/>
      <c r="X364" s="154"/>
      <c r="Y364" s="154"/>
      <c r="Z364" s="154"/>
    </row>
    <row r="365">
      <c r="A365" s="175" t="s">
        <v>24</v>
      </c>
      <c r="B365" s="175" t="s">
        <v>76</v>
      </c>
      <c r="C365" s="147" t="s">
        <v>389</v>
      </c>
      <c r="D365" s="145" t="s">
        <v>242</v>
      </c>
      <c r="E365" s="146">
        <v>44176.0</v>
      </c>
      <c r="F365" s="147" t="s">
        <v>249</v>
      </c>
      <c r="G365" s="148">
        <v>2.0</v>
      </c>
      <c r="H365" s="148">
        <v>45.0</v>
      </c>
      <c r="I365" s="148">
        <v>50.0</v>
      </c>
      <c r="J365" s="149">
        <f t="shared" si="13"/>
        <v>0.001334640041</v>
      </c>
      <c r="K365" s="150">
        <f t="shared" si="21"/>
        <v>1.005651271</v>
      </c>
      <c r="L365" s="151">
        <f t="shared" si="4"/>
        <v>3.158474945</v>
      </c>
      <c r="M365" s="152" t="str">
        <f t="shared" si="5"/>
        <v>paulo_c2d</v>
      </c>
      <c r="N365" s="154">
        <f>IFERROR(__xludf.DUMMYFUNCTION("""COMPUTED_VALUE"""),2.0)</f>
        <v>2</v>
      </c>
      <c r="O365" s="184"/>
      <c r="P365" s="184"/>
      <c r="Q365" s="184"/>
      <c r="R365" s="184"/>
      <c r="S365" s="184"/>
      <c r="T365" s="184"/>
      <c r="U365" s="154"/>
      <c r="V365" s="154"/>
      <c r="W365" s="154"/>
      <c r="X365" s="154"/>
      <c r="Y365" s="154"/>
      <c r="Z365" s="154"/>
    </row>
    <row r="366">
      <c r="A366" s="175" t="s">
        <v>24</v>
      </c>
      <c r="B366" s="175" t="s">
        <v>24</v>
      </c>
      <c r="C366" s="147" t="s">
        <v>516</v>
      </c>
      <c r="D366" s="145" t="s">
        <v>242</v>
      </c>
      <c r="E366" s="146">
        <v>44179.0</v>
      </c>
      <c r="F366" s="147" t="s">
        <v>243</v>
      </c>
      <c r="G366" s="148">
        <v>21.0</v>
      </c>
      <c r="H366" s="148">
        <v>200.0</v>
      </c>
      <c r="I366" s="148">
        <v>100.0</v>
      </c>
      <c r="J366" s="149">
        <f t="shared" si="13"/>
        <v>0.00462602111</v>
      </c>
      <c r="K366" s="150">
        <f t="shared" si="21"/>
        <v>3.485706906</v>
      </c>
      <c r="L366" s="151">
        <f t="shared" si="4"/>
        <v>3.158474945</v>
      </c>
      <c r="M366" s="152" t="str">
        <f t="shared" si="5"/>
        <v>paulo_c2d</v>
      </c>
      <c r="N366" s="154">
        <f>IFERROR(__xludf.DUMMYFUNCTION("""COMPUTED_VALUE"""),3.0)</f>
        <v>3</v>
      </c>
      <c r="O366" s="184"/>
      <c r="P366" s="184"/>
      <c r="Q366" s="184"/>
      <c r="R366" s="184"/>
      <c r="S366" s="184"/>
      <c r="T366" s="184"/>
      <c r="U366" s="154"/>
      <c r="V366" s="154"/>
      <c r="W366" s="154"/>
      <c r="X366" s="154"/>
      <c r="Y366" s="154"/>
      <c r="Z366" s="154"/>
    </row>
    <row r="367">
      <c r="A367" s="175" t="s">
        <v>24</v>
      </c>
      <c r="B367" s="175" t="s">
        <v>76</v>
      </c>
      <c r="C367" s="147" t="s">
        <v>427</v>
      </c>
      <c r="D367" s="145" t="s">
        <v>242</v>
      </c>
      <c r="E367" s="146">
        <v>44183.0</v>
      </c>
      <c r="F367" s="147" t="s">
        <v>249</v>
      </c>
      <c r="G367" s="148">
        <v>5.0</v>
      </c>
      <c r="H367" s="148">
        <v>80.0</v>
      </c>
      <c r="I367" s="148">
        <v>20.0</v>
      </c>
      <c r="J367" s="149">
        <f t="shared" si="13"/>
        <v>0.001433651271</v>
      </c>
      <c r="K367" s="150">
        <f t="shared" si="21"/>
        <v>1.080256233</v>
      </c>
      <c r="L367" s="151">
        <f t="shared" si="4"/>
        <v>3.158474945</v>
      </c>
      <c r="M367" s="152" t="str">
        <f t="shared" si="5"/>
        <v>paulo_c2d</v>
      </c>
      <c r="N367" s="154">
        <f>IFERROR(__xludf.DUMMYFUNCTION("""COMPUTED_VALUE"""),4.0)</f>
        <v>4</v>
      </c>
      <c r="O367" s="184"/>
      <c r="P367" s="184"/>
      <c r="Q367" s="184"/>
      <c r="R367" s="184"/>
      <c r="S367" s="184"/>
      <c r="T367" s="184"/>
      <c r="U367" s="154"/>
      <c r="V367" s="154"/>
      <c r="W367" s="154"/>
      <c r="X367" s="154"/>
      <c r="Y367" s="154"/>
      <c r="Z367" s="154"/>
    </row>
    <row r="368">
      <c r="A368" s="175" t="s">
        <v>24</v>
      </c>
      <c r="B368" s="175" t="s">
        <v>76</v>
      </c>
      <c r="C368" s="147" t="s">
        <v>402</v>
      </c>
      <c r="D368" s="145" t="s">
        <v>242</v>
      </c>
      <c r="E368" s="146">
        <v>44183.0</v>
      </c>
      <c r="F368" s="147" t="s">
        <v>249</v>
      </c>
      <c r="G368" s="148">
        <v>5.0</v>
      </c>
      <c r="H368" s="148">
        <v>60.0</v>
      </c>
      <c r="I368" s="148">
        <v>50.0</v>
      </c>
      <c r="J368" s="149">
        <f t="shared" si="13"/>
        <v>0.001627198322</v>
      </c>
      <c r="K368" s="150">
        <f t="shared" si="21"/>
        <v>1.226093936</v>
      </c>
      <c r="L368" s="151">
        <f t="shared" si="4"/>
        <v>3.158474945</v>
      </c>
      <c r="M368" s="152" t="str">
        <f t="shared" si="5"/>
        <v>paulo_c2d</v>
      </c>
      <c r="N368" s="154">
        <f>IFERROR(__xludf.DUMMYFUNCTION("""COMPUTED_VALUE"""),5.0)</f>
        <v>5</v>
      </c>
      <c r="O368" s="184"/>
      <c r="P368" s="184"/>
      <c r="Q368" s="184"/>
      <c r="R368" s="184"/>
      <c r="S368" s="184"/>
      <c r="T368" s="184"/>
      <c r="U368" s="154"/>
      <c r="V368" s="154"/>
      <c r="W368" s="154"/>
      <c r="X368" s="154"/>
      <c r="Y368" s="154"/>
      <c r="Z368" s="154"/>
    </row>
    <row r="369">
      <c r="A369" s="175" t="s">
        <v>24</v>
      </c>
      <c r="B369" s="175" t="s">
        <v>24</v>
      </c>
      <c r="C369" s="147" t="s">
        <v>517</v>
      </c>
      <c r="D369" s="145" t="s">
        <v>242</v>
      </c>
      <c r="E369" s="146">
        <v>44183.0</v>
      </c>
      <c r="F369" s="147" t="s">
        <v>243</v>
      </c>
      <c r="G369" s="148">
        <v>144.0</v>
      </c>
      <c r="H369" s="148">
        <v>540.0</v>
      </c>
      <c r="I369" s="148">
        <v>200.0</v>
      </c>
      <c r="J369" s="149">
        <f t="shared" si="13"/>
        <v>0.01477514438</v>
      </c>
      <c r="K369" s="150">
        <f t="shared" si="21"/>
        <v>11.13307129</v>
      </c>
      <c r="L369" s="151">
        <f t="shared" si="4"/>
        <v>3.158474945</v>
      </c>
      <c r="M369" s="152" t="str">
        <f t="shared" si="5"/>
        <v>paulo_c2d</v>
      </c>
      <c r="N369" s="154">
        <f>IFERROR(__xludf.DUMMYFUNCTION("""COMPUTED_VALUE"""),6.0)</f>
        <v>6</v>
      </c>
      <c r="O369" s="184"/>
      <c r="P369" s="184"/>
      <c r="Q369" s="184"/>
      <c r="R369" s="184"/>
      <c r="S369" s="184"/>
      <c r="T369" s="184"/>
      <c r="U369" s="154"/>
      <c r="V369" s="154"/>
      <c r="W369" s="154"/>
      <c r="X369" s="154"/>
      <c r="Y369" s="154"/>
      <c r="Z369" s="154"/>
    </row>
    <row r="370">
      <c r="A370" s="161" t="s">
        <v>24</v>
      </c>
      <c r="B370" s="161" t="s">
        <v>262</v>
      </c>
      <c r="C370" s="162" t="s">
        <v>314</v>
      </c>
      <c r="D370" s="163"/>
      <c r="E370" s="164"/>
      <c r="F370" s="157"/>
      <c r="G370" s="159"/>
      <c r="H370" s="159"/>
      <c r="I370" s="159"/>
      <c r="J370" s="149">
        <f t="shared" si="13"/>
        <v>0</v>
      </c>
      <c r="K370" s="165">
        <f>20.855*-0.85</f>
        <v>-17.72675</v>
      </c>
      <c r="L370" s="151">
        <f t="shared" si="4"/>
        <v>3.158474945</v>
      </c>
      <c r="M370" s="152" t="str">
        <f t="shared" si="5"/>
        <v>paulo_c2d</v>
      </c>
      <c r="N370" s="153">
        <f>IFERROR(__xludf.DUMMYFUNCTION("""COMPUTED_VALUE"""),7.0)</f>
        <v>7</v>
      </c>
      <c r="O370" s="153"/>
      <c r="P370" s="153"/>
      <c r="Q370" s="153"/>
      <c r="R370" s="153">
        <v>51.99833903635589</v>
      </c>
      <c r="S370" s="153"/>
      <c r="T370" s="153"/>
      <c r="U370" s="153"/>
      <c r="V370" s="153"/>
      <c r="W370" s="153"/>
      <c r="X370" s="153"/>
      <c r="Y370" s="154"/>
      <c r="Z370" s="154"/>
    </row>
    <row r="371">
      <c r="A371" s="175" t="s">
        <v>45</v>
      </c>
      <c r="B371" s="175" t="s">
        <v>265</v>
      </c>
      <c r="C371" s="147" t="s">
        <v>436</v>
      </c>
      <c r="D371" s="145" t="s">
        <v>242</v>
      </c>
      <c r="E371" s="166">
        <v>44172.0</v>
      </c>
      <c r="F371" s="147" t="s">
        <v>249</v>
      </c>
      <c r="G371" s="148">
        <v>21.0</v>
      </c>
      <c r="H371" s="148">
        <v>50.0</v>
      </c>
      <c r="I371" s="148">
        <v>50.0</v>
      </c>
      <c r="J371" s="149">
        <f t="shared" si="13"/>
        <v>0.002111430384</v>
      </c>
      <c r="K371" s="150">
        <f t="shared" ref="K371:K380" si="22">J371*$J$1</f>
        <v>1.590962794</v>
      </c>
      <c r="L371" s="151">
        <f t="shared" si="4"/>
        <v>3.136879736</v>
      </c>
      <c r="M371" s="152" t="str">
        <f t="shared" si="5"/>
        <v>gracerachmany</v>
      </c>
      <c r="N371" s="154">
        <f>IFERROR(__xludf.DUMMYFUNCTION("""COMPUTED_VALUE"""),1.0)</f>
        <v>1</v>
      </c>
      <c r="O371" s="184"/>
      <c r="P371" s="184"/>
      <c r="Q371" s="184"/>
      <c r="R371" s="184"/>
      <c r="S371" s="184"/>
      <c r="T371" s="184"/>
      <c r="U371" s="154"/>
      <c r="V371" s="154"/>
      <c r="W371" s="154"/>
      <c r="X371" s="154"/>
      <c r="Y371" s="154"/>
      <c r="Z371" s="154"/>
    </row>
    <row r="372">
      <c r="A372" s="175" t="s">
        <v>45</v>
      </c>
      <c r="B372" s="175" t="s">
        <v>396</v>
      </c>
      <c r="C372" s="147" t="s">
        <v>518</v>
      </c>
      <c r="D372" s="145" t="s">
        <v>242</v>
      </c>
      <c r="E372" s="166">
        <v>44174.0</v>
      </c>
      <c r="F372" s="147" t="s">
        <v>249</v>
      </c>
      <c r="G372" s="148">
        <v>21.0</v>
      </c>
      <c r="H372" s="148">
        <v>45.0</v>
      </c>
      <c r="I372" s="148">
        <v>50.0</v>
      </c>
      <c r="J372" s="149">
        <f t="shared" si="13"/>
        <v>0.00205164823</v>
      </c>
      <c r="K372" s="150">
        <f t="shared" si="22"/>
        <v>1.545916941</v>
      </c>
      <c r="L372" s="151">
        <f t="shared" si="4"/>
        <v>3.136879736</v>
      </c>
      <c r="M372" s="152" t="str">
        <f t="shared" si="5"/>
        <v>gracerachmany</v>
      </c>
      <c r="N372" s="154">
        <f>IFERROR(__xludf.DUMMYFUNCTION("""COMPUTED_VALUE"""),2.0)</f>
        <v>2</v>
      </c>
      <c r="O372" s="184"/>
      <c r="P372" s="184"/>
      <c r="Q372" s="184"/>
      <c r="R372" s="184"/>
      <c r="S372" s="184"/>
      <c r="T372" s="184"/>
      <c r="U372" s="154"/>
      <c r="V372" s="154"/>
      <c r="W372" s="154"/>
      <c r="X372" s="154"/>
      <c r="Y372" s="154"/>
      <c r="Z372" s="154"/>
    </row>
    <row r="373">
      <c r="A373" s="175" t="s">
        <v>47</v>
      </c>
      <c r="B373" s="175" t="s">
        <v>76</v>
      </c>
      <c r="C373" s="147" t="s">
        <v>456</v>
      </c>
      <c r="D373" s="145" t="s">
        <v>242</v>
      </c>
      <c r="E373" s="166">
        <v>44173.0</v>
      </c>
      <c r="F373" s="147" t="s">
        <v>260</v>
      </c>
      <c r="G373" s="148">
        <v>4.0</v>
      </c>
      <c r="H373" s="148">
        <v>5.0</v>
      </c>
      <c r="I373" s="148">
        <v>10.0</v>
      </c>
      <c r="J373" s="149">
        <f t="shared" si="13"/>
        <v>0.0003549564684</v>
      </c>
      <c r="K373" s="150">
        <f t="shared" si="22"/>
        <v>0.2674596989</v>
      </c>
      <c r="L373" s="151">
        <f t="shared" si="4"/>
        <v>2.94937887</v>
      </c>
      <c r="M373" s="152" t="str">
        <f t="shared" si="5"/>
        <v>niranb</v>
      </c>
      <c r="N373" s="154">
        <f>IFERROR(__xludf.DUMMYFUNCTION("""COMPUTED_VALUE"""),1.0)</f>
        <v>1</v>
      </c>
      <c r="O373" s="184"/>
      <c r="P373" s="184"/>
      <c r="Q373" s="184"/>
      <c r="R373" s="184"/>
      <c r="S373" s="184"/>
      <c r="T373" s="184"/>
      <c r="U373" s="154"/>
      <c r="V373" s="154"/>
      <c r="W373" s="154"/>
      <c r="X373" s="154"/>
      <c r="Y373" s="154"/>
      <c r="Z373" s="154"/>
    </row>
    <row r="374">
      <c r="A374" s="175" t="s">
        <v>47</v>
      </c>
      <c r="B374" s="175" t="s">
        <v>21</v>
      </c>
      <c r="C374" s="147" t="s">
        <v>381</v>
      </c>
      <c r="D374" s="145" t="s">
        <v>242</v>
      </c>
      <c r="E374" s="166">
        <v>44174.0</v>
      </c>
      <c r="F374" s="147" t="s">
        <v>249</v>
      </c>
      <c r="G374" s="148">
        <v>5.0</v>
      </c>
      <c r="H374" s="148">
        <v>45.0</v>
      </c>
      <c r="I374" s="148">
        <v>50.0</v>
      </c>
      <c r="J374" s="149">
        <f t="shared" si="13"/>
        <v>0.001447851861</v>
      </c>
      <c r="K374" s="150">
        <f t="shared" si="22"/>
        <v>1.090956377</v>
      </c>
      <c r="L374" s="151">
        <f t="shared" si="4"/>
        <v>2.94937887</v>
      </c>
      <c r="M374" s="152" t="str">
        <f t="shared" si="5"/>
        <v>niranb</v>
      </c>
      <c r="N374" s="154">
        <f>IFERROR(__xludf.DUMMYFUNCTION("""COMPUTED_VALUE"""),2.0)</f>
        <v>2</v>
      </c>
      <c r="O374" s="184"/>
      <c r="P374" s="184"/>
      <c r="Q374" s="184"/>
      <c r="R374" s="184"/>
      <c r="S374" s="184"/>
      <c r="T374" s="184"/>
      <c r="U374" s="154"/>
      <c r="V374" s="154"/>
      <c r="W374" s="154"/>
      <c r="X374" s="154"/>
      <c r="Y374" s="154"/>
      <c r="Z374" s="154"/>
    </row>
    <row r="375">
      <c r="A375" s="175" t="s">
        <v>47</v>
      </c>
      <c r="B375" s="175" t="s">
        <v>265</v>
      </c>
      <c r="C375" s="147" t="s">
        <v>519</v>
      </c>
      <c r="D375" s="145" t="s">
        <v>242</v>
      </c>
      <c r="E375" s="146">
        <v>44181.0</v>
      </c>
      <c r="F375" s="147" t="s">
        <v>249</v>
      </c>
      <c r="G375" s="148">
        <v>21.0</v>
      </c>
      <c r="H375" s="148">
        <v>50.0</v>
      </c>
      <c r="I375" s="148">
        <v>50.0</v>
      </c>
      <c r="J375" s="149">
        <f t="shared" si="13"/>
        <v>0.002111430384</v>
      </c>
      <c r="K375" s="150">
        <f t="shared" si="22"/>
        <v>1.590962794</v>
      </c>
      <c r="L375" s="151">
        <f t="shared" si="4"/>
        <v>2.94937887</v>
      </c>
      <c r="M375" s="152" t="str">
        <f t="shared" si="5"/>
        <v>niranb</v>
      </c>
      <c r="N375" s="154">
        <f>IFERROR(__xludf.DUMMYFUNCTION("""COMPUTED_VALUE"""),3.0)</f>
        <v>3</v>
      </c>
      <c r="O375" s="184"/>
      <c r="P375" s="184"/>
      <c r="Q375" s="184"/>
      <c r="R375" s="184"/>
      <c r="S375" s="184"/>
      <c r="T375" s="184"/>
      <c r="U375" s="154"/>
      <c r="V375" s="154"/>
      <c r="W375" s="154"/>
      <c r="X375" s="154"/>
      <c r="Y375" s="154"/>
      <c r="Z375" s="154"/>
    </row>
    <row r="376">
      <c r="A376" s="175" t="s">
        <v>58</v>
      </c>
      <c r="B376" s="175" t="s">
        <v>76</v>
      </c>
      <c r="C376" s="147" t="s">
        <v>389</v>
      </c>
      <c r="D376" s="145" t="s">
        <v>242</v>
      </c>
      <c r="E376" s="146">
        <v>44176.0</v>
      </c>
      <c r="F376" s="147" t="s">
        <v>249</v>
      </c>
      <c r="G376" s="148">
        <v>144.0</v>
      </c>
      <c r="H376" s="148">
        <v>45.0</v>
      </c>
      <c r="I376" s="148">
        <v>50.0</v>
      </c>
      <c r="J376" s="149">
        <f t="shared" si="13"/>
        <v>0.006693332822</v>
      </c>
      <c r="K376" s="150">
        <f t="shared" si="22"/>
        <v>5.043426281</v>
      </c>
      <c r="L376" s="151">
        <f t="shared" si="4"/>
        <v>2.858176389</v>
      </c>
      <c r="M376" s="152" t="str">
        <f t="shared" si="5"/>
        <v>fabimol</v>
      </c>
      <c r="N376" s="154">
        <f>IFERROR(__xludf.DUMMYFUNCTION("""COMPUTED_VALUE"""),1.0)</f>
        <v>1</v>
      </c>
      <c r="O376" s="184"/>
      <c r="P376" s="184"/>
      <c r="Q376" s="184"/>
      <c r="R376" s="184"/>
      <c r="S376" s="184"/>
      <c r="T376" s="184"/>
      <c r="U376" s="154"/>
      <c r="V376" s="154"/>
      <c r="W376" s="154"/>
      <c r="X376" s="154"/>
      <c r="Y376" s="154"/>
      <c r="Z376" s="154"/>
    </row>
    <row r="377">
      <c r="A377" s="175" t="s">
        <v>58</v>
      </c>
      <c r="B377" s="175" t="s">
        <v>6</v>
      </c>
      <c r="C377" s="147" t="s">
        <v>390</v>
      </c>
      <c r="D377" s="145" t="s">
        <v>242</v>
      </c>
      <c r="E377" s="146">
        <v>44176.0</v>
      </c>
      <c r="F377" s="147" t="s">
        <v>249</v>
      </c>
      <c r="G377" s="148">
        <v>21.0</v>
      </c>
      <c r="H377" s="148">
        <v>45.0</v>
      </c>
      <c r="I377" s="148">
        <v>50.0</v>
      </c>
      <c r="J377" s="149">
        <f t="shared" si="13"/>
        <v>0.00205164823</v>
      </c>
      <c r="K377" s="150">
        <f t="shared" si="22"/>
        <v>1.545916941</v>
      </c>
      <c r="L377" s="151">
        <f t="shared" si="4"/>
        <v>2.858176389</v>
      </c>
      <c r="M377" s="152" t="str">
        <f t="shared" si="5"/>
        <v>fabimol</v>
      </c>
      <c r="N377" s="154">
        <f>IFERROR(__xludf.DUMMYFUNCTION("""COMPUTED_VALUE"""),2.0)</f>
        <v>2</v>
      </c>
      <c r="O377" s="184"/>
      <c r="P377" s="184"/>
      <c r="Q377" s="184"/>
      <c r="R377" s="184"/>
      <c r="S377" s="184"/>
      <c r="T377" s="184"/>
      <c r="U377" s="154"/>
      <c r="V377" s="154"/>
      <c r="W377" s="154"/>
      <c r="X377" s="154"/>
      <c r="Y377" s="154"/>
      <c r="Z377" s="154"/>
    </row>
    <row r="378">
      <c r="A378" s="175" t="s">
        <v>58</v>
      </c>
      <c r="B378" s="175" t="s">
        <v>350</v>
      </c>
      <c r="C378" s="147" t="s">
        <v>520</v>
      </c>
      <c r="D378" s="145" t="s">
        <v>242</v>
      </c>
      <c r="E378" s="146">
        <v>44181.0</v>
      </c>
      <c r="F378" s="147" t="s">
        <v>243</v>
      </c>
      <c r="G378" s="148">
        <v>21.0</v>
      </c>
      <c r="H378" s="148">
        <v>120.0</v>
      </c>
      <c r="I378" s="148">
        <v>100.0</v>
      </c>
      <c r="J378" s="149">
        <f t="shared" si="13"/>
        <v>0.003669506648</v>
      </c>
      <c r="K378" s="150">
        <f t="shared" si="22"/>
        <v>2.764973259</v>
      </c>
      <c r="L378" s="151">
        <f t="shared" si="4"/>
        <v>2.858176389</v>
      </c>
      <c r="M378" s="152" t="str">
        <f t="shared" si="5"/>
        <v>fabimol</v>
      </c>
      <c r="N378" s="154">
        <f>IFERROR(__xludf.DUMMYFUNCTION("""COMPUTED_VALUE"""),3.0)</f>
        <v>3</v>
      </c>
      <c r="O378" s="184"/>
      <c r="P378" s="184"/>
      <c r="Q378" s="184"/>
      <c r="R378" s="184"/>
      <c r="S378" s="184"/>
      <c r="T378" s="184"/>
      <c r="U378" s="154"/>
      <c r="V378" s="154"/>
      <c r="W378" s="154"/>
      <c r="X378" s="154"/>
      <c r="Y378" s="154"/>
      <c r="Z378" s="154"/>
    </row>
    <row r="379">
      <c r="A379" s="175" t="s">
        <v>58</v>
      </c>
      <c r="B379" s="175" t="s">
        <v>76</v>
      </c>
      <c r="C379" s="147" t="s">
        <v>402</v>
      </c>
      <c r="D379" s="145" t="s">
        <v>242</v>
      </c>
      <c r="E379" s="146">
        <v>44183.0</v>
      </c>
      <c r="F379" s="147" t="s">
        <v>249</v>
      </c>
      <c r="G379" s="148">
        <v>5.0</v>
      </c>
      <c r="H379" s="148">
        <v>45.0</v>
      </c>
      <c r="I379" s="148">
        <v>50.0</v>
      </c>
      <c r="J379" s="149">
        <f t="shared" si="13"/>
        <v>0.001447851861</v>
      </c>
      <c r="K379" s="150">
        <f t="shared" si="22"/>
        <v>1.090956377</v>
      </c>
      <c r="L379" s="151">
        <f t="shared" si="4"/>
        <v>2.858176389</v>
      </c>
      <c r="M379" s="152" t="str">
        <f t="shared" si="5"/>
        <v>fabimol</v>
      </c>
      <c r="N379" s="154">
        <f>IFERROR(__xludf.DUMMYFUNCTION("""COMPUTED_VALUE"""),4.0)</f>
        <v>4</v>
      </c>
      <c r="O379" s="184"/>
      <c r="P379" s="184"/>
      <c r="Q379" s="184"/>
      <c r="R379" s="184"/>
      <c r="S379" s="184"/>
      <c r="T379" s="184"/>
      <c r="U379" s="154"/>
      <c r="V379" s="154"/>
      <c r="W379" s="154"/>
      <c r="X379" s="154"/>
      <c r="Y379" s="154"/>
      <c r="Z379" s="154"/>
    </row>
    <row r="380">
      <c r="A380" s="175" t="s">
        <v>58</v>
      </c>
      <c r="B380" s="175" t="s">
        <v>350</v>
      </c>
      <c r="C380" s="147" t="s">
        <v>521</v>
      </c>
      <c r="D380" s="145" t="s">
        <v>242</v>
      </c>
      <c r="E380" s="146">
        <v>44183.0</v>
      </c>
      <c r="F380" s="147" t="s">
        <v>243</v>
      </c>
      <c r="G380" s="148">
        <v>144.0</v>
      </c>
      <c r="H380" s="148">
        <v>260.0</v>
      </c>
      <c r="I380" s="148">
        <v>200.0</v>
      </c>
      <c r="J380" s="149">
        <f t="shared" si="13"/>
        <v>0.01142734377</v>
      </c>
      <c r="K380" s="150">
        <f t="shared" si="22"/>
        <v>8.61050353</v>
      </c>
      <c r="L380" s="151">
        <f t="shared" si="4"/>
        <v>2.858176389</v>
      </c>
      <c r="M380" s="152" t="str">
        <f t="shared" si="5"/>
        <v>fabimol</v>
      </c>
      <c r="N380" s="154">
        <f>IFERROR(__xludf.DUMMYFUNCTION("""COMPUTED_VALUE"""),5.0)</f>
        <v>5</v>
      </c>
      <c r="O380" s="184"/>
      <c r="P380" s="184"/>
      <c r="Q380" s="184"/>
      <c r="R380" s="184"/>
      <c r="S380" s="184"/>
      <c r="T380" s="184"/>
      <c r="U380" s="154"/>
      <c r="V380" s="154"/>
      <c r="W380" s="154"/>
      <c r="X380" s="154"/>
      <c r="Y380" s="154"/>
      <c r="Z380" s="154"/>
    </row>
    <row r="381">
      <c r="A381" s="178" t="s">
        <v>58</v>
      </c>
      <c r="B381" s="161" t="s">
        <v>262</v>
      </c>
      <c r="C381" s="162" t="s">
        <v>314</v>
      </c>
      <c r="D381" s="163"/>
      <c r="E381" s="164"/>
      <c r="F381" s="157"/>
      <c r="G381" s="159"/>
      <c r="H381" s="159"/>
      <c r="I381" s="159"/>
      <c r="J381" s="149">
        <f t="shared" si="13"/>
        <v>0</v>
      </c>
      <c r="K381" s="165">
        <f>19.056*-0.85</f>
        <v>-16.1976</v>
      </c>
      <c r="L381" s="151">
        <f t="shared" si="4"/>
        <v>2.858176389</v>
      </c>
      <c r="M381" s="152" t="str">
        <f t="shared" si="5"/>
        <v>fabimol</v>
      </c>
      <c r="N381" s="153">
        <f>IFERROR(__xludf.DUMMYFUNCTION("""COMPUTED_VALUE"""),6.0)</f>
        <v>6</v>
      </c>
      <c r="O381" s="154"/>
      <c r="P381" s="154"/>
      <c r="Q381" s="154"/>
      <c r="R381" s="154">
        <v>15.387070331364484</v>
      </c>
      <c r="S381" s="154"/>
      <c r="T381" s="154"/>
      <c r="U381" s="154"/>
      <c r="V381" s="154"/>
      <c r="W381" s="154"/>
      <c r="X381" s="154"/>
      <c r="Y381" s="154"/>
      <c r="Z381" s="154"/>
    </row>
    <row r="382">
      <c r="A382" s="175" t="s">
        <v>61</v>
      </c>
      <c r="B382" s="175" t="s">
        <v>6</v>
      </c>
      <c r="C382" s="147" t="s">
        <v>391</v>
      </c>
      <c r="D382" s="145" t="s">
        <v>242</v>
      </c>
      <c r="E382" s="146">
        <v>44176.0</v>
      </c>
      <c r="F382" s="147" t="s">
        <v>249</v>
      </c>
      <c r="G382" s="148">
        <v>21.0</v>
      </c>
      <c r="H382" s="148">
        <v>45.0</v>
      </c>
      <c r="I382" s="148">
        <v>50.0</v>
      </c>
      <c r="J382" s="149">
        <f t="shared" si="13"/>
        <v>0.00205164823</v>
      </c>
      <c r="K382" s="150">
        <f t="shared" ref="K382:K401" si="23">J382*$J$1</f>
        <v>1.545916941</v>
      </c>
      <c r="L382" s="151">
        <f t="shared" si="4"/>
        <v>2.772010877</v>
      </c>
      <c r="M382" s="152" t="str">
        <f t="shared" si="5"/>
        <v>marinam00</v>
      </c>
      <c r="N382" s="154">
        <f>IFERROR(__xludf.DUMMYFUNCTION("""COMPUTED_VALUE"""),1.0)</f>
        <v>1</v>
      </c>
      <c r="O382" s="184"/>
      <c r="P382" s="184"/>
      <c r="Q382" s="184"/>
      <c r="R382" s="184"/>
      <c r="S382" s="184"/>
      <c r="T382" s="184"/>
      <c r="U382" s="154"/>
      <c r="V382" s="154"/>
      <c r="W382" s="154"/>
      <c r="X382" s="154"/>
      <c r="Y382" s="154"/>
      <c r="Z382" s="154"/>
    </row>
    <row r="383">
      <c r="A383" s="175" t="s">
        <v>61</v>
      </c>
      <c r="B383" s="175" t="s">
        <v>405</v>
      </c>
      <c r="C383" s="147" t="s">
        <v>406</v>
      </c>
      <c r="D383" s="145" t="s">
        <v>242</v>
      </c>
      <c r="E383" s="146">
        <v>44183.0</v>
      </c>
      <c r="F383" s="147" t="s">
        <v>249</v>
      </c>
      <c r="G383" s="148">
        <v>5.0</v>
      </c>
      <c r="H383" s="148">
        <v>60.0</v>
      </c>
      <c r="I383" s="148">
        <v>50.0</v>
      </c>
      <c r="J383" s="149">
        <f t="shared" si="13"/>
        <v>0.001627198322</v>
      </c>
      <c r="K383" s="150">
        <f t="shared" si="23"/>
        <v>1.226093936</v>
      </c>
      <c r="L383" s="151">
        <f t="shared" si="4"/>
        <v>2.772010877</v>
      </c>
      <c r="M383" s="152" t="str">
        <f t="shared" si="5"/>
        <v>marinam00</v>
      </c>
      <c r="N383" s="154">
        <f>IFERROR(__xludf.DUMMYFUNCTION("""COMPUTED_VALUE"""),2.0)</f>
        <v>2</v>
      </c>
      <c r="O383" s="184"/>
      <c r="P383" s="184"/>
      <c r="Q383" s="184"/>
      <c r="R383" s="184"/>
      <c r="S383" s="184"/>
      <c r="T383" s="184"/>
      <c r="U383" s="154"/>
      <c r="V383" s="154"/>
      <c r="W383" s="154"/>
      <c r="X383" s="154"/>
      <c r="Y383" s="154"/>
      <c r="Z383" s="154"/>
    </row>
    <row r="384">
      <c r="A384" s="175" t="s">
        <v>69</v>
      </c>
      <c r="B384" s="175" t="s">
        <v>255</v>
      </c>
      <c r="C384" s="147" t="s">
        <v>522</v>
      </c>
      <c r="D384" s="145" t="s">
        <v>242</v>
      </c>
      <c r="E384" s="146">
        <v>44180.0</v>
      </c>
      <c r="F384" s="147" t="s">
        <v>257</v>
      </c>
      <c r="G384" s="148">
        <v>21.0</v>
      </c>
      <c r="H384" s="148">
        <v>120.0</v>
      </c>
      <c r="I384" s="148">
        <v>100.0</v>
      </c>
      <c r="J384" s="149">
        <f t="shared" si="13"/>
        <v>0.003669506648</v>
      </c>
      <c r="K384" s="150">
        <f t="shared" si="23"/>
        <v>2.764973259</v>
      </c>
      <c r="L384" s="151">
        <f t="shared" si="4"/>
        <v>2.764973259</v>
      </c>
      <c r="M384" s="152" t="str">
        <f t="shared" si="5"/>
        <v>geleeroyale</v>
      </c>
      <c r="N384" s="154">
        <f>IFERROR(__xludf.DUMMYFUNCTION("""COMPUTED_VALUE"""),1.0)</f>
        <v>1</v>
      </c>
      <c r="O384" s="184"/>
      <c r="P384" s="184"/>
      <c r="Q384" s="184"/>
      <c r="R384" s="184"/>
      <c r="S384" s="184"/>
      <c r="T384" s="184"/>
      <c r="U384" s="154"/>
      <c r="V384" s="154"/>
      <c r="W384" s="154"/>
      <c r="X384" s="154"/>
      <c r="Y384" s="154"/>
      <c r="Z384" s="154"/>
    </row>
    <row r="385">
      <c r="A385" s="175" t="s">
        <v>101</v>
      </c>
      <c r="B385" s="175" t="s">
        <v>265</v>
      </c>
      <c r="C385" s="147" t="s">
        <v>523</v>
      </c>
      <c r="D385" s="145" t="s">
        <v>242</v>
      </c>
      <c r="E385" s="146">
        <v>44175.0</v>
      </c>
      <c r="F385" s="147" t="s">
        <v>249</v>
      </c>
      <c r="G385" s="148">
        <v>1.0</v>
      </c>
      <c r="H385" s="148">
        <v>1.0</v>
      </c>
      <c r="I385" s="148">
        <v>1.0</v>
      </c>
      <c r="J385" s="149">
        <f t="shared" si="13"/>
        <v>0.00006411622608</v>
      </c>
      <c r="K385" s="150">
        <f t="shared" si="23"/>
        <v>0.04831157635</v>
      </c>
      <c r="L385" s="151">
        <f t="shared" si="4"/>
        <v>2.735017348</v>
      </c>
      <c r="M385" s="152" t="str">
        <f t="shared" si="5"/>
        <v>thelastjosh</v>
      </c>
      <c r="N385" s="154">
        <f>IFERROR(__xludf.DUMMYFUNCTION("""COMPUTED_VALUE"""),1.0)</f>
        <v>1</v>
      </c>
      <c r="O385" s="184"/>
      <c r="P385" s="184"/>
      <c r="Q385" s="184"/>
      <c r="R385" s="184"/>
      <c r="S385" s="184"/>
      <c r="T385" s="184"/>
      <c r="U385" s="154"/>
      <c r="V385" s="154"/>
      <c r="W385" s="154"/>
      <c r="X385" s="154"/>
      <c r="Y385" s="154"/>
      <c r="Z385" s="154"/>
    </row>
    <row r="386">
      <c r="A386" s="175" t="s">
        <v>101</v>
      </c>
      <c r="B386" s="175" t="s">
        <v>76</v>
      </c>
      <c r="C386" s="147" t="s">
        <v>524</v>
      </c>
      <c r="D386" s="145" t="s">
        <v>242</v>
      </c>
      <c r="E386" s="146">
        <v>44176.0</v>
      </c>
      <c r="F386" s="147" t="s">
        <v>249</v>
      </c>
      <c r="G386" s="148">
        <v>21.0</v>
      </c>
      <c r="H386" s="148">
        <v>60.0</v>
      </c>
      <c r="I386" s="148">
        <v>50.0</v>
      </c>
      <c r="J386" s="149">
        <f t="shared" si="13"/>
        <v>0.002230994692</v>
      </c>
      <c r="K386" s="150">
        <f t="shared" si="23"/>
        <v>1.6810545</v>
      </c>
      <c r="L386" s="151">
        <f t="shared" si="4"/>
        <v>2.735017348</v>
      </c>
      <c r="M386" s="152" t="str">
        <f t="shared" si="5"/>
        <v>thelastjosh</v>
      </c>
      <c r="N386" s="154">
        <f>IFERROR(__xludf.DUMMYFUNCTION("""COMPUTED_VALUE"""),2.0)</f>
        <v>2</v>
      </c>
      <c r="O386" s="184"/>
      <c r="P386" s="184"/>
      <c r="Q386" s="184"/>
      <c r="R386" s="184"/>
      <c r="S386" s="184"/>
      <c r="T386" s="184"/>
      <c r="U386" s="154"/>
      <c r="V386" s="154"/>
      <c r="W386" s="154"/>
      <c r="X386" s="154"/>
      <c r="Y386" s="154"/>
      <c r="Z386" s="154"/>
    </row>
    <row r="387">
      <c r="A387" s="175" t="s">
        <v>101</v>
      </c>
      <c r="B387" s="175" t="s">
        <v>76</v>
      </c>
      <c r="C387" s="147" t="s">
        <v>389</v>
      </c>
      <c r="D387" s="145" t="s">
        <v>242</v>
      </c>
      <c r="E387" s="146">
        <v>44176.0</v>
      </c>
      <c r="F387" s="147" t="s">
        <v>249</v>
      </c>
      <c r="G387" s="148">
        <v>2.0</v>
      </c>
      <c r="H387" s="148">
        <v>45.0</v>
      </c>
      <c r="I387" s="148">
        <v>50.0</v>
      </c>
      <c r="J387" s="149">
        <f t="shared" si="13"/>
        <v>0.001334640041</v>
      </c>
      <c r="K387" s="150">
        <f t="shared" si="23"/>
        <v>1.005651271</v>
      </c>
      <c r="L387" s="151">
        <f t="shared" si="4"/>
        <v>2.735017348</v>
      </c>
      <c r="M387" s="152" t="str">
        <f t="shared" si="5"/>
        <v>thelastjosh</v>
      </c>
      <c r="N387" s="154">
        <f>IFERROR(__xludf.DUMMYFUNCTION("""COMPUTED_VALUE"""),3.0)</f>
        <v>3</v>
      </c>
      <c r="O387" s="184"/>
      <c r="P387" s="184"/>
      <c r="Q387" s="184"/>
      <c r="R387" s="184"/>
      <c r="S387" s="184"/>
      <c r="T387" s="184"/>
      <c r="U387" s="154"/>
      <c r="V387" s="154"/>
      <c r="W387" s="154"/>
      <c r="X387" s="154"/>
      <c r="Y387" s="154"/>
      <c r="Z387" s="154"/>
    </row>
    <row r="388">
      <c r="A388" s="175" t="s">
        <v>14</v>
      </c>
      <c r="B388" s="175" t="s">
        <v>265</v>
      </c>
      <c r="C388" s="147" t="s">
        <v>379</v>
      </c>
      <c r="D388" s="145" t="s">
        <v>242</v>
      </c>
      <c r="E388" s="166">
        <v>44173.0</v>
      </c>
      <c r="F388" s="147" t="s">
        <v>249</v>
      </c>
      <c r="G388" s="148">
        <v>21.0</v>
      </c>
      <c r="H388" s="148">
        <v>45.0</v>
      </c>
      <c r="I388" s="148">
        <v>50.0</v>
      </c>
      <c r="J388" s="149">
        <f t="shared" si="13"/>
        <v>0.00205164823</v>
      </c>
      <c r="K388" s="150">
        <f t="shared" si="23"/>
        <v>1.545916941</v>
      </c>
      <c r="L388" s="151">
        <f t="shared" si="4"/>
        <v>2.681919171</v>
      </c>
      <c r="M388" s="152" t="str">
        <f t="shared" si="5"/>
        <v>manualzuru</v>
      </c>
      <c r="N388" s="154">
        <f>IFERROR(__xludf.DUMMYFUNCTION("""COMPUTED_VALUE"""),1.0)</f>
        <v>1</v>
      </c>
      <c r="O388" s="184"/>
      <c r="P388" s="184"/>
      <c r="Q388" s="184"/>
      <c r="R388" s="184"/>
      <c r="S388" s="184"/>
      <c r="T388" s="184"/>
      <c r="U388" s="154"/>
      <c r="V388" s="154"/>
      <c r="W388" s="154"/>
      <c r="X388" s="154"/>
      <c r="Y388" s="154"/>
      <c r="Z388" s="154"/>
    </row>
    <row r="389">
      <c r="A389" s="175" t="s">
        <v>14</v>
      </c>
      <c r="B389" s="175" t="s">
        <v>265</v>
      </c>
      <c r="C389" s="147" t="s">
        <v>525</v>
      </c>
      <c r="D389" s="145" t="s">
        <v>242</v>
      </c>
      <c r="E389" s="146">
        <v>44181.0</v>
      </c>
      <c r="F389" s="147" t="s">
        <v>249</v>
      </c>
      <c r="G389" s="148">
        <v>5.0</v>
      </c>
      <c r="H389" s="148">
        <v>50.0</v>
      </c>
      <c r="I389" s="148">
        <v>50.0</v>
      </c>
      <c r="J389" s="149">
        <f t="shared" si="13"/>
        <v>0.001507634014</v>
      </c>
      <c r="K389" s="150">
        <f t="shared" si="23"/>
        <v>1.13600223</v>
      </c>
      <c r="L389" s="151">
        <f t="shared" si="4"/>
        <v>2.681919171</v>
      </c>
      <c r="M389" s="152" t="str">
        <f t="shared" si="5"/>
        <v>manualzuru</v>
      </c>
      <c r="N389" s="154">
        <f>IFERROR(__xludf.DUMMYFUNCTION("""COMPUTED_VALUE"""),2.0)</f>
        <v>2</v>
      </c>
      <c r="O389" s="184"/>
      <c r="P389" s="184"/>
      <c r="Q389" s="184"/>
      <c r="R389" s="184"/>
      <c r="S389" s="184"/>
      <c r="T389" s="184"/>
      <c r="U389" s="154"/>
      <c r="V389" s="154"/>
      <c r="W389" s="154"/>
      <c r="X389" s="154"/>
      <c r="Y389" s="154"/>
      <c r="Z389" s="154"/>
    </row>
    <row r="390">
      <c r="A390" s="175" t="s">
        <v>26</v>
      </c>
      <c r="B390" s="175" t="s">
        <v>265</v>
      </c>
      <c r="C390" s="147" t="s">
        <v>431</v>
      </c>
      <c r="D390" s="145" t="s">
        <v>242</v>
      </c>
      <c r="E390" s="166">
        <v>44172.0</v>
      </c>
      <c r="F390" s="147" t="s">
        <v>249</v>
      </c>
      <c r="G390" s="148">
        <v>21.0</v>
      </c>
      <c r="H390" s="148">
        <v>100.0</v>
      </c>
      <c r="I390" s="148">
        <v>100.0</v>
      </c>
      <c r="J390" s="149">
        <f t="shared" si="13"/>
        <v>0.003430378033</v>
      </c>
      <c r="K390" s="150">
        <f t="shared" si="23"/>
        <v>2.584789848</v>
      </c>
      <c r="L390" s="151">
        <f t="shared" si="4"/>
        <v>2.584789848</v>
      </c>
      <c r="M390" s="152" t="str">
        <f t="shared" si="5"/>
        <v>daithic</v>
      </c>
      <c r="N390" s="154">
        <f>IFERROR(__xludf.DUMMYFUNCTION("""COMPUTED_VALUE"""),1.0)</f>
        <v>1</v>
      </c>
      <c r="O390" s="184"/>
      <c r="P390" s="184"/>
      <c r="Q390" s="184"/>
      <c r="R390" s="184"/>
      <c r="S390" s="184"/>
      <c r="T390" s="184"/>
      <c r="U390" s="154"/>
      <c r="V390" s="154"/>
      <c r="W390" s="154"/>
      <c r="X390" s="154"/>
      <c r="Y390" s="154"/>
      <c r="Z390" s="154"/>
    </row>
    <row r="391">
      <c r="A391" s="175" t="s">
        <v>64</v>
      </c>
      <c r="B391" s="175" t="s">
        <v>265</v>
      </c>
      <c r="C391" s="147" t="s">
        <v>379</v>
      </c>
      <c r="D391" s="145" t="s">
        <v>242</v>
      </c>
      <c r="E391" s="166">
        <v>44173.0</v>
      </c>
      <c r="F391" s="147" t="s">
        <v>249</v>
      </c>
      <c r="G391" s="148">
        <v>144.0</v>
      </c>
      <c r="H391" s="148">
        <v>45.0</v>
      </c>
      <c r="I391" s="148">
        <v>50.0</v>
      </c>
      <c r="J391" s="149">
        <f t="shared" si="13"/>
        <v>0.006693332822</v>
      </c>
      <c r="K391" s="150">
        <f t="shared" si="23"/>
        <v>5.043426281</v>
      </c>
      <c r="L391" s="151">
        <f t="shared" si="4"/>
        <v>2.584516638</v>
      </c>
      <c r="M391" s="152" t="str">
        <f t="shared" si="5"/>
        <v>knobsdao</v>
      </c>
      <c r="N391" s="154">
        <f>IFERROR(__xludf.DUMMYFUNCTION("""COMPUTED_VALUE"""),1.0)</f>
        <v>1</v>
      </c>
      <c r="O391" s="184"/>
      <c r="P391" s="184"/>
      <c r="Q391" s="184"/>
      <c r="R391" s="184"/>
      <c r="S391" s="184"/>
      <c r="T391" s="184"/>
      <c r="U391" s="154"/>
      <c r="V391" s="154"/>
      <c r="W391" s="154"/>
      <c r="X391" s="154"/>
      <c r="Y391" s="154"/>
      <c r="Z391" s="154"/>
    </row>
    <row r="392">
      <c r="A392" s="175" t="s">
        <v>64</v>
      </c>
      <c r="B392" s="175" t="s">
        <v>21</v>
      </c>
      <c r="C392" s="147" t="s">
        <v>382</v>
      </c>
      <c r="D392" s="145" t="s">
        <v>242</v>
      </c>
      <c r="E392" s="166">
        <v>44174.0</v>
      </c>
      <c r="F392" s="147" t="s">
        <v>249</v>
      </c>
      <c r="G392" s="148">
        <v>5.0</v>
      </c>
      <c r="H392" s="148">
        <v>45.0</v>
      </c>
      <c r="I392" s="148">
        <v>50.0</v>
      </c>
      <c r="J392" s="149">
        <f t="shared" si="13"/>
        <v>0.001447851861</v>
      </c>
      <c r="K392" s="150">
        <f t="shared" si="23"/>
        <v>1.090956377</v>
      </c>
      <c r="L392" s="151">
        <f t="shared" si="4"/>
        <v>2.584516638</v>
      </c>
      <c r="M392" s="152" t="str">
        <f t="shared" si="5"/>
        <v>knobsdao</v>
      </c>
      <c r="N392" s="154">
        <f>IFERROR(__xludf.DUMMYFUNCTION("""COMPUTED_VALUE"""),2.0)</f>
        <v>2</v>
      </c>
      <c r="O392" s="184"/>
      <c r="P392" s="184"/>
      <c r="Q392" s="184"/>
      <c r="R392" s="184"/>
      <c r="S392" s="184"/>
      <c r="T392" s="184"/>
      <c r="U392" s="154"/>
      <c r="V392" s="154"/>
      <c r="W392" s="154"/>
      <c r="X392" s="154"/>
      <c r="Y392" s="154"/>
      <c r="Z392" s="154"/>
    </row>
    <row r="393">
      <c r="A393" s="175" t="s">
        <v>64</v>
      </c>
      <c r="B393" s="175" t="s">
        <v>6</v>
      </c>
      <c r="C393" s="147" t="s">
        <v>383</v>
      </c>
      <c r="D393" s="145" t="s">
        <v>242</v>
      </c>
      <c r="E393" s="146">
        <v>44175.0</v>
      </c>
      <c r="F393" s="147" t="s">
        <v>249</v>
      </c>
      <c r="G393" s="148">
        <v>5.0</v>
      </c>
      <c r="H393" s="148">
        <v>45.0</v>
      </c>
      <c r="I393" s="148">
        <v>50.0</v>
      </c>
      <c r="J393" s="149">
        <f t="shared" si="13"/>
        <v>0.001447851861</v>
      </c>
      <c r="K393" s="150">
        <f t="shared" si="23"/>
        <v>1.090956377</v>
      </c>
      <c r="L393" s="151">
        <f t="shared" si="4"/>
        <v>2.584516638</v>
      </c>
      <c r="M393" s="152" t="str">
        <f t="shared" si="5"/>
        <v>knobsdao</v>
      </c>
      <c r="N393" s="154">
        <f>IFERROR(__xludf.DUMMYFUNCTION("""COMPUTED_VALUE"""),3.0)</f>
        <v>3</v>
      </c>
      <c r="O393" s="184"/>
      <c r="P393" s="184"/>
      <c r="Q393" s="184"/>
      <c r="R393" s="184"/>
      <c r="S393" s="184"/>
      <c r="T393" s="184"/>
      <c r="U393" s="154"/>
      <c r="V393" s="154"/>
      <c r="W393" s="154"/>
      <c r="X393" s="154"/>
      <c r="Y393" s="154"/>
      <c r="Z393" s="154"/>
    </row>
    <row r="394">
      <c r="A394" s="175" t="s">
        <v>64</v>
      </c>
      <c r="B394" s="175" t="s">
        <v>76</v>
      </c>
      <c r="C394" s="147" t="s">
        <v>389</v>
      </c>
      <c r="D394" s="145" t="s">
        <v>242</v>
      </c>
      <c r="E394" s="146">
        <v>44176.0</v>
      </c>
      <c r="F394" s="147" t="s">
        <v>249</v>
      </c>
      <c r="G394" s="148">
        <v>2.0</v>
      </c>
      <c r="H394" s="148">
        <v>45.0</v>
      </c>
      <c r="I394" s="148">
        <v>50.0</v>
      </c>
      <c r="J394" s="149">
        <f t="shared" si="13"/>
        <v>0.001334640041</v>
      </c>
      <c r="K394" s="150">
        <f t="shared" si="23"/>
        <v>1.005651271</v>
      </c>
      <c r="L394" s="151">
        <f t="shared" si="4"/>
        <v>2.584516638</v>
      </c>
      <c r="M394" s="152" t="str">
        <f t="shared" si="5"/>
        <v>knobsdao</v>
      </c>
      <c r="N394" s="154">
        <f>IFERROR(__xludf.DUMMYFUNCTION("""COMPUTED_VALUE"""),4.0)</f>
        <v>4</v>
      </c>
      <c r="O394" s="184"/>
      <c r="P394" s="184"/>
      <c r="Q394" s="184"/>
      <c r="R394" s="184"/>
      <c r="S394" s="184"/>
      <c r="T394" s="184"/>
      <c r="U394" s="154"/>
      <c r="V394" s="154"/>
      <c r="W394" s="154"/>
      <c r="X394" s="154"/>
      <c r="Y394" s="154"/>
      <c r="Z394" s="154"/>
    </row>
    <row r="395">
      <c r="A395" s="175" t="s">
        <v>64</v>
      </c>
      <c r="B395" s="175" t="s">
        <v>6</v>
      </c>
      <c r="C395" s="147" t="s">
        <v>390</v>
      </c>
      <c r="D395" s="145" t="s">
        <v>242</v>
      </c>
      <c r="E395" s="146">
        <v>44176.0</v>
      </c>
      <c r="F395" s="147" t="s">
        <v>249</v>
      </c>
      <c r="G395" s="148">
        <v>21.0</v>
      </c>
      <c r="H395" s="148">
        <v>45.0</v>
      </c>
      <c r="I395" s="148">
        <v>50.0</v>
      </c>
      <c r="J395" s="149">
        <f t="shared" si="13"/>
        <v>0.00205164823</v>
      </c>
      <c r="K395" s="150">
        <f t="shared" si="23"/>
        <v>1.545916941</v>
      </c>
      <c r="L395" s="151">
        <f t="shared" si="4"/>
        <v>2.584516638</v>
      </c>
      <c r="M395" s="152" t="str">
        <f t="shared" si="5"/>
        <v>knobsdao</v>
      </c>
      <c r="N395" s="154">
        <f>IFERROR(__xludf.DUMMYFUNCTION("""COMPUTED_VALUE"""),5.0)</f>
        <v>5</v>
      </c>
      <c r="O395" s="184"/>
      <c r="P395" s="184"/>
      <c r="Q395" s="184"/>
      <c r="R395" s="184"/>
      <c r="S395" s="184"/>
      <c r="T395" s="184"/>
      <c r="U395" s="154"/>
      <c r="V395" s="154"/>
      <c r="W395" s="154"/>
      <c r="X395" s="154"/>
      <c r="Y395" s="154"/>
      <c r="Z395" s="154"/>
    </row>
    <row r="396">
      <c r="A396" s="175" t="s">
        <v>64</v>
      </c>
      <c r="B396" s="175" t="s">
        <v>6</v>
      </c>
      <c r="C396" s="147" t="s">
        <v>391</v>
      </c>
      <c r="D396" s="145" t="s">
        <v>242</v>
      </c>
      <c r="E396" s="146">
        <v>44176.0</v>
      </c>
      <c r="F396" s="147" t="s">
        <v>249</v>
      </c>
      <c r="G396" s="148">
        <v>21.0</v>
      </c>
      <c r="H396" s="148">
        <v>45.0</v>
      </c>
      <c r="I396" s="148">
        <v>50.0</v>
      </c>
      <c r="J396" s="149">
        <f t="shared" si="13"/>
        <v>0.00205164823</v>
      </c>
      <c r="K396" s="150">
        <f t="shared" si="23"/>
        <v>1.545916941</v>
      </c>
      <c r="L396" s="151">
        <f t="shared" si="4"/>
        <v>2.584516638</v>
      </c>
      <c r="M396" s="152" t="str">
        <f t="shared" si="5"/>
        <v>knobsdao</v>
      </c>
      <c r="N396" s="154">
        <f>IFERROR(__xludf.DUMMYFUNCTION("""COMPUTED_VALUE"""),6.0)</f>
        <v>6</v>
      </c>
      <c r="O396" s="184"/>
      <c r="P396" s="184"/>
      <c r="Q396" s="184"/>
      <c r="R396" s="184"/>
      <c r="S396" s="184"/>
      <c r="T396" s="184"/>
      <c r="U396" s="154"/>
      <c r="V396" s="154"/>
      <c r="W396" s="154"/>
      <c r="X396" s="154"/>
      <c r="Y396" s="154"/>
      <c r="Z396" s="154"/>
    </row>
    <row r="397">
      <c r="A397" s="175" t="s">
        <v>64</v>
      </c>
      <c r="B397" s="175" t="s">
        <v>255</v>
      </c>
      <c r="C397" s="147" t="s">
        <v>413</v>
      </c>
      <c r="D397" s="145" t="s">
        <v>242</v>
      </c>
      <c r="E397" s="146">
        <v>44178.0</v>
      </c>
      <c r="F397" s="147" t="s">
        <v>249</v>
      </c>
      <c r="G397" s="148">
        <v>21.0</v>
      </c>
      <c r="H397" s="148">
        <v>45.0</v>
      </c>
      <c r="I397" s="148">
        <v>50.0</v>
      </c>
      <c r="J397" s="149">
        <f t="shared" si="13"/>
        <v>0.00205164823</v>
      </c>
      <c r="K397" s="150">
        <f t="shared" si="23"/>
        <v>1.545916941</v>
      </c>
      <c r="L397" s="151">
        <f t="shared" si="4"/>
        <v>2.584516638</v>
      </c>
      <c r="M397" s="152" t="str">
        <f t="shared" si="5"/>
        <v>knobsdao</v>
      </c>
      <c r="N397" s="154">
        <f>IFERROR(__xludf.DUMMYFUNCTION("""COMPUTED_VALUE"""),7.0)</f>
        <v>7</v>
      </c>
      <c r="O397" s="184"/>
      <c r="P397" s="184"/>
      <c r="Q397" s="184"/>
      <c r="R397" s="184"/>
      <c r="S397" s="184"/>
      <c r="T397" s="184"/>
      <c r="U397" s="154"/>
      <c r="V397" s="154"/>
      <c r="W397" s="154"/>
      <c r="X397" s="154"/>
      <c r="Y397" s="154"/>
      <c r="Z397" s="154"/>
    </row>
    <row r="398">
      <c r="A398" s="175" t="s">
        <v>64</v>
      </c>
      <c r="B398" s="175" t="s">
        <v>265</v>
      </c>
      <c r="C398" s="147" t="s">
        <v>393</v>
      </c>
      <c r="D398" s="145" t="s">
        <v>242</v>
      </c>
      <c r="E398" s="146">
        <v>44180.0</v>
      </c>
      <c r="F398" s="147" t="s">
        <v>249</v>
      </c>
      <c r="G398" s="148">
        <v>5.0</v>
      </c>
      <c r="H398" s="148">
        <v>45.0</v>
      </c>
      <c r="I398" s="148">
        <v>50.0</v>
      </c>
      <c r="J398" s="149">
        <f t="shared" si="13"/>
        <v>0.001447851861</v>
      </c>
      <c r="K398" s="150">
        <f t="shared" si="23"/>
        <v>1.090956377</v>
      </c>
      <c r="L398" s="151">
        <f t="shared" si="4"/>
        <v>2.584516638</v>
      </c>
      <c r="M398" s="152" t="str">
        <f t="shared" si="5"/>
        <v>knobsdao</v>
      </c>
      <c r="N398" s="154">
        <f>IFERROR(__xludf.DUMMYFUNCTION("""COMPUTED_VALUE"""),8.0)</f>
        <v>8</v>
      </c>
      <c r="O398" s="184"/>
      <c r="P398" s="184"/>
      <c r="Q398" s="184"/>
      <c r="R398" s="184"/>
      <c r="S398" s="184"/>
      <c r="T398" s="184"/>
      <c r="U398" s="154"/>
      <c r="V398" s="154"/>
      <c r="W398" s="154"/>
      <c r="X398" s="154"/>
      <c r="Y398" s="154"/>
      <c r="Z398" s="154"/>
    </row>
    <row r="399">
      <c r="A399" s="175" t="s">
        <v>64</v>
      </c>
      <c r="B399" s="175" t="s">
        <v>21</v>
      </c>
      <c r="C399" s="147" t="s">
        <v>394</v>
      </c>
      <c r="D399" s="145" t="s">
        <v>242</v>
      </c>
      <c r="E399" s="146">
        <v>44180.0</v>
      </c>
      <c r="F399" s="147" t="s">
        <v>249</v>
      </c>
      <c r="G399" s="148">
        <v>5.0</v>
      </c>
      <c r="H399" s="148">
        <v>45.0</v>
      </c>
      <c r="I399" s="148">
        <v>50.0</v>
      </c>
      <c r="J399" s="149">
        <f t="shared" si="13"/>
        <v>0.001447851861</v>
      </c>
      <c r="K399" s="150">
        <f t="shared" si="23"/>
        <v>1.090956377</v>
      </c>
      <c r="L399" s="151">
        <f t="shared" si="4"/>
        <v>2.584516638</v>
      </c>
      <c r="M399" s="152" t="str">
        <f t="shared" si="5"/>
        <v>knobsdao</v>
      </c>
      <c r="N399" s="154">
        <f>IFERROR(__xludf.DUMMYFUNCTION("""COMPUTED_VALUE"""),9.0)</f>
        <v>9</v>
      </c>
      <c r="O399" s="184"/>
      <c r="P399" s="184"/>
      <c r="Q399" s="184"/>
      <c r="R399" s="184"/>
      <c r="S399" s="184"/>
      <c r="T399" s="184"/>
      <c r="U399" s="154"/>
      <c r="V399" s="154"/>
      <c r="W399" s="154"/>
      <c r="X399" s="154"/>
      <c r="Y399" s="154"/>
      <c r="Z399" s="154"/>
    </row>
    <row r="400">
      <c r="A400" s="175" t="s">
        <v>64</v>
      </c>
      <c r="B400" s="175" t="s">
        <v>76</v>
      </c>
      <c r="C400" s="147" t="s">
        <v>402</v>
      </c>
      <c r="D400" s="145" t="s">
        <v>242</v>
      </c>
      <c r="E400" s="146">
        <v>44183.0</v>
      </c>
      <c r="F400" s="147" t="s">
        <v>249</v>
      </c>
      <c r="G400" s="148">
        <v>5.0</v>
      </c>
      <c r="H400" s="148">
        <v>45.0</v>
      </c>
      <c r="I400" s="148">
        <v>50.0</v>
      </c>
      <c r="J400" s="149">
        <f t="shared" si="13"/>
        <v>0.001447851861</v>
      </c>
      <c r="K400" s="150">
        <f t="shared" si="23"/>
        <v>1.090956377</v>
      </c>
      <c r="L400" s="151">
        <f t="shared" si="4"/>
        <v>2.584516638</v>
      </c>
      <c r="M400" s="152" t="str">
        <f t="shared" si="5"/>
        <v>knobsdao</v>
      </c>
      <c r="N400" s="154">
        <f>IFERROR(__xludf.DUMMYFUNCTION("""COMPUTED_VALUE"""),10.0)</f>
        <v>10</v>
      </c>
      <c r="O400" s="184"/>
      <c r="P400" s="184"/>
      <c r="Q400" s="184"/>
      <c r="R400" s="184"/>
      <c r="S400" s="184"/>
      <c r="T400" s="184"/>
      <c r="U400" s="154"/>
      <c r="V400" s="154"/>
      <c r="W400" s="154"/>
      <c r="X400" s="154"/>
      <c r="Y400" s="154"/>
      <c r="Z400" s="154"/>
    </row>
    <row r="401">
      <c r="A401" s="175" t="s">
        <v>64</v>
      </c>
      <c r="B401" s="175" t="s">
        <v>21</v>
      </c>
      <c r="C401" s="147" t="s">
        <v>403</v>
      </c>
      <c r="D401" s="145" t="s">
        <v>242</v>
      </c>
      <c r="E401" s="146">
        <v>44183.0</v>
      </c>
      <c r="F401" s="147" t="s">
        <v>249</v>
      </c>
      <c r="G401" s="148">
        <v>5.0</v>
      </c>
      <c r="H401" s="148">
        <v>45.0</v>
      </c>
      <c r="I401" s="148">
        <v>50.0</v>
      </c>
      <c r="J401" s="149">
        <f t="shared" si="13"/>
        <v>0.001447851861</v>
      </c>
      <c r="K401" s="150">
        <f t="shared" si="23"/>
        <v>1.090956377</v>
      </c>
      <c r="L401" s="151">
        <f t="shared" si="4"/>
        <v>2.584516638</v>
      </c>
      <c r="M401" s="152" t="str">
        <f t="shared" si="5"/>
        <v>knobsdao</v>
      </c>
      <c r="N401" s="154">
        <f>IFERROR(__xludf.DUMMYFUNCTION("""COMPUTED_VALUE"""),11.0)</f>
        <v>11</v>
      </c>
      <c r="O401" s="184"/>
      <c r="P401" s="184"/>
      <c r="Q401" s="184"/>
      <c r="R401" s="184"/>
      <c r="S401" s="184"/>
      <c r="T401" s="184"/>
      <c r="U401" s="154"/>
      <c r="V401" s="154"/>
      <c r="W401" s="154"/>
      <c r="X401" s="154"/>
      <c r="Y401" s="154"/>
      <c r="Z401" s="154"/>
    </row>
    <row r="402">
      <c r="A402" s="161" t="s">
        <v>64</v>
      </c>
      <c r="B402" s="161" t="s">
        <v>262</v>
      </c>
      <c r="C402" s="158" t="s">
        <v>325</v>
      </c>
      <c r="D402" s="163"/>
      <c r="E402" s="164"/>
      <c r="F402" s="157"/>
      <c r="G402" s="159"/>
      <c r="H402" s="159"/>
      <c r="I402" s="159"/>
      <c r="J402" s="149">
        <f t="shared" si="13"/>
        <v>0</v>
      </c>
      <c r="K402" s="165">
        <f>17.233*-0.85</f>
        <v>-14.64805</v>
      </c>
      <c r="L402" s="151">
        <f t="shared" si="4"/>
        <v>2.584516638</v>
      </c>
      <c r="M402" s="152" t="str">
        <f t="shared" si="5"/>
        <v>knobsdao</v>
      </c>
      <c r="N402" s="153">
        <f>IFERROR(__xludf.DUMMYFUNCTION("""COMPUTED_VALUE"""),12.0)</f>
        <v>12</v>
      </c>
      <c r="O402" s="153"/>
      <c r="P402" s="153"/>
      <c r="Q402" s="153"/>
      <c r="R402" s="153">
        <v>15.224018051145396</v>
      </c>
      <c r="S402" s="153"/>
      <c r="T402" s="153"/>
      <c r="U402" s="153"/>
      <c r="V402" s="153"/>
      <c r="W402" s="153"/>
      <c r="X402" s="153"/>
      <c r="Y402" s="154"/>
      <c r="Z402" s="154"/>
    </row>
    <row r="403">
      <c r="A403" s="175" t="s">
        <v>103</v>
      </c>
      <c r="B403" s="175" t="s">
        <v>265</v>
      </c>
      <c r="C403" s="147" t="s">
        <v>526</v>
      </c>
      <c r="D403" s="145" t="s">
        <v>242</v>
      </c>
      <c r="E403" s="166">
        <v>44172.0</v>
      </c>
      <c r="F403" s="147" t="s">
        <v>260</v>
      </c>
      <c r="G403" s="148">
        <v>21.0</v>
      </c>
      <c r="H403" s="148">
        <v>80.0</v>
      </c>
      <c r="I403" s="148">
        <v>100.0</v>
      </c>
      <c r="J403" s="149">
        <f t="shared" si="13"/>
        <v>0.003191249418</v>
      </c>
      <c r="K403" s="150">
        <f t="shared" ref="K403:K411" si="24">J403*$J$1</f>
        <v>2.404606436</v>
      </c>
      <c r="L403" s="151">
        <f t="shared" si="4"/>
        <v>2.404606436</v>
      </c>
      <c r="M403" s="152" t="str">
        <f t="shared" si="5"/>
        <v>cpt_grog</v>
      </c>
      <c r="N403" s="154">
        <f>IFERROR(__xludf.DUMMYFUNCTION("""COMPUTED_VALUE"""),1.0)</f>
        <v>1</v>
      </c>
      <c r="O403" s="184"/>
      <c r="P403" s="184"/>
      <c r="Q403" s="184"/>
      <c r="R403" s="184"/>
      <c r="S403" s="184"/>
      <c r="T403" s="184"/>
      <c r="U403" s="154"/>
      <c r="V403" s="154"/>
      <c r="W403" s="154"/>
      <c r="X403" s="154"/>
      <c r="Y403" s="154"/>
      <c r="Z403" s="154"/>
    </row>
    <row r="404">
      <c r="A404" s="175" t="s">
        <v>91</v>
      </c>
      <c r="B404" s="175" t="s">
        <v>265</v>
      </c>
      <c r="C404" s="147" t="s">
        <v>526</v>
      </c>
      <c r="D404" s="145" t="s">
        <v>242</v>
      </c>
      <c r="E404" s="166">
        <v>44172.0</v>
      </c>
      <c r="F404" s="147" t="s">
        <v>260</v>
      </c>
      <c r="G404" s="148">
        <v>21.0</v>
      </c>
      <c r="H404" s="148">
        <v>80.0</v>
      </c>
      <c r="I404" s="148">
        <v>100.0</v>
      </c>
      <c r="J404" s="149">
        <f t="shared" si="13"/>
        <v>0.003191249418</v>
      </c>
      <c r="K404" s="150">
        <f t="shared" si="24"/>
        <v>2.404606436</v>
      </c>
      <c r="L404" s="151">
        <f t="shared" si="4"/>
        <v>2.404606436</v>
      </c>
      <c r="M404" s="152" t="str">
        <f t="shared" si="5"/>
        <v>willruddick</v>
      </c>
      <c r="N404" s="154">
        <f>IFERROR(__xludf.DUMMYFUNCTION("""COMPUTED_VALUE"""),1.0)</f>
        <v>1</v>
      </c>
      <c r="O404" s="184"/>
      <c r="P404" s="184"/>
      <c r="Q404" s="184"/>
      <c r="R404" s="184"/>
      <c r="S404" s="184"/>
      <c r="T404" s="184"/>
      <c r="U404" s="154"/>
      <c r="V404" s="154"/>
      <c r="W404" s="154"/>
      <c r="X404" s="154"/>
      <c r="Y404" s="154"/>
      <c r="Z404" s="154"/>
    </row>
    <row r="405">
      <c r="A405" s="175" t="s">
        <v>43</v>
      </c>
      <c r="B405" s="175" t="s">
        <v>21</v>
      </c>
      <c r="C405" s="147" t="s">
        <v>381</v>
      </c>
      <c r="D405" s="145" t="s">
        <v>242</v>
      </c>
      <c r="E405" s="166">
        <v>44174.0</v>
      </c>
      <c r="F405" s="147" t="s">
        <v>249</v>
      </c>
      <c r="G405" s="148">
        <v>5.0</v>
      </c>
      <c r="H405" s="148">
        <v>60.0</v>
      </c>
      <c r="I405" s="148">
        <v>50.0</v>
      </c>
      <c r="J405" s="149">
        <f t="shared" si="13"/>
        <v>0.001627198322</v>
      </c>
      <c r="K405" s="150">
        <f t="shared" si="24"/>
        <v>1.226093936</v>
      </c>
      <c r="L405" s="151">
        <f t="shared" si="4"/>
        <v>2.317050313</v>
      </c>
      <c r="M405" s="152" t="str">
        <f t="shared" si="5"/>
        <v>burrrata</v>
      </c>
      <c r="N405" s="154">
        <f>IFERROR(__xludf.DUMMYFUNCTION("""COMPUTED_VALUE"""),1.0)</f>
        <v>1</v>
      </c>
      <c r="O405" s="184"/>
      <c r="P405" s="184"/>
      <c r="Q405" s="184"/>
      <c r="R405" s="184"/>
      <c r="S405" s="184"/>
      <c r="T405" s="184"/>
      <c r="U405" s="154"/>
      <c r="V405" s="154"/>
      <c r="W405" s="154"/>
      <c r="X405" s="154"/>
      <c r="Y405" s="154"/>
      <c r="Z405" s="154"/>
    </row>
    <row r="406">
      <c r="A406" s="175" t="s">
        <v>43</v>
      </c>
      <c r="B406" s="175" t="s">
        <v>21</v>
      </c>
      <c r="C406" s="147" t="s">
        <v>394</v>
      </c>
      <c r="D406" s="145" t="s">
        <v>242</v>
      </c>
      <c r="E406" s="146">
        <v>44180.0</v>
      </c>
      <c r="F406" s="147" t="s">
        <v>249</v>
      </c>
      <c r="G406" s="148">
        <v>5.0</v>
      </c>
      <c r="H406" s="148">
        <v>45.0</v>
      </c>
      <c r="I406" s="148">
        <v>50.0</v>
      </c>
      <c r="J406" s="149">
        <f t="shared" si="13"/>
        <v>0.001447851861</v>
      </c>
      <c r="K406" s="150">
        <f t="shared" si="24"/>
        <v>1.090956377</v>
      </c>
      <c r="L406" s="151">
        <f t="shared" si="4"/>
        <v>2.317050313</v>
      </c>
      <c r="M406" s="152" t="str">
        <f t="shared" si="5"/>
        <v>burrrata</v>
      </c>
      <c r="N406" s="154">
        <f>IFERROR(__xludf.DUMMYFUNCTION("""COMPUTED_VALUE"""),2.0)</f>
        <v>2</v>
      </c>
      <c r="O406" s="184"/>
      <c r="P406" s="184"/>
      <c r="Q406" s="184"/>
      <c r="R406" s="184"/>
      <c r="S406" s="184"/>
      <c r="T406" s="184"/>
      <c r="U406" s="154"/>
      <c r="V406" s="154"/>
      <c r="W406" s="154"/>
      <c r="X406" s="154"/>
      <c r="Y406" s="154"/>
      <c r="Z406" s="154"/>
    </row>
    <row r="407">
      <c r="A407" s="175" t="s">
        <v>65</v>
      </c>
      <c r="B407" s="175" t="s">
        <v>265</v>
      </c>
      <c r="C407" s="147" t="s">
        <v>527</v>
      </c>
      <c r="D407" s="145" t="s">
        <v>242</v>
      </c>
      <c r="E407" s="166">
        <v>44170.0</v>
      </c>
      <c r="F407" s="147" t="s">
        <v>260</v>
      </c>
      <c r="G407" s="148">
        <v>3.0</v>
      </c>
      <c r="H407" s="148">
        <v>40.0</v>
      </c>
      <c r="I407" s="148">
        <v>50.0</v>
      </c>
      <c r="J407" s="149">
        <f t="shared" si="13"/>
        <v>0.00131259516</v>
      </c>
      <c r="K407" s="150">
        <f t="shared" si="24"/>
        <v>0.9890404534</v>
      </c>
      <c r="L407" s="151">
        <f t="shared" si="4"/>
        <v>2.251166715</v>
      </c>
      <c r="M407" s="152" t="str">
        <f t="shared" si="5"/>
        <v>krrisis</v>
      </c>
      <c r="N407" s="154">
        <f>IFERROR(__xludf.DUMMYFUNCTION("""COMPUTED_VALUE"""),1.0)</f>
        <v>1</v>
      </c>
      <c r="O407" s="184"/>
      <c r="P407" s="184"/>
      <c r="Q407" s="184"/>
      <c r="R407" s="184"/>
      <c r="S407" s="184"/>
      <c r="T407" s="184"/>
      <c r="U407" s="154"/>
      <c r="V407" s="154"/>
      <c r="W407" s="154"/>
      <c r="X407" s="154"/>
      <c r="Y407" s="154"/>
      <c r="Z407" s="154"/>
    </row>
    <row r="408">
      <c r="A408" s="175" t="s">
        <v>65</v>
      </c>
      <c r="B408" s="175" t="s">
        <v>76</v>
      </c>
      <c r="C408" s="147" t="s">
        <v>456</v>
      </c>
      <c r="D408" s="145" t="s">
        <v>242</v>
      </c>
      <c r="E408" s="166">
        <v>44173.0</v>
      </c>
      <c r="F408" s="147" t="s">
        <v>260</v>
      </c>
      <c r="G408" s="148">
        <v>4.0</v>
      </c>
      <c r="H408" s="148">
        <v>5.0</v>
      </c>
      <c r="I408" s="148">
        <v>10.0</v>
      </c>
      <c r="J408" s="149">
        <f t="shared" si="13"/>
        <v>0.0003549564684</v>
      </c>
      <c r="K408" s="150">
        <f t="shared" si="24"/>
        <v>0.2674596989</v>
      </c>
      <c r="L408" s="151">
        <f t="shared" si="4"/>
        <v>2.251166715</v>
      </c>
      <c r="M408" s="152" t="str">
        <f t="shared" si="5"/>
        <v>krrisis</v>
      </c>
      <c r="N408" s="154">
        <f>IFERROR(__xludf.DUMMYFUNCTION("""COMPUTED_VALUE"""),2.0)</f>
        <v>2</v>
      </c>
      <c r="O408" s="184"/>
      <c r="P408" s="184"/>
      <c r="Q408" s="184"/>
      <c r="R408" s="184"/>
      <c r="S408" s="184"/>
      <c r="T408" s="184"/>
      <c r="U408" s="154"/>
      <c r="V408" s="154"/>
      <c r="W408" s="154"/>
      <c r="X408" s="154"/>
      <c r="Y408" s="154"/>
      <c r="Z408" s="154"/>
    </row>
    <row r="409">
      <c r="A409" s="175" t="s">
        <v>65</v>
      </c>
      <c r="B409" s="175" t="s">
        <v>265</v>
      </c>
      <c r="C409" s="147" t="s">
        <v>528</v>
      </c>
      <c r="D409" s="145" t="s">
        <v>242</v>
      </c>
      <c r="E409" s="166">
        <v>44173.0</v>
      </c>
      <c r="F409" s="147" t="s">
        <v>249</v>
      </c>
      <c r="G409" s="148">
        <v>21.0</v>
      </c>
      <c r="H409" s="148">
        <v>20.0</v>
      </c>
      <c r="I409" s="148">
        <v>20.0</v>
      </c>
      <c r="J409" s="149">
        <f t="shared" si="13"/>
        <v>0.001320061795</v>
      </c>
      <c r="K409" s="150">
        <f t="shared" si="24"/>
        <v>0.9946665623</v>
      </c>
      <c r="L409" s="151">
        <f t="shared" si="4"/>
        <v>2.251166715</v>
      </c>
      <c r="M409" s="152" t="str">
        <f t="shared" si="5"/>
        <v>krrisis</v>
      </c>
      <c r="N409" s="154">
        <f>IFERROR(__xludf.DUMMYFUNCTION("""COMPUTED_VALUE"""),3.0)</f>
        <v>3</v>
      </c>
      <c r="O409" s="184"/>
      <c r="P409" s="184"/>
      <c r="Q409" s="184"/>
      <c r="R409" s="184"/>
      <c r="S409" s="184"/>
      <c r="T409" s="184"/>
      <c r="U409" s="154"/>
      <c r="V409" s="154"/>
      <c r="W409" s="154"/>
      <c r="X409" s="154"/>
      <c r="Y409" s="154"/>
      <c r="Z409" s="154"/>
    </row>
    <row r="410">
      <c r="A410" s="175" t="s">
        <v>82</v>
      </c>
      <c r="B410" s="175" t="s">
        <v>21</v>
      </c>
      <c r="C410" s="147" t="s">
        <v>381</v>
      </c>
      <c r="D410" s="145" t="s">
        <v>242</v>
      </c>
      <c r="E410" s="166">
        <v>44174.0</v>
      </c>
      <c r="F410" s="147" t="s">
        <v>249</v>
      </c>
      <c r="G410" s="148">
        <v>5.0</v>
      </c>
      <c r="H410" s="148">
        <v>45.0</v>
      </c>
      <c r="I410" s="148">
        <v>50.0</v>
      </c>
      <c r="J410" s="149">
        <f t="shared" si="13"/>
        <v>0.001447851861</v>
      </c>
      <c r="K410" s="150">
        <f t="shared" si="24"/>
        <v>1.090956377</v>
      </c>
      <c r="L410" s="151">
        <f t="shared" si="4"/>
        <v>2.181912754</v>
      </c>
      <c r="M410" s="152" t="str">
        <f t="shared" si="5"/>
        <v>atacas</v>
      </c>
      <c r="N410" s="154">
        <f>IFERROR(__xludf.DUMMYFUNCTION("""COMPUTED_VALUE"""),1.0)</f>
        <v>1</v>
      </c>
      <c r="O410" s="184"/>
      <c r="P410" s="184"/>
      <c r="Q410" s="184"/>
      <c r="R410" s="184"/>
      <c r="S410" s="184"/>
      <c r="T410" s="184"/>
      <c r="U410" s="154"/>
      <c r="V410" s="154"/>
      <c r="W410" s="154"/>
      <c r="X410" s="154"/>
      <c r="Y410" s="154"/>
      <c r="Z410" s="154"/>
    </row>
    <row r="411">
      <c r="A411" s="175" t="s">
        <v>82</v>
      </c>
      <c r="B411" s="175" t="s">
        <v>21</v>
      </c>
      <c r="C411" s="147" t="s">
        <v>382</v>
      </c>
      <c r="D411" s="145" t="s">
        <v>242</v>
      </c>
      <c r="E411" s="166">
        <v>44174.0</v>
      </c>
      <c r="F411" s="147" t="s">
        <v>249</v>
      </c>
      <c r="G411" s="148">
        <v>5.0</v>
      </c>
      <c r="H411" s="148">
        <v>45.0</v>
      </c>
      <c r="I411" s="148">
        <v>50.0</v>
      </c>
      <c r="J411" s="149">
        <f t="shared" si="13"/>
        <v>0.001447851861</v>
      </c>
      <c r="K411" s="150">
        <f t="shared" si="24"/>
        <v>1.090956377</v>
      </c>
      <c r="L411" s="151">
        <f t="shared" si="4"/>
        <v>2.181912754</v>
      </c>
      <c r="M411" s="152" t="str">
        <f t="shared" si="5"/>
        <v>atacas</v>
      </c>
      <c r="N411" s="154">
        <f>IFERROR(__xludf.DUMMYFUNCTION("""COMPUTED_VALUE"""),2.0)</f>
        <v>2</v>
      </c>
      <c r="O411" s="184"/>
      <c r="P411" s="184"/>
      <c r="Q411" s="184"/>
      <c r="R411" s="184"/>
      <c r="S411" s="184"/>
      <c r="T411" s="184"/>
      <c r="U411" s="154"/>
      <c r="V411" s="154"/>
      <c r="W411" s="154"/>
      <c r="X411" s="154"/>
      <c r="Y411" s="154"/>
      <c r="Z411" s="154"/>
    </row>
    <row r="412">
      <c r="A412" s="161" t="s">
        <v>82</v>
      </c>
      <c r="B412" s="161" t="s">
        <v>262</v>
      </c>
      <c r="C412" s="158" t="s">
        <v>364</v>
      </c>
      <c r="D412" s="163"/>
      <c r="E412" s="164"/>
      <c r="F412" s="157"/>
      <c r="G412" s="153"/>
      <c r="H412" s="159"/>
      <c r="I412" s="159"/>
      <c r="J412" s="149">
        <f t="shared" si="13"/>
        <v>0</v>
      </c>
      <c r="K412" s="165"/>
      <c r="L412" s="151">
        <f t="shared" si="4"/>
        <v>2.181912754</v>
      </c>
      <c r="M412" s="152" t="str">
        <f t="shared" si="5"/>
        <v>atacas</v>
      </c>
      <c r="N412" s="153">
        <f>IFERROR(__xludf.DUMMYFUNCTION("""COMPUTED_VALUE"""),3.0)</f>
        <v>3</v>
      </c>
      <c r="O412" s="154"/>
      <c r="P412" s="154"/>
      <c r="Q412" s="154"/>
      <c r="R412" s="154">
        <v>6.463920504925881</v>
      </c>
      <c r="S412" s="154"/>
      <c r="T412" s="154"/>
      <c r="U412" s="154"/>
      <c r="V412" s="154"/>
      <c r="W412" s="154"/>
      <c r="X412" s="154"/>
      <c r="Y412" s="154"/>
      <c r="Z412" s="154"/>
    </row>
    <row r="413">
      <c r="A413" s="175" t="s">
        <v>105</v>
      </c>
      <c r="B413" s="175" t="s">
        <v>255</v>
      </c>
      <c r="C413" s="147" t="s">
        <v>529</v>
      </c>
      <c r="D413" s="145" t="s">
        <v>242</v>
      </c>
      <c r="E413" s="166">
        <v>44170.0</v>
      </c>
      <c r="F413" s="147" t="s">
        <v>260</v>
      </c>
      <c r="G413" s="148">
        <v>3.0</v>
      </c>
      <c r="H413" s="148">
        <v>100.0</v>
      </c>
      <c r="I413" s="148">
        <v>100.0</v>
      </c>
      <c r="J413" s="149">
        <f t="shared" si="13"/>
        <v>0.002751107117</v>
      </c>
      <c r="K413" s="150">
        <f t="shared" ref="K413:K424" si="25">J413*$J$1</f>
        <v>2.072959213</v>
      </c>
      <c r="L413" s="151">
        <f t="shared" si="4"/>
        <v>2.072959213</v>
      </c>
      <c r="M413" s="152" t="str">
        <f t="shared" si="5"/>
        <v>staccop2p</v>
      </c>
      <c r="N413" s="154">
        <f>IFERROR(__xludf.DUMMYFUNCTION("""COMPUTED_VALUE"""),1.0)</f>
        <v>1</v>
      </c>
      <c r="O413" s="184"/>
      <c r="P413" s="184"/>
      <c r="Q413" s="184"/>
      <c r="R413" s="184"/>
      <c r="S413" s="184"/>
      <c r="T413" s="184"/>
      <c r="U413" s="154"/>
      <c r="V413" s="154"/>
      <c r="W413" s="154"/>
      <c r="X413" s="154"/>
      <c r="Y413" s="154"/>
      <c r="Z413" s="154"/>
    </row>
    <row r="414">
      <c r="A414" s="175" t="s">
        <v>27</v>
      </c>
      <c r="B414" s="175" t="s">
        <v>265</v>
      </c>
      <c r="C414" s="147" t="s">
        <v>492</v>
      </c>
      <c r="D414" s="145" t="s">
        <v>242</v>
      </c>
      <c r="E414" s="166">
        <v>44172.0</v>
      </c>
      <c r="F414" s="147" t="s">
        <v>260</v>
      </c>
      <c r="G414" s="148">
        <v>21.0</v>
      </c>
      <c r="H414" s="148">
        <v>60.0</v>
      </c>
      <c r="I414" s="148">
        <v>50.0</v>
      </c>
      <c r="J414" s="149">
        <f t="shared" si="13"/>
        <v>0.002230994692</v>
      </c>
      <c r="K414" s="150">
        <f t="shared" si="25"/>
        <v>1.6810545</v>
      </c>
      <c r="L414" s="151">
        <f t="shared" si="4"/>
        <v>1.948514199</v>
      </c>
      <c r="M414" s="152" t="str">
        <f t="shared" si="5"/>
        <v>hbesso31</v>
      </c>
      <c r="N414" s="154">
        <f>IFERROR(__xludf.DUMMYFUNCTION("""COMPUTED_VALUE"""),1.0)</f>
        <v>1</v>
      </c>
      <c r="O414" s="184"/>
      <c r="P414" s="184"/>
      <c r="Q414" s="184"/>
      <c r="R414" s="184"/>
      <c r="S414" s="184"/>
      <c r="T414" s="184"/>
      <c r="U414" s="154"/>
      <c r="V414" s="154"/>
      <c r="W414" s="154"/>
      <c r="X414" s="154"/>
      <c r="Y414" s="154"/>
      <c r="Z414" s="154"/>
    </row>
    <row r="415">
      <c r="A415" s="175" t="s">
        <v>27</v>
      </c>
      <c r="B415" s="175" t="s">
        <v>76</v>
      </c>
      <c r="C415" s="147" t="s">
        <v>456</v>
      </c>
      <c r="D415" s="145" t="s">
        <v>242</v>
      </c>
      <c r="E415" s="166">
        <v>44173.0</v>
      </c>
      <c r="F415" s="147" t="s">
        <v>260</v>
      </c>
      <c r="G415" s="148">
        <v>4.0</v>
      </c>
      <c r="H415" s="148">
        <v>5.0</v>
      </c>
      <c r="I415" s="148">
        <v>10.0</v>
      </c>
      <c r="J415" s="149">
        <f t="shared" si="13"/>
        <v>0.0003549564684</v>
      </c>
      <c r="K415" s="150">
        <f t="shared" si="25"/>
        <v>0.2674596989</v>
      </c>
      <c r="L415" s="151">
        <f t="shared" si="4"/>
        <v>1.948514199</v>
      </c>
      <c r="M415" s="152" t="str">
        <f t="shared" si="5"/>
        <v>hbesso31</v>
      </c>
      <c r="N415" s="154">
        <f>IFERROR(__xludf.DUMMYFUNCTION("""COMPUTED_VALUE"""),2.0)</f>
        <v>2</v>
      </c>
      <c r="O415" s="184"/>
      <c r="P415" s="184"/>
      <c r="Q415" s="184"/>
      <c r="R415" s="184"/>
      <c r="S415" s="184"/>
      <c r="T415" s="184"/>
      <c r="U415" s="154"/>
      <c r="V415" s="154"/>
      <c r="W415" s="154"/>
      <c r="X415" s="154"/>
      <c r="Y415" s="154"/>
      <c r="Z415" s="154"/>
    </row>
    <row r="416">
      <c r="A416" s="175" t="s">
        <v>87</v>
      </c>
      <c r="B416" s="175" t="s">
        <v>265</v>
      </c>
      <c r="C416" s="147" t="s">
        <v>379</v>
      </c>
      <c r="D416" s="145" t="s">
        <v>242</v>
      </c>
      <c r="E416" s="166">
        <v>44173.0</v>
      </c>
      <c r="F416" s="147" t="s">
        <v>249</v>
      </c>
      <c r="G416" s="148">
        <v>21.0</v>
      </c>
      <c r="H416" s="148">
        <v>45.0</v>
      </c>
      <c r="I416" s="148">
        <v>50.0</v>
      </c>
      <c r="J416" s="149">
        <f t="shared" si="13"/>
        <v>0.00205164823</v>
      </c>
      <c r="K416" s="150">
        <f t="shared" si="25"/>
        <v>1.545916941</v>
      </c>
      <c r="L416" s="151">
        <f t="shared" si="4"/>
        <v>1.900784939</v>
      </c>
      <c r="M416" s="152" t="str">
        <f t="shared" si="5"/>
        <v>krisjones</v>
      </c>
      <c r="N416" s="154">
        <f>IFERROR(__xludf.DUMMYFUNCTION("""COMPUTED_VALUE"""),1.0)</f>
        <v>1</v>
      </c>
      <c r="O416" s="184"/>
      <c r="P416" s="184"/>
      <c r="Q416" s="184"/>
      <c r="R416" s="184"/>
      <c r="S416" s="184"/>
      <c r="T416" s="184"/>
      <c r="U416" s="154"/>
      <c r="V416" s="154"/>
      <c r="W416" s="154"/>
      <c r="X416" s="154"/>
      <c r="Y416" s="154"/>
      <c r="Z416" s="154"/>
    </row>
    <row r="417">
      <c r="A417" s="175" t="s">
        <v>87</v>
      </c>
      <c r="B417" s="175" t="s">
        <v>255</v>
      </c>
      <c r="C417" s="147" t="s">
        <v>380</v>
      </c>
      <c r="D417" s="145" t="s">
        <v>242</v>
      </c>
      <c r="E417" s="166">
        <v>44174.0</v>
      </c>
      <c r="F417" s="147" t="s">
        <v>260</v>
      </c>
      <c r="G417" s="148">
        <v>5.0</v>
      </c>
      <c r="H417" s="148">
        <v>50.0</v>
      </c>
      <c r="I417" s="148">
        <v>50.0</v>
      </c>
      <c r="J417" s="149">
        <f t="shared" si="13"/>
        <v>0.001507634014</v>
      </c>
      <c r="K417" s="150">
        <f t="shared" si="25"/>
        <v>1.13600223</v>
      </c>
      <c r="L417" s="151">
        <f t="shared" si="4"/>
        <v>1.900784939</v>
      </c>
      <c r="M417" s="152" t="str">
        <f t="shared" si="5"/>
        <v>krisjones</v>
      </c>
      <c r="N417" s="154">
        <f>IFERROR(__xludf.DUMMYFUNCTION("""COMPUTED_VALUE"""),2.0)</f>
        <v>2</v>
      </c>
      <c r="O417" s="184"/>
      <c r="P417" s="184"/>
      <c r="Q417" s="184"/>
      <c r="R417" s="184"/>
      <c r="S417" s="184"/>
      <c r="T417" s="184"/>
      <c r="U417" s="154"/>
      <c r="V417" s="154"/>
      <c r="W417" s="154"/>
      <c r="X417" s="154"/>
      <c r="Y417" s="154"/>
      <c r="Z417" s="154"/>
    </row>
    <row r="418">
      <c r="A418" s="175" t="s">
        <v>87</v>
      </c>
      <c r="B418" s="175" t="s">
        <v>76</v>
      </c>
      <c r="C418" s="147" t="s">
        <v>389</v>
      </c>
      <c r="D418" s="145" t="s">
        <v>242</v>
      </c>
      <c r="E418" s="146">
        <v>44176.0</v>
      </c>
      <c r="F418" s="147" t="s">
        <v>249</v>
      </c>
      <c r="G418" s="148">
        <v>2.0</v>
      </c>
      <c r="H418" s="148">
        <v>45.0</v>
      </c>
      <c r="I418" s="148">
        <v>50.0</v>
      </c>
      <c r="J418" s="149">
        <f t="shared" si="13"/>
        <v>0.001334640041</v>
      </c>
      <c r="K418" s="150">
        <f t="shared" si="25"/>
        <v>1.005651271</v>
      </c>
      <c r="L418" s="151">
        <f t="shared" si="4"/>
        <v>1.900784939</v>
      </c>
      <c r="M418" s="152" t="str">
        <f t="shared" si="5"/>
        <v>krisjones</v>
      </c>
      <c r="N418" s="154">
        <f>IFERROR(__xludf.DUMMYFUNCTION("""COMPUTED_VALUE"""),3.0)</f>
        <v>3</v>
      </c>
      <c r="O418" s="184"/>
      <c r="P418" s="184"/>
      <c r="Q418" s="184"/>
      <c r="R418" s="184"/>
      <c r="S418" s="184"/>
      <c r="T418" s="184"/>
      <c r="U418" s="154"/>
      <c r="V418" s="154"/>
      <c r="W418" s="154"/>
      <c r="X418" s="154"/>
      <c r="Y418" s="154"/>
      <c r="Z418" s="154"/>
    </row>
    <row r="419">
      <c r="A419" s="175" t="s">
        <v>87</v>
      </c>
      <c r="B419" s="175" t="s">
        <v>6</v>
      </c>
      <c r="C419" s="147" t="s">
        <v>391</v>
      </c>
      <c r="D419" s="145" t="s">
        <v>242</v>
      </c>
      <c r="E419" s="146">
        <v>44176.0</v>
      </c>
      <c r="F419" s="147" t="s">
        <v>249</v>
      </c>
      <c r="G419" s="148">
        <v>21.0</v>
      </c>
      <c r="H419" s="148">
        <v>45.0</v>
      </c>
      <c r="I419" s="148">
        <v>50.0</v>
      </c>
      <c r="J419" s="149">
        <f t="shared" si="13"/>
        <v>0.00205164823</v>
      </c>
      <c r="K419" s="150">
        <f t="shared" si="25"/>
        <v>1.545916941</v>
      </c>
      <c r="L419" s="151">
        <f t="shared" si="4"/>
        <v>1.900784939</v>
      </c>
      <c r="M419" s="152" t="str">
        <f t="shared" si="5"/>
        <v>krisjones</v>
      </c>
      <c r="N419" s="154">
        <f>IFERROR(__xludf.DUMMYFUNCTION("""COMPUTED_VALUE"""),4.0)</f>
        <v>4</v>
      </c>
      <c r="O419" s="184"/>
      <c r="P419" s="184"/>
      <c r="Q419" s="184"/>
      <c r="R419" s="184"/>
      <c r="S419" s="184"/>
      <c r="T419" s="184"/>
      <c r="U419" s="154"/>
      <c r="V419" s="154"/>
      <c r="W419" s="154"/>
      <c r="X419" s="154"/>
      <c r="Y419" s="154"/>
      <c r="Z419" s="154"/>
    </row>
    <row r="420">
      <c r="A420" s="175" t="s">
        <v>87</v>
      </c>
      <c r="B420" s="175" t="s">
        <v>255</v>
      </c>
      <c r="C420" s="147" t="s">
        <v>475</v>
      </c>
      <c r="D420" s="145" t="s">
        <v>242</v>
      </c>
      <c r="E420" s="146">
        <v>44178.0</v>
      </c>
      <c r="F420" s="147" t="s">
        <v>249</v>
      </c>
      <c r="G420" s="148">
        <v>21.0</v>
      </c>
      <c r="H420" s="148">
        <v>50.0</v>
      </c>
      <c r="I420" s="148">
        <v>50.0</v>
      </c>
      <c r="J420" s="149">
        <f t="shared" si="13"/>
        <v>0.002111430384</v>
      </c>
      <c r="K420" s="150">
        <f t="shared" si="25"/>
        <v>1.590962794</v>
      </c>
      <c r="L420" s="151">
        <f t="shared" si="4"/>
        <v>1.900784939</v>
      </c>
      <c r="M420" s="152" t="str">
        <f t="shared" si="5"/>
        <v>krisjones</v>
      </c>
      <c r="N420" s="154">
        <f>IFERROR(__xludf.DUMMYFUNCTION("""COMPUTED_VALUE"""),5.0)</f>
        <v>5</v>
      </c>
      <c r="O420" s="184"/>
      <c r="P420" s="184"/>
      <c r="Q420" s="184"/>
      <c r="R420" s="184"/>
      <c r="S420" s="184"/>
      <c r="T420" s="184"/>
      <c r="U420" s="154"/>
      <c r="V420" s="154"/>
      <c r="W420" s="154"/>
      <c r="X420" s="154"/>
      <c r="Y420" s="154"/>
      <c r="Z420" s="154"/>
    </row>
    <row r="421">
      <c r="A421" s="175" t="s">
        <v>87</v>
      </c>
      <c r="B421" s="175" t="s">
        <v>265</v>
      </c>
      <c r="C421" s="147" t="s">
        <v>393</v>
      </c>
      <c r="D421" s="145" t="s">
        <v>242</v>
      </c>
      <c r="E421" s="146">
        <v>44180.0</v>
      </c>
      <c r="F421" s="147" t="s">
        <v>249</v>
      </c>
      <c r="G421" s="148">
        <v>5.0</v>
      </c>
      <c r="H421" s="148">
        <v>45.0</v>
      </c>
      <c r="I421" s="148">
        <v>50.0</v>
      </c>
      <c r="J421" s="149">
        <f t="shared" si="13"/>
        <v>0.001447851861</v>
      </c>
      <c r="K421" s="150">
        <f t="shared" si="25"/>
        <v>1.090956377</v>
      </c>
      <c r="L421" s="151">
        <f t="shared" si="4"/>
        <v>1.900784939</v>
      </c>
      <c r="M421" s="152" t="str">
        <f t="shared" si="5"/>
        <v>krisjones</v>
      </c>
      <c r="N421" s="154">
        <f>IFERROR(__xludf.DUMMYFUNCTION("""COMPUTED_VALUE"""),6.0)</f>
        <v>6</v>
      </c>
      <c r="O421" s="184"/>
      <c r="P421" s="184"/>
      <c r="Q421" s="184"/>
      <c r="R421" s="184"/>
      <c r="S421" s="184"/>
      <c r="T421" s="184"/>
      <c r="U421" s="154"/>
      <c r="V421" s="154"/>
      <c r="W421" s="154"/>
      <c r="X421" s="154"/>
      <c r="Y421" s="154"/>
      <c r="Z421" s="154"/>
    </row>
    <row r="422">
      <c r="A422" s="175" t="s">
        <v>87</v>
      </c>
      <c r="B422" s="175" t="s">
        <v>265</v>
      </c>
      <c r="C422" s="147" t="s">
        <v>530</v>
      </c>
      <c r="D422" s="145" t="s">
        <v>242</v>
      </c>
      <c r="E422" s="146">
        <v>44181.0</v>
      </c>
      <c r="F422" s="147" t="s">
        <v>249</v>
      </c>
      <c r="G422" s="148">
        <v>3.0</v>
      </c>
      <c r="H422" s="148">
        <v>10.0</v>
      </c>
      <c r="I422" s="148">
        <v>50.0</v>
      </c>
      <c r="J422" s="149">
        <f t="shared" si="13"/>
        <v>0.0009539022375</v>
      </c>
      <c r="K422" s="150">
        <f t="shared" si="25"/>
        <v>0.718765336</v>
      </c>
      <c r="L422" s="151">
        <f t="shared" si="4"/>
        <v>1.900784939</v>
      </c>
      <c r="M422" s="152" t="str">
        <f t="shared" si="5"/>
        <v>krisjones</v>
      </c>
      <c r="N422" s="154">
        <f>IFERROR(__xludf.DUMMYFUNCTION("""COMPUTED_VALUE"""),7.0)</f>
        <v>7</v>
      </c>
      <c r="O422" s="184"/>
      <c r="P422" s="184"/>
      <c r="Q422" s="184"/>
      <c r="R422" s="184"/>
      <c r="S422" s="184"/>
      <c r="T422" s="184"/>
      <c r="U422" s="154"/>
      <c r="V422" s="154"/>
      <c r="W422" s="154"/>
      <c r="X422" s="154"/>
      <c r="Y422" s="154"/>
      <c r="Z422" s="154"/>
    </row>
    <row r="423">
      <c r="A423" s="175" t="s">
        <v>87</v>
      </c>
      <c r="B423" s="175" t="s">
        <v>76</v>
      </c>
      <c r="C423" s="147" t="s">
        <v>531</v>
      </c>
      <c r="D423" s="145" t="s">
        <v>242</v>
      </c>
      <c r="E423" s="146">
        <v>44183.0</v>
      </c>
      <c r="F423" s="147" t="s">
        <v>249</v>
      </c>
      <c r="G423" s="148">
        <v>21.0</v>
      </c>
      <c r="H423" s="148">
        <v>140.0</v>
      </c>
      <c r="I423" s="148">
        <v>100.0</v>
      </c>
      <c r="J423" s="149">
        <f t="shared" si="13"/>
        <v>0.003908635264</v>
      </c>
      <c r="K423" s="150">
        <f t="shared" si="25"/>
        <v>2.945156671</v>
      </c>
      <c r="L423" s="151">
        <f t="shared" si="4"/>
        <v>1.900784939</v>
      </c>
      <c r="M423" s="152" t="str">
        <f t="shared" si="5"/>
        <v>krisjones</v>
      </c>
      <c r="N423" s="154">
        <f>IFERROR(__xludf.DUMMYFUNCTION("""COMPUTED_VALUE"""),8.0)</f>
        <v>8</v>
      </c>
      <c r="O423" s="184"/>
      <c r="P423" s="184"/>
      <c r="Q423" s="184"/>
      <c r="R423" s="184"/>
      <c r="S423" s="184"/>
      <c r="T423" s="184"/>
      <c r="U423" s="154"/>
      <c r="V423" s="154"/>
      <c r="W423" s="154"/>
      <c r="X423" s="154"/>
      <c r="Y423" s="154"/>
      <c r="Z423" s="154"/>
    </row>
    <row r="424">
      <c r="A424" s="175" t="s">
        <v>87</v>
      </c>
      <c r="B424" s="175" t="s">
        <v>76</v>
      </c>
      <c r="C424" s="147" t="s">
        <v>402</v>
      </c>
      <c r="D424" s="145" t="s">
        <v>242</v>
      </c>
      <c r="E424" s="146">
        <v>44183.0</v>
      </c>
      <c r="F424" s="147" t="s">
        <v>249</v>
      </c>
      <c r="G424" s="148">
        <v>5.0</v>
      </c>
      <c r="H424" s="148">
        <v>45.0</v>
      </c>
      <c r="I424" s="148">
        <v>50.0</v>
      </c>
      <c r="J424" s="149">
        <f t="shared" si="13"/>
        <v>0.001447851861</v>
      </c>
      <c r="K424" s="150">
        <f t="shared" si="25"/>
        <v>1.090956377</v>
      </c>
      <c r="L424" s="151">
        <f t="shared" si="4"/>
        <v>1.900784939</v>
      </c>
      <c r="M424" s="152" t="str">
        <f t="shared" si="5"/>
        <v>krisjones</v>
      </c>
      <c r="N424" s="154">
        <f>IFERROR(__xludf.DUMMYFUNCTION("""COMPUTED_VALUE"""),9.0)</f>
        <v>9</v>
      </c>
      <c r="O424" s="184"/>
      <c r="P424" s="184"/>
      <c r="Q424" s="184"/>
      <c r="R424" s="184"/>
      <c r="S424" s="184"/>
      <c r="T424" s="184"/>
      <c r="U424" s="154"/>
      <c r="V424" s="154"/>
      <c r="W424" s="154"/>
      <c r="X424" s="154"/>
      <c r="Y424" s="154"/>
      <c r="Z424" s="154"/>
    </row>
    <row r="425">
      <c r="A425" s="161" t="s">
        <v>87</v>
      </c>
      <c r="B425" s="161" t="s">
        <v>262</v>
      </c>
      <c r="C425" s="181" t="s">
        <v>367</v>
      </c>
      <c r="D425" s="163"/>
      <c r="E425" s="173"/>
      <c r="F425" s="157"/>
      <c r="G425" s="159"/>
      <c r="H425" s="159"/>
      <c r="I425" s="159"/>
      <c r="J425" s="149">
        <f t="shared" si="13"/>
        <v>0</v>
      </c>
      <c r="K425" s="165">
        <f>12.67*-0.85</f>
        <v>-10.7695</v>
      </c>
      <c r="L425" s="151">
        <f t="shared" si="4"/>
        <v>1.900784939</v>
      </c>
      <c r="M425" s="152" t="str">
        <f t="shared" si="5"/>
        <v>krisjones</v>
      </c>
      <c r="N425" s="153">
        <f>IFERROR(__xludf.DUMMYFUNCTION("""COMPUTED_VALUE"""),10.0)</f>
        <v>10</v>
      </c>
      <c r="O425" s="153"/>
      <c r="P425" s="153"/>
      <c r="Q425" s="153"/>
      <c r="R425" s="153">
        <v>14.561258630642886</v>
      </c>
      <c r="S425" s="153"/>
      <c r="T425" s="153"/>
      <c r="U425" s="153"/>
      <c r="V425" s="153"/>
      <c r="W425" s="153"/>
      <c r="X425" s="153"/>
      <c r="Y425" s="154"/>
      <c r="Z425" s="154"/>
    </row>
    <row r="426">
      <c r="A426" s="175" t="s">
        <v>19</v>
      </c>
      <c r="B426" s="175" t="s">
        <v>265</v>
      </c>
      <c r="C426" s="147" t="s">
        <v>431</v>
      </c>
      <c r="D426" s="145" t="s">
        <v>242</v>
      </c>
      <c r="E426" s="166">
        <v>44172.0</v>
      </c>
      <c r="F426" s="147" t="s">
        <v>249</v>
      </c>
      <c r="G426" s="148">
        <v>21.0</v>
      </c>
      <c r="H426" s="148">
        <v>100.0</v>
      </c>
      <c r="I426" s="148">
        <v>100.0</v>
      </c>
      <c r="J426" s="149">
        <f t="shared" si="13"/>
        <v>0.003430378033</v>
      </c>
      <c r="K426" s="150">
        <f t="shared" ref="K426:K432" si="26">J426*$J$1</f>
        <v>2.584789848</v>
      </c>
      <c r="L426" s="151">
        <f t="shared" si="4"/>
        <v>1.771694427</v>
      </c>
      <c r="M426" s="152" t="str">
        <f t="shared" si="5"/>
        <v>vegayp</v>
      </c>
      <c r="N426" s="154">
        <f>IFERROR(__xludf.DUMMYFUNCTION("""COMPUTED_VALUE"""),1.0)</f>
        <v>1</v>
      </c>
      <c r="O426" s="184"/>
      <c r="P426" s="184"/>
      <c r="Q426" s="184"/>
      <c r="R426" s="184"/>
      <c r="S426" s="184"/>
      <c r="T426" s="184"/>
      <c r="U426" s="154"/>
      <c r="V426" s="154"/>
      <c r="W426" s="154"/>
      <c r="X426" s="154"/>
      <c r="Y426" s="154"/>
      <c r="Z426" s="154"/>
    </row>
    <row r="427">
      <c r="A427" s="175" t="s">
        <v>19</v>
      </c>
      <c r="B427" s="175" t="s">
        <v>265</v>
      </c>
      <c r="C427" s="147" t="s">
        <v>532</v>
      </c>
      <c r="D427" s="145" t="s">
        <v>242</v>
      </c>
      <c r="E427" s="166">
        <v>44172.0</v>
      </c>
      <c r="F427" s="147" t="s">
        <v>249</v>
      </c>
      <c r="G427" s="148">
        <v>21.0</v>
      </c>
      <c r="H427" s="148">
        <v>110.0</v>
      </c>
      <c r="I427" s="148">
        <v>100.0</v>
      </c>
      <c r="J427" s="149">
        <f t="shared" si="13"/>
        <v>0.003549942341</v>
      </c>
      <c r="K427" s="150">
        <f t="shared" si="26"/>
        <v>2.674881554</v>
      </c>
      <c r="L427" s="151">
        <f t="shared" si="4"/>
        <v>1.771694427</v>
      </c>
      <c r="M427" s="152" t="str">
        <f t="shared" si="5"/>
        <v>vegayp</v>
      </c>
      <c r="N427" s="154">
        <f>IFERROR(__xludf.DUMMYFUNCTION("""COMPUTED_VALUE"""),2.0)</f>
        <v>2</v>
      </c>
      <c r="O427" s="184"/>
      <c r="P427" s="184"/>
      <c r="Q427" s="184"/>
      <c r="R427" s="184"/>
      <c r="S427" s="184"/>
      <c r="T427" s="184"/>
      <c r="U427" s="154"/>
      <c r="V427" s="154"/>
      <c r="W427" s="154"/>
      <c r="X427" s="154"/>
      <c r="Y427" s="154"/>
      <c r="Z427" s="154"/>
    </row>
    <row r="428">
      <c r="A428" s="175" t="s">
        <v>19</v>
      </c>
      <c r="B428" s="175" t="s">
        <v>6</v>
      </c>
      <c r="C428" s="147" t="s">
        <v>383</v>
      </c>
      <c r="D428" s="145" t="s">
        <v>242</v>
      </c>
      <c r="E428" s="146">
        <v>44175.0</v>
      </c>
      <c r="F428" s="147" t="s">
        <v>249</v>
      </c>
      <c r="G428" s="148">
        <v>5.0</v>
      </c>
      <c r="H428" s="148">
        <v>60.0</v>
      </c>
      <c r="I428" s="148">
        <v>50.0</v>
      </c>
      <c r="J428" s="149">
        <f t="shared" si="13"/>
        <v>0.001627198322</v>
      </c>
      <c r="K428" s="150">
        <f t="shared" si="26"/>
        <v>1.226093936</v>
      </c>
      <c r="L428" s="151">
        <f t="shared" si="4"/>
        <v>1.771694427</v>
      </c>
      <c r="M428" s="152" t="str">
        <f t="shared" si="5"/>
        <v>vegayp</v>
      </c>
      <c r="N428" s="154">
        <f>IFERROR(__xludf.DUMMYFUNCTION("""COMPUTED_VALUE"""),3.0)</f>
        <v>3</v>
      </c>
      <c r="O428" s="184"/>
      <c r="P428" s="184"/>
      <c r="Q428" s="184"/>
      <c r="R428" s="184"/>
      <c r="S428" s="184"/>
      <c r="T428" s="184"/>
      <c r="U428" s="154"/>
      <c r="V428" s="154"/>
      <c r="W428" s="154"/>
      <c r="X428" s="154"/>
      <c r="Y428" s="154"/>
      <c r="Z428" s="154"/>
    </row>
    <row r="429">
      <c r="A429" s="175" t="s">
        <v>19</v>
      </c>
      <c r="B429" s="175" t="s">
        <v>76</v>
      </c>
      <c r="C429" s="147" t="s">
        <v>389</v>
      </c>
      <c r="D429" s="145" t="s">
        <v>242</v>
      </c>
      <c r="E429" s="146">
        <v>44176.0</v>
      </c>
      <c r="F429" s="147" t="s">
        <v>249</v>
      </c>
      <c r="G429" s="148">
        <v>2.0</v>
      </c>
      <c r="H429" s="148">
        <v>45.0</v>
      </c>
      <c r="I429" s="148">
        <v>50.0</v>
      </c>
      <c r="J429" s="149">
        <f t="shared" si="13"/>
        <v>0.001334640041</v>
      </c>
      <c r="K429" s="150">
        <f t="shared" si="26"/>
        <v>1.005651271</v>
      </c>
      <c r="L429" s="151">
        <f t="shared" si="4"/>
        <v>1.771694427</v>
      </c>
      <c r="M429" s="152" t="str">
        <f t="shared" si="5"/>
        <v>vegayp</v>
      </c>
      <c r="N429" s="154">
        <f>IFERROR(__xludf.DUMMYFUNCTION("""COMPUTED_VALUE"""),4.0)</f>
        <v>4</v>
      </c>
      <c r="O429" s="184"/>
      <c r="P429" s="184"/>
      <c r="Q429" s="184"/>
      <c r="R429" s="184"/>
      <c r="S429" s="184"/>
      <c r="T429" s="184"/>
      <c r="U429" s="154"/>
      <c r="V429" s="154"/>
      <c r="W429" s="154"/>
      <c r="X429" s="154"/>
      <c r="Y429" s="154"/>
      <c r="Z429" s="154"/>
    </row>
    <row r="430">
      <c r="A430" s="175" t="s">
        <v>19</v>
      </c>
      <c r="B430" s="175" t="s">
        <v>265</v>
      </c>
      <c r="C430" s="147" t="s">
        <v>398</v>
      </c>
      <c r="D430" s="145" t="s">
        <v>242</v>
      </c>
      <c r="E430" s="146">
        <v>44182.0</v>
      </c>
      <c r="F430" s="147" t="s">
        <v>249</v>
      </c>
      <c r="G430" s="148">
        <v>5.0</v>
      </c>
      <c r="H430" s="148">
        <v>45.0</v>
      </c>
      <c r="I430" s="148">
        <v>50.0</v>
      </c>
      <c r="J430" s="149">
        <f t="shared" si="13"/>
        <v>0.001447851861</v>
      </c>
      <c r="K430" s="150">
        <f t="shared" si="26"/>
        <v>1.090956377</v>
      </c>
      <c r="L430" s="151">
        <f t="shared" si="4"/>
        <v>1.771694427</v>
      </c>
      <c r="M430" s="152" t="str">
        <f t="shared" si="5"/>
        <v>vegayp</v>
      </c>
      <c r="N430" s="154">
        <f>IFERROR(__xludf.DUMMYFUNCTION("""COMPUTED_VALUE"""),5.0)</f>
        <v>5</v>
      </c>
      <c r="O430" s="184"/>
      <c r="P430" s="184"/>
      <c r="Q430" s="184"/>
      <c r="R430" s="184"/>
      <c r="S430" s="184"/>
      <c r="T430" s="184"/>
      <c r="U430" s="154"/>
      <c r="V430" s="154"/>
      <c r="W430" s="154"/>
      <c r="X430" s="154"/>
      <c r="Y430" s="154"/>
      <c r="Z430" s="154"/>
    </row>
    <row r="431">
      <c r="A431" s="175" t="s">
        <v>19</v>
      </c>
      <c r="B431" s="175" t="s">
        <v>76</v>
      </c>
      <c r="C431" s="147" t="s">
        <v>401</v>
      </c>
      <c r="D431" s="145" t="s">
        <v>242</v>
      </c>
      <c r="E431" s="146">
        <v>44183.0</v>
      </c>
      <c r="F431" s="147" t="s">
        <v>249</v>
      </c>
      <c r="G431" s="148">
        <v>21.0</v>
      </c>
      <c r="H431" s="148">
        <v>60.0</v>
      </c>
      <c r="I431" s="148">
        <v>50.0</v>
      </c>
      <c r="J431" s="149">
        <f t="shared" si="13"/>
        <v>0.002230994692</v>
      </c>
      <c r="K431" s="150">
        <f t="shared" si="26"/>
        <v>1.6810545</v>
      </c>
      <c r="L431" s="151">
        <f t="shared" si="4"/>
        <v>1.771694427</v>
      </c>
      <c r="M431" s="152" t="str">
        <f t="shared" si="5"/>
        <v>vegayp</v>
      </c>
      <c r="N431" s="154">
        <f>IFERROR(__xludf.DUMMYFUNCTION("""COMPUTED_VALUE"""),6.0)</f>
        <v>6</v>
      </c>
      <c r="O431" s="184"/>
      <c r="P431" s="184"/>
      <c r="Q431" s="184"/>
      <c r="R431" s="184"/>
      <c r="S431" s="184"/>
      <c r="T431" s="184"/>
      <c r="U431" s="154"/>
      <c r="V431" s="154"/>
      <c r="W431" s="154"/>
      <c r="X431" s="154"/>
      <c r="Y431" s="154"/>
      <c r="Z431" s="154"/>
    </row>
    <row r="432">
      <c r="A432" s="175" t="s">
        <v>19</v>
      </c>
      <c r="B432" s="175" t="s">
        <v>21</v>
      </c>
      <c r="C432" s="147" t="s">
        <v>404</v>
      </c>
      <c r="D432" s="145" t="s">
        <v>242</v>
      </c>
      <c r="E432" s="146">
        <v>44183.0</v>
      </c>
      <c r="F432" s="147" t="s">
        <v>249</v>
      </c>
      <c r="G432" s="148">
        <v>21.0</v>
      </c>
      <c r="H432" s="148">
        <v>45.0</v>
      </c>
      <c r="I432" s="148">
        <v>50.0</v>
      </c>
      <c r="J432" s="149">
        <f t="shared" si="13"/>
        <v>0.00205164823</v>
      </c>
      <c r="K432" s="150">
        <f t="shared" si="26"/>
        <v>1.545916941</v>
      </c>
      <c r="L432" s="151">
        <f t="shared" si="4"/>
        <v>1.771694427</v>
      </c>
      <c r="M432" s="152" t="str">
        <f t="shared" si="5"/>
        <v>vegayp</v>
      </c>
      <c r="N432" s="154">
        <f>IFERROR(__xludf.DUMMYFUNCTION("""COMPUTED_VALUE"""),7.0)</f>
        <v>7</v>
      </c>
      <c r="O432" s="184"/>
      <c r="P432" s="184"/>
      <c r="Q432" s="184"/>
      <c r="R432" s="184"/>
      <c r="S432" s="184"/>
      <c r="T432" s="184"/>
      <c r="U432" s="154"/>
      <c r="V432" s="154"/>
      <c r="W432" s="154"/>
      <c r="X432" s="154"/>
      <c r="Y432" s="154"/>
      <c r="Z432" s="154"/>
    </row>
    <row r="433">
      <c r="A433" s="161" t="s">
        <v>19</v>
      </c>
      <c r="B433" s="161" t="s">
        <v>262</v>
      </c>
      <c r="C433" s="158" t="s">
        <v>367</v>
      </c>
      <c r="D433" s="163"/>
      <c r="E433" s="164"/>
      <c r="F433" s="157"/>
      <c r="G433" s="159"/>
      <c r="H433" s="159"/>
      <c r="I433" s="159"/>
      <c r="J433" s="149">
        <f t="shared" si="13"/>
        <v>0</v>
      </c>
      <c r="K433" s="165">
        <f>11.809*-0.85</f>
        <v>-10.03765</v>
      </c>
      <c r="L433" s="151">
        <f t="shared" si="4"/>
        <v>1.771694427</v>
      </c>
      <c r="M433" s="152" t="str">
        <f t="shared" si="5"/>
        <v>vegayp</v>
      </c>
      <c r="N433" s="153">
        <f>IFERROR(__xludf.DUMMYFUNCTION("""COMPUTED_VALUE"""),8.0)</f>
        <v>8</v>
      </c>
      <c r="O433" s="153"/>
      <c r="P433" s="153"/>
      <c r="Q433" s="153"/>
      <c r="R433" s="153">
        <v>18.802169413641863</v>
      </c>
      <c r="S433" s="153"/>
      <c r="T433" s="153"/>
      <c r="U433" s="153"/>
      <c r="V433" s="153"/>
      <c r="W433" s="153"/>
      <c r="X433" s="153"/>
      <c r="Y433" s="154"/>
      <c r="Z433" s="154"/>
    </row>
    <row r="434">
      <c r="A434" s="175" t="s">
        <v>32</v>
      </c>
      <c r="B434" s="175" t="s">
        <v>9</v>
      </c>
      <c r="C434" s="147" t="s">
        <v>533</v>
      </c>
      <c r="D434" s="145" t="s">
        <v>242</v>
      </c>
      <c r="E434" s="146">
        <v>44175.0</v>
      </c>
      <c r="F434" s="147" t="s">
        <v>249</v>
      </c>
      <c r="G434" s="148">
        <v>21.0</v>
      </c>
      <c r="H434" s="148">
        <v>70.0</v>
      </c>
      <c r="I434" s="148">
        <v>50.0</v>
      </c>
      <c r="J434" s="149">
        <f t="shared" si="13"/>
        <v>0.002350558999</v>
      </c>
      <c r="K434" s="150">
        <f t="shared" ref="K434:K442" si="27">J434*$J$1</f>
        <v>1.771146206</v>
      </c>
      <c r="L434" s="151">
        <f t="shared" si="4"/>
        <v>1.771146206</v>
      </c>
      <c r="M434" s="152" t="str">
        <f t="shared" si="5"/>
        <v>fabianvb</v>
      </c>
      <c r="N434" s="154">
        <f>IFERROR(__xludf.DUMMYFUNCTION("""COMPUTED_VALUE"""),1.0)</f>
        <v>1</v>
      </c>
      <c r="O434" s="184"/>
      <c r="P434" s="184"/>
      <c r="Q434" s="184"/>
      <c r="R434" s="184"/>
      <c r="S434" s="184"/>
      <c r="T434" s="184"/>
      <c r="U434" s="154"/>
      <c r="V434" s="154"/>
      <c r="W434" s="154"/>
      <c r="X434" s="154"/>
      <c r="Y434" s="154"/>
      <c r="Z434" s="154"/>
    </row>
    <row r="435">
      <c r="A435" s="175" t="s">
        <v>106</v>
      </c>
      <c r="B435" s="175" t="s">
        <v>265</v>
      </c>
      <c r="C435" s="147" t="s">
        <v>492</v>
      </c>
      <c r="D435" s="145" t="s">
        <v>242</v>
      </c>
      <c r="E435" s="166">
        <v>44172.0</v>
      </c>
      <c r="F435" s="147" t="s">
        <v>260</v>
      </c>
      <c r="G435" s="148">
        <v>21.0</v>
      </c>
      <c r="H435" s="148">
        <v>60.0</v>
      </c>
      <c r="I435" s="148">
        <v>50.0</v>
      </c>
      <c r="J435" s="149">
        <f t="shared" si="13"/>
        <v>0.002230994692</v>
      </c>
      <c r="K435" s="150">
        <f t="shared" si="27"/>
        <v>1.6810545</v>
      </c>
      <c r="L435" s="151">
        <f t="shared" si="4"/>
        <v>1.6810545</v>
      </c>
      <c r="M435" s="152" t="str">
        <f t="shared" si="5"/>
        <v>gcrewe</v>
      </c>
      <c r="N435" s="154">
        <f>IFERROR(__xludf.DUMMYFUNCTION("""COMPUTED_VALUE"""),1.0)</f>
        <v>1</v>
      </c>
      <c r="O435" s="184"/>
      <c r="P435" s="184"/>
      <c r="Q435" s="184"/>
      <c r="R435" s="184"/>
      <c r="S435" s="184"/>
      <c r="T435" s="184"/>
      <c r="U435" s="154"/>
      <c r="V435" s="154"/>
      <c r="W435" s="154"/>
      <c r="X435" s="154"/>
      <c r="Y435" s="154"/>
      <c r="Z435" s="154"/>
    </row>
    <row r="436">
      <c r="A436" s="175" t="s">
        <v>115</v>
      </c>
      <c r="B436" s="175" t="s">
        <v>265</v>
      </c>
      <c r="C436" s="147" t="s">
        <v>534</v>
      </c>
      <c r="D436" s="145" t="s">
        <v>242</v>
      </c>
      <c r="E436" s="166">
        <v>44172.0</v>
      </c>
      <c r="F436" s="147" t="s">
        <v>260</v>
      </c>
      <c r="G436" s="148">
        <v>21.0</v>
      </c>
      <c r="H436" s="148">
        <v>60.0</v>
      </c>
      <c r="I436" s="148">
        <v>50.0</v>
      </c>
      <c r="J436" s="149">
        <f t="shared" si="13"/>
        <v>0.002230994692</v>
      </c>
      <c r="K436" s="150">
        <f t="shared" si="27"/>
        <v>1.6810545</v>
      </c>
      <c r="L436" s="151">
        <f t="shared" si="4"/>
        <v>1.6810545</v>
      </c>
      <c r="M436" s="152" t="str">
        <f t="shared" si="5"/>
        <v>xlcrr</v>
      </c>
      <c r="N436" s="154">
        <f>IFERROR(__xludf.DUMMYFUNCTION("""COMPUTED_VALUE"""),1.0)</f>
        <v>1</v>
      </c>
      <c r="O436" s="184"/>
      <c r="P436" s="184"/>
      <c r="Q436" s="184"/>
      <c r="R436" s="184"/>
      <c r="S436" s="184"/>
      <c r="T436" s="184"/>
      <c r="U436" s="154"/>
      <c r="V436" s="154"/>
      <c r="W436" s="154"/>
      <c r="X436" s="154"/>
      <c r="Y436" s="154"/>
      <c r="Z436" s="154"/>
    </row>
    <row r="437">
      <c r="A437" s="175" t="s">
        <v>76</v>
      </c>
      <c r="B437" s="175" t="s">
        <v>3</v>
      </c>
      <c r="C437" s="147" t="s">
        <v>535</v>
      </c>
      <c r="D437" s="145" t="s">
        <v>242</v>
      </c>
      <c r="E437" s="166">
        <v>44170.0</v>
      </c>
      <c r="F437" s="147" t="s">
        <v>243</v>
      </c>
      <c r="G437" s="148">
        <v>3.0</v>
      </c>
      <c r="H437" s="148">
        <v>100.0</v>
      </c>
      <c r="I437" s="148">
        <v>50.0</v>
      </c>
      <c r="J437" s="149">
        <f t="shared" si="13"/>
        <v>0.002029981006</v>
      </c>
      <c r="K437" s="150">
        <f t="shared" si="27"/>
        <v>1.529590688</v>
      </c>
      <c r="L437" s="151">
        <f t="shared" si="4"/>
        <v>1.593410584</v>
      </c>
      <c r="M437" s="152" t="str">
        <f t="shared" si="5"/>
        <v>iviangita</v>
      </c>
      <c r="N437" s="154">
        <f>IFERROR(__xludf.DUMMYFUNCTION("""COMPUTED_VALUE"""),1.0)</f>
        <v>1</v>
      </c>
      <c r="O437" s="184"/>
      <c r="P437" s="184"/>
      <c r="Q437" s="184"/>
      <c r="R437" s="184"/>
      <c r="S437" s="184"/>
      <c r="T437" s="184"/>
      <c r="U437" s="154"/>
      <c r="V437" s="154"/>
      <c r="W437" s="154"/>
      <c r="X437" s="154"/>
      <c r="Y437" s="154"/>
      <c r="Z437" s="154"/>
    </row>
    <row r="438">
      <c r="A438" s="175" t="s">
        <v>76</v>
      </c>
      <c r="B438" s="175" t="s">
        <v>396</v>
      </c>
      <c r="C438" s="147" t="s">
        <v>408</v>
      </c>
      <c r="D438" s="145" t="s">
        <v>242</v>
      </c>
      <c r="E438" s="166">
        <v>44174.0</v>
      </c>
      <c r="F438" s="147" t="s">
        <v>249</v>
      </c>
      <c r="G438" s="148">
        <v>21.0</v>
      </c>
      <c r="H438" s="148">
        <v>100.0</v>
      </c>
      <c r="I438" s="148">
        <v>50.0</v>
      </c>
      <c r="J438" s="149">
        <f t="shared" si="13"/>
        <v>0.002709251922</v>
      </c>
      <c r="K438" s="150">
        <f t="shared" si="27"/>
        <v>2.041421323</v>
      </c>
      <c r="L438" s="151">
        <f t="shared" si="4"/>
        <v>1.593410584</v>
      </c>
      <c r="M438" s="152" t="str">
        <f t="shared" si="5"/>
        <v>iviangita</v>
      </c>
      <c r="N438" s="154">
        <f>IFERROR(__xludf.DUMMYFUNCTION("""COMPUTED_VALUE"""),2.0)</f>
        <v>2</v>
      </c>
      <c r="O438" s="184"/>
      <c r="P438" s="184"/>
      <c r="Q438" s="184"/>
      <c r="R438" s="184"/>
      <c r="S438" s="184"/>
      <c r="T438" s="184"/>
      <c r="U438" s="154"/>
      <c r="V438" s="154"/>
      <c r="W438" s="154"/>
      <c r="X438" s="154"/>
      <c r="Y438" s="154"/>
      <c r="Z438" s="154"/>
    </row>
    <row r="439">
      <c r="A439" s="175" t="s">
        <v>76</v>
      </c>
      <c r="B439" s="175" t="s">
        <v>396</v>
      </c>
      <c r="C439" s="147" t="s">
        <v>536</v>
      </c>
      <c r="D439" s="145" t="s">
        <v>242</v>
      </c>
      <c r="E439" s="146">
        <v>44176.0</v>
      </c>
      <c r="F439" s="147" t="s">
        <v>249</v>
      </c>
      <c r="G439" s="148">
        <v>5.0</v>
      </c>
      <c r="H439" s="148">
        <v>60.0</v>
      </c>
      <c r="I439" s="148">
        <v>50.0</v>
      </c>
      <c r="J439" s="149">
        <f t="shared" si="13"/>
        <v>0.001627198322</v>
      </c>
      <c r="K439" s="150">
        <f t="shared" si="27"/>
        <v>1.226093936</v>
      </c>
      <c r="L439" s="151">
        <f t="shared" si="4"/>
        <v>1.593410584</v>
      </c>
      <c r="M439" s="152" t="str">
        <f t="shared" si="5"/>
        <v>iviangita</v>
      </c>
      <c r="N439" s="154">
        <f>IFERROR(__xludf.DUMMYFUNCTION("""COMPUTED_VALUE"""),3.0)</f>
        <v>3</v>
      </c>
      <c r="O439" s="184"/>
      <c r="P439" s="184"/>
      <c r="Q439" s="184"/>
      <c r="R439" s="184"/>
      <c r="S439" s="184"/>
      <c r="T439" s="184"/>
      <c r="U439" s="154"/>
      <c r="V439" s="154"/>
      <c r="W439" s="154"/>
      <c r="X439" s="154"/>
      <c r="Y439" s="154"/>
      <c r="Z439" s="154"/>
    </row>
    <row r="440">
      <c r="A440" s="175" t="s">
        <v>76</v>
      </c>
      <c r="B440" s="175" t="s">
        <v>288</v>
      </c>
      <c r="C440" s="147" t="s">
        <v>412</v>
      </c>
      <c r="D440" s="145" t="s">
        <v>242</v>
      </c>
      <c r="E440" s="146">
        <v>44177.0</v>
      </c>
      <c r="F440" s="147" t="s">
        <v>249</v>
      </c>
      <c r="G440" s="148">
        <v>21.0</v>
      </c>
      <c r="H440" s="148">
        <v>120.0</v>
      </c>
      <c r="I440" s="148">
        <v>100.0</v>
      </c>
      <c r="J440" s="149">
        <f t="shared" si="13"/>
        <v>0.003669506648</v>
      </c>
      <c r="K440" s="150">
        <f t="shared" si="27"/>
        <v>2.764973259</v>
      </c>
      <c r="L440" s="151">
        <f t="shared" si="4"/>
        <v>1.593410584</v>
      </c>
      <c r="M440" s="152" t="str">
        <f t="shared" si="5"/>
        <v>iviangita</v>
      </c>
      <c r="N440" s="154">
        <f>IFERROR(__xludf.DUMMYFUNCTION("""COMPUTED_VALUE"""),4.0)</f>
        <v>4</v>
      </c>
      <c r="O440" s="184"/>
      <c r="P440" s="184"/>
      <c r="Q440" s="184"/>
      <c r="R440" s="184"/>
      <c r="S440" s="184"/>
      <c r="T440" s="184"/>
      <c r="U440" s="154"/>
      <c r="V440" s="154"/>
      <c r="W440" s="154"/>
      <c r="X440" s="154"/>
      <c r="Y440" s="154"/>
      <c r="Z440" s="154"/>
    </row>
    <row r="441">
      <c r="A441" s="175" t="s">
        <v>76</v>
      </c>
      <c r="B441" s="175" t="s">
        <v>3</v>
      </c>
      <c r="C441" s="147" t="s">
        <v>537</v>
      </c>
      <c r="D441" s="145" t="s">
        <v>242</v>
      </c>
      <c r="E441" s="146">
        <v>44179.0</v>
      </c>
      <c r="F441" s="147" t="s">
        <v>243</v>
      </c>
      <c r="G441" s="148">
        <v>3.0</v>
      </c>
      <c r="H441" s="148">
        <v>80.0</v>
      </c>
      <c r="I441" s="148">
        <v>50.0</v>
      </c>
      <c r="J441" s="149">
        <f t="shared" si="13"/>
        <v>0.001790852391</v>
      </c>
      <c r="K441" s="150">
        <f t="shared" si="27"/>
        <v>1.349407277</v>
      </c>
      <c r="L441" s="151">
        <f t="shared" si="4"/>
        <v>1.593410584</v>
      </c>
      <c r="M441" s="152" t="str">
        <f t="shared" si="5"/>
        <v>iviangita</v>
      </c>
      <c r="N441" s="154">
        <f>IFERROR(__xludf.DUMMYFUNCTION("""COMPUTED_VALUE"""),5.0)</f>
        <v>5</v>
      </c>
      <c r="O441" s="184"/>
      <c r="P441" s="184"/>
      <c r="Q441" s="184"/>
      <c r="R441" s="184"/>
      <c r="S441" s="184"/>
      <c r="T441" s="184"/>
      <c r="U441" s="154"/>
      <c r="V441" s="154"/>
      <c r="W441" s="154"/>
      <c r="X441" s="154"/>
      <c r="Y441" s="154"/>
      <c r="Z441" s="154"/>
    </row>
    <row r="442">
      <c r="A442" s="175" t="s">
        <v>76</v>
      </c>
      <c r="B442" s="175" t="s">
        <v>76</v>
      </c>
      <c r="C442" s="147" t="s">
        <v>538</v>
      </c>
      <c r="D442" s="145" t="s">
        <v>242</v>
      </c>
      <c r="E442" s="146">
        <v>44183.0</v>
      </c>
      <c r="F442" s="147" t="s">
        <v>249</v>
      </c>
      <c r="G442" s="148">
        <v>3.0</v>
      </c>
      <c r="H442" s="148">
        <v>120.0</v>
      </c>
      <c r="I442" s="148">
        <v>50.0</v>
      </c>
      <c r="J442" s="149">
        <f t="shared" si="13"/>
        <v>0.002269109622</v>
      </c>
      <c r="K442" s="150">
        <f t="shared" si="27"/>
        <v>1.7097741</v>
      </c>
      <c r="L442" s="151">
        <f t="shared" si="4"/>
        <v>1.593410584</v>
      </c>
      <c r="M442" s="152" t="str">
        <f t="shared" si="5"/>
        <v>iviangita</v>
      </c>
      <c r="N442" s="154">
        <f>IFERROR(__xludf.DUMMYFUNCTION("""COMPUTED_VALUE"""),6.0)</f>
        <v>6</v>
      </c>
      <c r="O442" s="184"/>
      <c r="P442" s="184"/>
      <c r="Q442" s="184"/>
      <c r="R442" s="184"/>
      <c r="S442" s="184"/>
      <c r="T442" s="184"/>
      <c r="U442" s="154"/>
      <c r="V442" s="154"/>
      <c r="W442" s="154"/>
      <c r="X442" s="154"/>
      <c r="Y442" s="154"/>
      <c r="Z442" s="154"/>
    </row>
    <row r="443">
      <c r="A443" s="161" t="s">
        <v>76</v>
      </c>
      <c r="B443" s="161" t="s">
        <v>262</v>
      </c>
      <c r="C443" s="158" t="s">
        <v>339</v>
      </c>
      <c r="D443" s="163"/>
      <c r="E443" s="164"/>
      <c r="F443" s="157"/>
      <c r="G443" s="159"/>
      <c r="H443" s="159"/>
      <c r="I443" s="159"/>
      <c r="J443" s="149">
        <f t="shared" si="13"/>
        <v>0</v>
      </c>
      <c r="K443" s="165">
        <f>10.621*-0.85</f>
        <v>-9.02785</v>
      </c>
      <c r="L443" s="151">
        <f t="shared" si="4"/>
        <v>1.593410584</v>
      </c>
      <c r="M443" s="152" t="str">
        <f t="shared" si="5"/>
        <v>iviangita</v>
      </c>
      <c r="N443" s="153">
        <f>IFERROR(__xludf.DUMMYFUNCTION("""COMPUTED_VALUE"""),7.0)</f>
        <v>7</v>
      </c>
      <c r="O443" s="153"/>
      <c r="P443" s="153"/>
      <c r="Q443" s="153"/>
      <c r="R443" s="153">
        <v>18.802169413641863</v>
      </c>
      <c r="S443" s="153"/>
      <c r="T443" s="153"/>
      <c r="U443" s="153"/>
      <c r="V443" s="153"/>
      <c r="W443" s="153"/>
      <c r="X443" s="153"/>
      <c r="Y443" s="154"/>
      <c r="Z443" s="154"/>
    </row>
    <row r="444">
      <c r="A444" s="175" t="s">
        <v>110</v>
      </c>
      <c r="B444" s="175" t="s">
        <v>265</v>
      </c>
      <c r="C444" s="147" t="s">
        <v>492</v>
      </c>
      <c r="D444" s="145" t="s">
        <v>242</v>
      </c>
      <c r="E444" s="166">
        <v>44173.0</v>
      </c>
      <c r="F444" s="147" t="s">
        <v>260</v>
      </c>
      <c r="G444" s="148">
        <v>21.0</v>
      </c>
      <c r="H444" s="148">
        <v>50.0</v>
      </c>
      <c r="I444" s="148">
        <v>50.0</v>
      </c>
      <c r="J444" s="149">
        <f t="shared" si="13"/>
        <v>0.002111430384</v>
      </c>
      <c r="K444" s="150">
        <f t="shared" ref="K444:K447" si="28">J444*$J$1</f>
        <v>1.590962794</v>
      </c>
      <c r="L444" s="151">
        <f t="shared" si="4"/>
        <v>1.590962794</v>
      </c>
      <c r="M444" s="152" t="str">
        <f t="shared" si="5"/>
        <v>yalormewn</v>
      </c>
      <c r="N444" s="154">
        <f>IFERROR(__xludf.DUMMYFUNCTION("""COMPUTED_VALUE"""),1.0)</f>
        <v>1</v>
      </c>
      <c r="O444" s="184"/>
      <c r="P444" s="184"/>
      <c r="Q444" s="184"/>
      <c r="R444" s="184"/>
      <c r="S444" s="184"/>
      <c r="T444" s="184"/>
      <c r="U444" s="154"/>
      <c r="V444" s="154"/>
      <c r="W444" s="154"/>
      <c r="X444" s="154"/>
      <c r="Y444" s="154"/>
      <c r="Z444" s="154"/>
    </row>
    <row r="445">
      <c r="A445" s="175" t="s">
        <v>16</v>
      </c>
      <c r="B445" s="175" t="s">
        <v>265</v>
      </c>
      <c r="C445" s="147" t="s">
        <v>539</v>
      </c>
      <c r="D445" s="145" t="s">
        <v>242</v>
      </c>
      <c r="E445" s="166">
        <v>44174.0</v>
      </c>
      <c r="F445" s="147" t="s">
        <v>249</v>
      </c>
      <c r="G445" s="148">
        <v>21.0</v>
      </c>
      <c r="H445" s="148">
        <v>120.0</v>
      </c>
      <c r="I445" s="148">
        <v>100.0</v>
      </c>
      <c r="J445" s="149">
        <f t="shared" si="13"/>
        <v>0.003669506648</v>
      </c>
      <c r="K445" s="150">
        <f t="shared" si="28"/>
        <v>2.764973259</v>
      </c>
      <c r="L445" s="151">
        <f t="shared" si="4"/>
        <v>1.480335354</v>
      </c>
      <c r="M445" s="152" t="str">
        <f t="shared" si="5"/>
        <v>jeffemmett</v>
      </c>
      <c r="N445" s="154">
        <f>IFERROR(__xludf.DUMMYFUNCTION("""COMPUTED_VALUE"""),1.0)</f>
        <v>1</v>
      </c>
      <c r="O445" s="184"/>
      <c r="P445" s="184"/>
      <c r="Q445" s="184"/>
      <c r="R445" s="184"/>
      <c r="S445" s="184"/>
      <c r="T445" s="184"/>
      <c r="U445" s="154"/>
      <c r="V445" s="154"/>
      <c r="W445" s="154"/>
      <c r="X445" s="154"/>
      <c r="Y445" s="154"/>
      <c r="Z445" s="154"/>
    </row>
    <row r="446">
      <c r="A446" s="175" t="s">
        <v>16</v>
      </c>
      <c r="B446" s="175" t="s">
        <v>76</v>
      </c>
      <c r="C446" s="147" t="s">
        <v>498</v>
      </c>
      <c r="D446" s="145" t="s">
        <v>242</v>
      </c>
      <c r="E446" s="146">
        <v>44176.0</v>
      </c>
      <c r="F446" s="147" t="s">
        <v>249</v>
      </c>
      <c r="G446" s="148">
        <v>21.0</v>
      </c>
      <c r="H446" s="148">
        <v>80.0</v>
      </c>
      <c r="I446" s="148">
        <v>50.0</v>
      </c>
      <c r="J446" s="149">
        <f t="shared" si="13"/>
        <v>0.002470123307</v>
      </c>
      <c r="K446" s="150">
        <f t="shared" si="28"/>
        <v>1.861237912</v>
      </c>
      <c r="L446" s="151">
        <f t="shared" si="4"/>
        <v>1.480335354</v>
      </c>
      <c r="M446" s="152" t="str">
        <f t="shared" si="5"/>
        <v>jeffemmett</v>
      </c>
      <c r="N446" s="154">
        <f>IFERROR(__xludf.DUMMYFUNCTION("""COMPUTED_VALUE"""),2.0)</f>
        <v>2</v>
      </c>
      <c r="O446" s="184"/>
      <c r="P446" s="184"/>
      <c r="Q446" s="184"/>
      <c r="R446" s="184"/>
      <c r="S446" s="184"/>
      <c r="T446" s="184"/>
      <c r="U446" s="154"/>
      <c r="V446" s="154"/>
      <c r="W446" s="154"/>
      <c r="X446" s="154"/>
      <c r="Y446" s="154"/>
      <c r="Z446" s="154"/>
    </row>
    <row r="447">
      <c r="A447" s="175" t="s">
        <v>16</v>
      </c>
      <c r="B447" s="175" t="s">
        <v>265</v>
      </c>
      <c r="C447" s="147" t="s">
        <v>508</v>
      </c>
      <c r="D447" s="145" t="s">
        <v>242</v>
      </c>
      <c r="E447" s="146">
        <v>44181.0</v>
      </c>
      <c r="F447" s="147" t="s">
        <v>260</v>
      </c>
      <c r="G447" s="148">
        <v>89.0</v>
      </c>
      <c r="H447" s="148">
        <v>120.0</v>
      </c>
      <c r="I447" s="148">
        <v>150.0</v>
      </c>
      <c r="J447" s="149">
        <f t="shared" si="13"/>
        <v>0.00695676733</v>
      </c>
      <c r="K447" s="150">
        <f t="shared" si="28"/>
        <v>5.241924183</v>
      </c>
      <c r="L447" s="151">
        <f t="shared" si="4"/>
        <v>1.480335354</v>
      </c>
      <c r="M447" s="152" t="str">
        <f t="shared" si="5"/>
        <v>jeffemmett</v>
      </c>
      <c r="N447" s="154">
        <f>IFERROR(__xludf.DUMMYFUNCTION("""COMPUTED_VALUE"""),3.0)</f>
        <v>3</v>
      </c>
      <c r="O447" s="184"/>
      <c r="P447" s="184"/>
      <c r="Q447" s="184"/>
      <c r="R447" s="184"/>
      <c r="S447" s="184"/>
      <c r="T447" s="184"/>
      <c r="U447" s="154"/>
      <c r="V447" s="154"/>
      <c r="W447" s="154"/>
      <c r="X447" s="154"/>
      <c r="Y447" s="154"/>
      <c r="Z447" s="154"/>
    </row>
    <row r="448">
      <c r="A448" s="160" t="s">
        <v>16</v>
      </c>
      <c r="B448" s="167" t="s">
        <v>262</v>
      </c>
      <c r="C448" s="155" t="s">
        <v>325</v>
      </c>
      <c r="D448" s="160"/>
      <c r="E448" s="174"/>
      <c r="F448" s="160"/>
      <c r="G448" s="167"/>
      <c r="H448" s="167"/>
      <c r="I448" s="167"/>
      <c r="J448" s="149">
        <f t="shared" si="13"/>
        <v>0</v>
      </c>
      <c r="K448" s="165">
        <f>9.868*-0.85</f>
        <v>-8.3878</v>
      </c>
      <c r="L448" s="151">
        <f t="shared" si="4"/>
        <v>1.480335354</v>
      </c>
      <c r="M448" s="152" t="str">
        <f t="shared" si="5"/>
        <v>jeffemmett</v>
      </c>
      <c r="N448" s="160">
        <f>IFERROR(__xludf.DUMMYFUNCTION("""COMPUTED_VALUE"""),4.0)</f>
        <v>4</v>
      </c>
      <c r="O448" s="160"/>
      <c r="P448" s="160"/>
      <c r="Q448" s="160"/>
      <c r="R448" s="160">
        <v>18.15686701513158</v>
      </c>
      <c r="S448" s="160"/>
      <c r="T448" s="160"/>
      <c r="U448" s="160"/>
      <c r="V448" s="160"/>
      <c r="W448" s="160"/>
      <c r="X448" s="160"/>
      <c r="Y448" s="175"/>
      <c r="Z448" s="175"/>
    </row>
    <row r="449">
      <c r="A449" s="175" t="s">
        <v>125</v>
      </c>
      <c r="B449" s="175" t="s">
        <v>76</v>
      </c>
      <c r="C449" s="147" t="s">
        <v>456</v>
      </c>
      <c r="D449" s="145" t="s">
        <v>242</v>
      </c>
      <c r="E449" s="166">
        <v>44173.0</v>
      </c>
      <c r="F449" s="147" t="s">
        <v>260</v>
      </c>
      <c r="G449" s="148">
        <v>4.0</v>
      </c>
      <c r="H449" s="148">
        <v>5.0</v>
      </c>
      <c r="I449" s="148">
        <v>10.0</v>
      </c>
      <c r="J449" s="149">
        <f t="shared" si="13"/>
        <v>0.0003549564684</v>
      </c>
      <c r="K449" s="150">
        <f t="shared" ref="K449:K458" si="29">J449*$J$1</f>
        <v>0.2674596989</v>
      </c>
      <c r="L449" s="151">
        <f t="shared" si="4"/>
        <v>1.360667094</v>
      </c>
      <c r="M449" s="152" t="str">
        <f t="shared" si="5"/>
        <v>smokyish</v>
      </c>
      <c r="N449" s="154">
        <f>IFERROR(__xludf.DUMMYFUNCTION("""COMPUTED_VALUE"""),1.0)</f>
        <v>1</v>
      </c>
      <c r="O449" s="184"/>
      <c r="P449" s="184"/>
      <c r="Q449" s="184"/>
      <c r="R449" s="184"/>
      <c r="S449" s="184"/>
      <c r="T449" s="184"/>
      <c r="U449" s="154"/>
      <c r="V449" s="154"/>
      <c r="W449" s="154"/>
      <c r="X449" s="154"/>
      <c r="Y449" s="154"/>
      <c r="Z449" s="154"/>
    </row>
    <row r="450">
      <c r="A450" s="175" t="s">
        <v>125</v>
      </c>
      <c r="B450" s="175" t="s">
        <v>265</v>
      </c>
      <c r="C450" s="147" t="s">
        <v>540</v>
      </c>
      <c r="D450" s="145" t="s">
        <v>242</v>
      </c>
      <c r="E450" s="146">
        <v>44178.0</v>
      </c>
      <c r="F450" s="147" t="s">
        <v>260</v>
      </c>
      <c r="G450" s="148">
        <v>13.0</v>
      </c>
      <c r="H450" s="148">
        <v>20.0</v>
      </c>
      <c r="I450" s="148">
        <v>50.0</v>
      </c>
      <c r="J450" s="149">
        <f t="shared" si="13"/>
        <v>0.001450839276</v>
      </c>
      <c r="K450" s="150">
        <f t="shared" si="29"/>
        <v>1.093207395</v>
      </c>
      <c r="L450" s="151">
        <f t="shared" si="4"/>
        <v>1.360667094</v>
      </c>
      <c r="M450" s="152" t="str">
        <f t="shared" si="5"/>
        <v>smokyish</v>
      </c>
      <c r="N450" s="154">
        <f>IFERROR(__xludf.DUMMYFUNCTION("""COMPUTED_VALUE"""),2.0)</f>
        <v>2</v>
      </c>
      <c r="O450" s="184"/>
      <c r="P450" s="184"/>
      <c r="Q450" s="184"/>
      <c r="R450" s="184"/>
      <c r="S450" s="184"/>
      <c r="T450" s="184"/>
      <c r="U450" s="154"/>
      <c r="V450" s="154"/>
      <c r="W450" s="154"/>
      <c r="X450" s="154"/>
      <c r="Y450" s="154"/>
      <c r="Z450" s="154"/>
    </row>
    <row r="451">
      <c r="A451" s="175" t="s">
        <v>60</v>
      </c>
      <c r="B451" s="175" t="s">
        <v>405</v>
      </c>
      <c r="C451" s="147" t="s">
        <v>406</v>
      </c>
      <c r="D451" s="145" t="s">
        <v>242</v>
      </c>
      <c r="E451" s="146">
        <v>44183.0</v>
      </c>
      <c r="F451" s="147" t="s">
        <v>249</v>
      </c>
      <c r="G451" s="148">
        <v>5.0</v>
      </c>
      <c r="H451" s="148">
        <v>60.0</v>
      </c>
      <c r="I451" s="148">
        <v>50.0</v>
      </c>
      <c r="J451" s="149">
        <f t="shared" si="13"/>
        <v>0.001627198322</v>
      </c>
      <c r="K451" s="150">
        <f t="shared" si="29"/>
        <v>1.226093936</v>
      </c>
      <c r="L451" s="151">
        <f t="shared" si="4"/>
        <v>1.226093936</v>
      </c>
      <c r="M451" s="152" t="str">
        <f t="shared" si="5"/>
        <v>anjablaj</v>
      </c>
      <c r="N451" s="154">
        <f>IFERROR(__xludf.DUMMYFUNCTION("""COMPUTED_VALUE"""),1.0)</f>
        <v>1</v>
      </c>
      <c r="O451" s="184"/>
      <c r="P451" s="184"/>
      <c r="Q451" s="184"/>
      <c r="R451" s="184"/>
      <c r="S451" s="184"/>
      <c r="T451" s="184"/>
      <c r="U451" s="154"/>
      <c r="V451" s="154"/>
      <c r="W451" s="154"/>
      <c r="X451" s="154"/>
      <c r="Y451" s="154"/>
      <c r="Z451" s="154"/>
    </row>
    <row r="452">
      <c r="A452" s="175" t="s">
        <v>132</v>
      </c>
      <c r="B452" s="175" t="s">
        <v>265</v>
      </c>
      <c r="C452" s="147" t="s">
        <v>541</v>
      </c>
      <c r="D452" s="145" t="s">
        <v>242</v>
      </c>
      <c r="E452" s="146">
        <v>44180.0</v>
      </c>
      <c r="F452" s="147" t="s">
        <v>249</v>
      </c>
      <c r="G452" s="148">
        <v>1.0</v>
      </c>
      <c r="H452" s="148">
        <v>1.0</v>
      </c>
      <c r="I452" s="148">
        <v>1.0</v>
      </c>
      <c r="J452" s="149">
        <f t="shared" si="13"/>
        <v>0.00006411622608</v>
      </c>
      <c r="K452" s="150">
        <f t="shared" si="29"/>
        <v>0.04831157635</v>
      </c>
      <c r="L452" s="151">
        <f t="shared" si="4"/>
        <v>1.139267953</v>
      </c>
      <c r="M452" s="152" t="str">
        <f t="shared" si="5"/>
        <v>macerer</v>
      </c>
      <c r="N452" s="154">
        <f>IFERROR(__xludf.DUMMYFUNCTION("""COMPUTED_VALUE"""),1.0)</f>
        <v>1</v>
      </c>
      <c r="O452" s="184"/>
      <c r="P452" s="184"/>
      <c r="Q452" s="184"/>
      <c r="R452" s="184"/>
      <c r="S452" s="184"/>
      <c r="T452" s="184"/>
      <c r="U452" s="154"/>
      <c r="V452" s="154"/>
      <c r="W452" s="154"/>
      <c r="X452" s="154"/>
      <c r="Y452" s="154"/>
      <c r="Z452" s="154"/>
    </row>
    <row r="453">
      <c r="A453" s="175" t="s">
        <v>132</v>
      </c>
      <c r="B453" s="175" t="s">
        <v>265</v>
      </c>
      <c r="C453" s="147" t="s">
        <v>542</v>
      </c>
      <c r="D453" s="145" t="s">
        <v>242</v>
      </c>
      <c r="E453" s="146">
        <v>44181.0</v>
      </c>
      <c r="F453" s="147" t="s">
        <v>249</v>
      </c>
      <c r="G453" s="148">
        <v>5.0</v>
      </c>
      <c r="H453" s="148">
        <v>45.0</v>
      </c>
      <c r="I453" s="148">
        <v>50.0</v>
      </c>
      <c r="J453" s="149">
        <f t="shared" si="13"/>
        <v>0.001447851861</v>
      </c>
      <c r="K453" s="150">
        <f t="shared" si="29"/>
        <v>1.090956377</v>
      </c>
      <c r="L453" s="151">
        <f t="shared" si="4"/>
        <v>1.139267953</v>
      </c>
      <c r="M453" s="152" t="str">
        <f t="shared" si="5"/>
        <v>macerer</v>
      </c>
      <c r="N453" s="154">
        <f>IFERROR(__xludf.DUMMYFUNCTION("""COMPUTED_VALUE"""),2.0)</f>
        <v>2</v>
      </c>
      <c r="O453" s="184"/>
      <c r="P453" s="184"/>
      <c r="Q453" s="184"/>
      <c r="R453" s="184"/>
      <c r="S453" s="184"/>
      <c r="T453" s="184"/>
      <c r="U453" s="154"/>
      <c r="V453" s="154"/>
      <c r="W453" s="154"/>
      <c r="X453" s="154"/>
      <c r="Y453" s="154"/>
      <c r="Z453" s="154"/>
    </row>
    <row r="454">
      <c r="A454" s="175" t="s">
        <v>133</v>
      </c>
      <c r="B454" s="175" t="s">
        <v>265</v>
      </c>
      <c r="C454" s="147" t="s">
        <v>543</v>
      </c>
      <c r="D454" s="145" t="s">
        <v>242</v>
      </c>
      <c r="E454" s="146">
        <v>44181.0</v>
      </c>
      <c r="F454" s="147" t="s">
        <v>249</v>
      </c>
      <c r="G454" s="148">
        <v>1.0</v>
      </c>
      <c r="H454" s="148">
        <v>1.0</v>
      </c>
      <c r="I454" s="148">
        <v>1.0</v>
      </c>
      <c r="J454" s="149">
        <f t="shared" si="13"/>
        <v>0.00006411622608</v>
      </c>
      <c r="K454" s="150">
        <f t="shared" si="29"/>
        <v>0.04831157635</v>
      </c>
      <c r="L454" s="151">
        <f t="shared" si="4"/>
        <v>1.139267953</v>
      </c>
      <c r="M454" s="152" t="str">
        <f t="shared" si="5"/>
        <v>victorid</v>
      </c>
      <c r="N454" s="154">
        <f>IFERROR(__xludf.DUMMYFUNCTION("""COMPUTED_VALUE"""),1.0)</f>
        <v>1</v>
      </c>
      <c r="O454" s="184"/>
      <c r="P454" s="184"/>
      <c r="Q454" s="184"/>
      <c r="R454" s="184"/>
      <c r="S454" s="184"/>
      <c r="T454" s="184"/>
      <c r="U454" s="154"/>
      <c r="V454" s="154"/>
      <c r="W454" s="154"/>
      <c r="X454" s="154"/>
      <c r="Y454" s="154"/>
      <c r="Z454" s="154"/>
    </row>
    <row r="455">
      <c r="A455" s="175" t="s">
        <v>133</v>
      </c>
      <c r="B455" s="175" t="s">
        <v>265</v>
      </c>
      <c r="C455" s="147" t="s">
        <v>542</v>
      </c>
      <c r="D455" s="145" t="s">
        <v>242</v>
      </c>
      <c r="E455" s="146">
        <v>44181.0</v>
      </c>
      <c r="F455" s="147" t="s">
        <v>249</v>
      </c>
      <c r="G455" s="148">
        <v>5.0</v>
      </c>
      <c r="H455" s="148">
        <v>45.0</v>
      </c>
      <c r="I455" s="148">
        <v>50.0</v>
      </c>
      <c r="J455" s="149">
        <f t="shared" si="13"/>
        <v>0.001447851861</v>
      </c>
      <c r="K455" s="150">
        <f t="shared" si="29"/>
        <v>1.090956377</v>
      </c>
      <c r="L455" s="151">
        <f t="shared" si="4"/>
        <v>1.139267953</v>
      </c>
      <c r="M455" s="152" t="str">
        <f t="shared" si="5"/>
        <v>victorid</v>
      </c>
      <c r="N455" s="154">
        <f>IFERROR(__xludf.DUMMYFUNCTION("""COMPUTED_VALUE"""),2.0)</f>
        <v>2</v>
      </c>
      <c r="O455" s="184"/>
      <c r="P455" s="184"/>
      <c r="Q455" s="184"/>
      <c r="R455" s="184"/>
      <c r="S455" s="184"/>
      <c r="T455" s="184"/>
      <c r="U455" s="154"/>
      <c r="V455" s="154"/>
      <c r="W455" s="154"/>
      <c r="X455" s="154"/>
      <c r="Y455" s="154"/>
      <c r="Z455" s="154"/>
    </row>
    <row r="456">
      <c r="A456" s="175" t="s">
        <v>100</v>
      </c>
      <c r="B456" s="175" t="s">
        <v>265</v>
      </c>
      <c r="C456" s="147" t="s">
        <v>544</v>
      </c>
      <c r="D456" s="145" t="s">
        <v>242</v>
      </c>
      <c r="E456" s="146">
        <v>44175.0</v>
      </c>
      <c r="F456" s="147" t="s">
        <v>512</v>
      </c>
      <c r="G456" s="148">
        <v>5.0</v>
      </c>
      <c r="H456" s="148">
        <v>50.0</v>
      </c>
      <c r="I456" s="148">
        <v>50.0</v>
      </c>
      <c r="J456" s="149">
        <f t="shared" si="13"/>
        <v>0.001507634014</v>
      </c>
      <c r="K456" s="150">
        <f t="shared" si="29"/>
        <v>1.13600223</v>
      </c>
      <c r="L456" s="151">
        <f t="shared" si="4"/>
        <v>1.13600223</v>
      </c>
      <c r="M456" s="152" t="str">
        <f t="shared" si="5"/>
        <v>monstros1ty</v>
      </c>
      <c r="N456" s="154">
        <f>IFERROR(__xludf.DUMMYFUNCTION("""COMPUTED_VALUE"""),1.0)</f>
        <v>1</v>
      </c>
      <c r="O456" s="184"/>
      <c r="P456" s="184"/>
      <c r="Q456" s="184"/>
      <c r="R456" s="184"/>
      <c r="S456" s="184"/>
      <c r="T456" s="184"/>
      <c r="U456" s="154"/>
      <c r="V456" s="154"/>
      <c r="W456" s="154"/>
      <c r="X456" s="154"/>
      <c r="Y456" s="154"/>
      <c r="Z456" s="154"/>
    </row>
    <row r="457">
      <c r="A457" s="175" t="s">
        <v>33</v>
      </c>
      <c r="B457" s="175" t="s">
        <v>76</v>
      </c>
      <c r="C457" s="147" t="s">
        <v>545</v>
      </c>
      <c r="D457" s="145" t="s">
        <v>242</v>
      </c>
      <c r="E457" s="146">
        <v>44183.0</v>
      </c>
      <c r="F457" s="147" t="s">
        <v>249</v>
      </c>
      <c r="G457" s="148">
        <v>5.0</v>
      </c>
      <c r="H457" s="148">
        <v>80.0</v>
      </c>
      <c r="I457" s="148">
        <v>20.0</v>
      </c>
      <c r="J457" s="149">
        <f t="shared" si="13"/>
        <v>0.001433651271</v>
      </c>
      <c r="K457" s="150">
        <f t="shared" si="29"/>
        <v>1.080256233</v>
      </c>
      <c r="L457" s="151">
        <f t="shared" si="4"/>
        <v>1.101188832</v>
      </c>
      <c r="M457" s="152" t="str">
        <f t="shared" si="5"/>
        <v>fiorebotta</v>
      </c>
      <c r="N457" s="154">
        <f>IFERROR(__xludf.DUMMYFUNCTION("""COMPUTED_VALUE"""),1.0)</f>
        <v>1</v>
      </c>
      <c r="O457" s="184"/>
      <c r="P457" s="184"/>
      <c r="Q457" s="184"/>
      <c r="R457" s="184"/>
      <c r="S457" s="184"/>
      <c r="T457" s="184"/>
      <c r="U457" s="154"/>
      <c r="V457" s="154"/>
      <c r="W457" s="154"/>
      <c r="X457" s="154"/>
      <c r="Y457" s="154"/>
      <c r="Z457" s="154"/>
    </row>
    <row r="458">
      <c r="A458" s="175" t="s">
        <v>33</v>
      </c>
      <c r="B458" s="175" t="s">
        <v>33</v>
      </c>
      <c r="C458" s="147" t="s">
        <v>546</v>
      </c>
      <c r="D458" s="145" t="s">
        <v>242</v>
      </c>
      <c r="E458" s="146">
        <v>44183.0</v>
      </c>
      <c r="F458" s="147" t="s">
        <v>243</v>
      </c>
      <c r="G458" s="148">
        <v>144.0</v>
      </c>
      <c r="H458" s="148">
        <v>120.0</v>
      </c>
      <c r="I458" s="148">
        <v>100.0</v>
      </c>
      <c r="J458" s="149">
        <f t="shared" si="13"/>
        <v>0.00831119124</v>
      </c>
      <c r="K458" s="150">
        <f t="shared" si="29"/>
        <v>6.262482599</v>
      </c>
      <c r="L458" s="151">
        <f t="shared" si="4"/>
        <v>1.101188832</v>
      </c>
      <c r="M458" s="152" t="str">
        <f t="shared" si="5"/>
        <v>fiorebotta</v>
      </c>
      <c r="N458" s="154">
        <f>IFERROR(__xludf.DUMMYFUNCTION("""COMPUTED_VALUE"""),2.0)</f>
        <v>2</v>
      </c>
      <c r="O458" s="184"/>
      <c r="P458" s="184"/>
      <c r="Q458" s="184"/>
      <c r="R458" s="184"/>
      <c r="S458" s="184"/>
      <c r="T458" s="184"/>
      <c r="U458" s="154"/>
      <c r="V458" s="154"/>
      <c r="W458" s="154"/>
      <c r="X458" s="154"/>
      <c r="Y458" s="154"/>
      <c r="Z458" s="154"/>
    </row>
    <row r="459">
      <c r="A459" s="178" t="s">
        <v>33</v>
      </c>
      <c r="B459" s="161" t="s">
        <v>262</v>
      </c>
      <c r="C459" s="162" t="s">
        <v>363</v>
      </c>
      <c r="D459" s="163"/>
      <c r="E459" s="164"/>
      <c r="F459" s="157"/>
      <c r="G459" s="159"/>
      <c r="H459" s="159"/>
      <c r="I459" s="159"/>
      <c r="J459" s="149">
        <f t="shared" si="13"/>
        <v>0</v>
      </c>
      <c r="K459" s="165">
        <f>7.343*-0.85</f>
        <v>-6.24155</v>
      </c>
      <c r="L459" s="151">
        <f t="shared" si="4"/>
        <v>1.101188832</v>
      </c>
      <c r="M459" s="152" t="str">
        <f t="shared" si="5"/>
        <v>fiorebotta</v>
      </c>
      <c r="N459" s="153">
        <f>IFERROR(__xludf.DUMMYFUNCTION("""COMPUTED_VALUE"""),3.0)</f>
        <v>3</v>
      </c>
      <c r="O459" s="154"/>
      <c r="P459" s="154"/>
      <c r="Q459" s="154"/>
      <c r="R459" s="154">
        <v>11.125055275694283</v>
      </c>
      <c r="S459" s="154"/>
      <c r="T459" s="154"/>
      <c r="U459" s="154"/>
      <c r="V459" s="154"/>
      <c r="W459" s="154"/>
      <c r="X459" s="154"/>
      <c r="Y459" s="154"/>
      <c r="Z459" s="154"/>
    </row>
    <row r="460">
      <c r="A460" s="175" t="s">
        <v>72</v>
      </c>
      <c r="B460" s="175" t="s">
        <v>21</v>
      </c>
      <c r="C460" s="147" t="s">
        <v>381</v>
      </c>
      <c r="D460" s="145" t="s">
        <v>242</v>
      </c>
      <c r="E460" s="166">
        <v>44174.0</v>
      </c>
      <c r="F460" s="147" t="s">
        <v>249</v>
      </c>
      <c r="G460" s="148">
        <v>5.0</v>
      </c>
      <c r="H460" s="148">
        <v>45.0</v>
      </c>
      <c r="I460" s="148">
        <v>50.0</v>
      </c>
      <c r="J460" s="149">
        <f t="shared" si="13"/>
        <v>0.001447851861</v>
      </c>
      <c r="K460" s="150">
        <f t="shared" ref="K460:K472" si="30">J460*$J$1</f>
        <v>1.090956377</v>
      </c>
      <c r="L460" s="151">
        <f t="shared" si="4"/>
        <v>1.090956377</v>
      </c>
      <c r="M460" s="152" t="str">
        <f t="shared" si="5"/>
        <v>aaron_soskin</v>
      </c>
      <c r="N460" s="154">
        <f>IFERROR(__xludf.DUMMYFUNCTION("""COMPUTED_VALUE"""),1.0)</f>
        <v>1</v>
      </c>
      <c r="O460" s="184"/>
      <c r="P460" s="184"/>
      <c r="Q460" s="184"/>
      <c r="R460" s="184"/>
      <c r="S460" s="184"/>
      <c r="T460" s="184"/>
      <c r="U460" s="154"/>
      <c r="V460" s="154"/>
      <c r="W460" s="154"/>
      <c r="X460" s="154"/>
      <c r="Y460" s="154"/>
      <c r="Z460" s="154"/>
    </row>
    <row r="461">
      <c r="A461" s="175" t="s">
        <v>62</v>
      </c>
      <c r="B461" s="175" t="s">
        <v>255</v>
      </c>
      <c r="C461" s="147" t="s">
        <v>420</v>
      </c>
      <c r="D461" s="145" t="s">
        <v>242</v>
      </c>
      <c r="E461" s="146">
        <v>44175.0</v>
      </c>
      <c r="F461" s="147" t="s">
        <v>257</v>
      </c>
      <c r="G461" s="148">
        <v>5.0</v>
      </c>
      <c r="H461" s="148">
        <v>45.0</v>
      </c>
      <c r="I461" s="148">
        <v>50.0</v>
      </c>
      <c r="J461" s="149">
        <f t="shared" si="13"/>
        <v>0.001447851861</v>
      </c>
      <c r="K461" s="150">
        <f t="shared" si="30"/>
        <v>1.090956377</v>
      </c>
      <c r="L461" s="151">
        <f t="shared" si="4"/>
        <v>1.090956377</v>
      </c>
      <c r="M461" s="152" t="str">
        <f t="shared" si="5"/>
        <v>danibelle</v>
      </c>
      <c r="N461" s="154">
        <f>IFERROR(__xludf.DUMMYFUNCTION("""COMPUTED_VALUE"""),1.0)</f>
        <v>1</v>
      </c>
      <c r="O461" s="184"/>
      <c r="P461" s="184"/>
      <c r="Q461" s="184"/>
      <c r="R461" s="184"/>
      <c r="S461" s="184"/>
      <c r="T461" s="184"/>
      <c r="U461" s="154"/>
      <c r="V461" s="154"/>
      <c r="W461" s="154"/>
      <c r="X461" s="154"/>
      <c r="Y461" s="154"/>
      <c r="Z461" s="154"/>
    </row>
    <row r="462">
      <c r="A462" s="175" t="s">
        <v>135</v>
      </c>
      <c r="B462" s="175" t="s">
        <v>21</v>
      </c>
      <c r="C462" s="147" t="s">
        <v>394</v>
      </c>
      <c r="D462" s="145" t="s">
        <v>242</v>
      </c>
      <c r="E462" s="146">
        <v>44180.0</v>
      </c>
      <c r="F462" s="147" t="s">
        <v>249</v>
      </c>
      <c r="G462" s="148">
        <v>5.0</v>
      </c>
      <c r="H462" s="148">
        <v>45.0</v>
      </c>
      <c r="I462" s="148">
        <v>50.0</v>
      </c>
      <c r="J462" s="149">
        <f t="shared" si="13"/>
        <v>0.001447851861</v>
      </c>
      <c r="K462" s="150">
        <f t="shared" si="30"/>
        <v>1.090956377</v>
      </c>
      <c r="L462" s="151">
        <f t="shared" si="4"/>
        <v>1.090956377</v>
      </c>
      <c r="M462" s="152" t="str">
        <f t="shared" si="5"/>
        <v>katebee</v>
      </c>
      <c r="N462" s="154">
        <f>IFERROR(__xludf.DUMMYFUNCTION("""COMPUTED_VALUE"""),1.0)</f>
        <v>1</v>
      </c>
      <c r="O462" s="184"/>
      <c r="P462" s="184"/>
      <c r="Q462" s="184"/>
      <c r="R462" s="184"/>
      <c r="S462" s="184"/>
      <c r="T462" s="184"/>
      <c r="U462" s="154"/>
      <c r="V462" s="154"/>
      <c r="W462" s="154"/>
      <c r="X462" s="154"/>
      <c r="Y462" s="154"/>
      <c r="Z462" s="154"/>
    </row>
    <row r="463">
      <c r="A463" s="175" t="s">
        <v>70</v>
      </c>
      <c r="B463" s="175" t="s">
        <v>255</v>
      </c>
      <c r="C463" s="147" t="s">
        <v>419</v>
      </c>
      <c r="D463" s="145" t="s">
        <v>242</v>
      </c>
      <c r="E463" s="166">
        <v>44173.0</v>
      </c>
      <c r="F463" s="147" t="s">
        <v>257</v>
      </c>
      <c r="G463" s="148">
        <v>5.0</v>
      </c>
      <c r="H463" s="148">
        <v>45.0</v>
      </c>
      <c r="I463" s="148">
        <v>50.0</v>
      </c>
      <c r="J463" s="149">
        <f t="shared" si="13"/>
        <v>0.001447851861</v>
      </c>
      <c r="K463" s="150">
        <f t="shared" si="30"/>
        <v>1.090956377</v>
      </c>
      <c r="L463" s="151">
        <f t="shared" si="4"/>
        <v>1.090956377</v>
      </c>
      <c r="M463" s="152" t="str">
        <f t="shared" si="5"/>
        <v>lbagic</v>
      </c>
      <c r="N463" s="154">
        <f>IFERROR(__xludf.DUMMYFUNCTION("""COMPUTED_VALUE"""),1.0)</f>
        <v>1</v>
      </c>
      <c r="O463" s="184"/>
      <c r="P463" s="184"/>
      <c r="Q463" s="184"/>
      <c r="R463" s="184"/>
      <c r="S463" s="184"/>
      <c r="T463" s="184"/>
      <c r="U463" s="154"/>
      <c r="V463" s="154"/>
      <c r="W463" s="154"/>
      <c r="X463" s="154"/>
      <c r="Y463" s="154"/>
      <c r="Z463" s="154"/>
    </row>
    <row r="464">
      <c r="A464" s="175" t="s">
        <v>18</v>
      </c>
      <c r="B464" s="175" t="s">
        <v>255</v>
      </c>
      <c r="C464" s="147" t="s">
        <v>420</v>
      </c>
      <c r="D464" s="145" t="s">
        <v>242</v>
      </c>
      <c r="E464" s="146">
        <v>44175.0</v>
      </c>
      <c r="F464" s="147" t="s">
        <v>257</v>
      </c>
      <c r="G464" s="148">
        <v>5.0</v>
      </c>
      <c r="H464" s="148">
        <v>45.0</v>
      </c>
      <c r="I464" s="148">
        <v>50.0</v>
      </c>
      <c r="J464" s="149">
        <f t="shared" si="13"/>
        <v>0.001447851861</v>
      </c>
      <c r="K464" s="150">
        <f t="shared" si="30"/>
        <v>1.090956377</v>
      </c>
      <c r="L464" s="151">
        <f t="shared" si="4"/>
        <v>1.090956377</v>
      </c>
      <c r="M464" s="152" t="str">
        <f t="shared" si="5"/>
        <v>randomshinichi</v>
      </c>
      <c r="N464" s="154">
        <f>IFERROR(__xludf.DUMMYFUNCTION("""COMPUTED_VALUE"""),1.0)</f>
        <v>1</v>
      </c>
      <c r="O464" s="184"/>
      <c r="P464" s="184"/>
      <c r="Q464" s="184"/>
      <c r="R464" s="184"/>
      <c r="S464" s="184"/>
      <c r="T464" s="184"/>
      <c r="U464" s="154"/>
      <c r="V464" s="154"/>
      <c r="W464" s="154"/>
      <c r="X464" s="154"/>
      <c r="Y464" s="154"/>
      <c r="Z464" s="154"/>
    </row>
    <row r="465">
      <c r="A465" s="175" t="s">
        <v>51</v>
      </c>
      <c r="B465" s="175" t="s">
        <v>21</v>
      </c>
      <c r="C465" s="147" t="s">
        <v>382</v>
      </c>
      <c r="D465" s="145" t="s">
        <v>242</v>
      </c>
      <c r="E465" s="166">
        <v>44174.0</v>
      </c>
      <c r="F465" s="147" t="s">
        <v>249</v>
      </c>
      <c r="G465" s="148">
        <v>5.0</v>
      </c>
      <c r="H465" s="148">
        <v>45.0</v>
      </c>
      <c r="I465" s="148">
        <v>50.0</v>
      </c>
      <c r="J465" s="149">
        <f t="shared" si="13"/>
        <v>0.001447851861</v>
      </c>
      <c r="K465" s="150">
        <f t="shared" si="30"/>
        <v>1.090956377</v>
      </c>
      <c r="L465" s="151">
        <f t="shared" si="4"/>
        <v>1.090956377</v>
      </c>
      <c r="M465" s="152" t="str">
        <f t="shared" si="5"/>
        <v>rubenrussel7</v>
      </c>
      <c r="N465" s="154">
        <f>IFERROR(__xludf.DUMMYFUNCTION("""COMPUTED_VALUE"""),1.0)</f>
        <v>1</v>
      </c>
      <c r="O465" s="184"/>
      <c r="P465" s="184"/>
      <c r="Q465" s="184"/>
      <c r="R465" s="184"/>
      <c r="S465" s="184"/>
      <c r="T465" s="184"/>
      <c r="U465" s="154"/>
      <c r="V465" s="154"/>
      <c r="W465" s="154"/>
      <c r="X465" s="154"/>
      <c r="Y465" s="154"/>
      <c r="Z465" s="154"/>
    </row>
    <row r="466">
      <c r="A466" s="175" t="s">
        <v>63</v>
      </c>
      <c r="B466" s="175" t="s">
        <v>255</v>
      </c>
      <c r="C466" s="147" t="s">
        <v>419</v>
      </c>
      <c r="D466" s="145" t="s">
        <v>242</v>
      </c>
      <c r="E466" s="166">
        <v>44173.0</v>
      </c>
      <c r="F466" s="147" t="s">
        <v>257</v>
      </c>
      <c r="G466" s="148">
        <v>5.0</v>
      </c>
      <c r="H466" s="148">
        <v>45.0</v>
      </c>
      <c r="I466" s="148">
        <v>50.0</v>
      </c>
      <c r="J466" s="149">
        <f t="shared" si="13"/>
        <v>0.001447851861</v>
      </c>
      <c r="K466" s="150">
        <f t="shared" si="30"/>
        <v>1.090956377</v>
      </c>
      <c r="L466" s="151">
        <f t="shared" si="4"/>
        <v>1.090956377</v>
      </c>
      <c r="M466" s="152" t="str">
        <f t="shared" si="5"/>
        <v>simunstrukan</v>
      </c>
      <c r="N466" s="154">
        <f>IFERROR(__xludf.DUMMYFUNCTION("""COMPUTED_VALUE"""),1.0)</f>
        <v>1</v>
      </c>
      <c r="O466" s="184"/>
      <c r="P466" s="184"/>
      <c r="Q466" s="184"/>
      <c r="R466" s="184"/>
      <c r="S466" s="184"/>
      <c r="T466" s="184"/>
      <c r="U466" s="154"/>
      <c r="V466" s="154"/>
      <c r="W466" s="154"/>
      <c r="X466" s="154"/>
      <c r="Y466" s="154"/>
      <c r="Z466" s="154"/>
    </row>
    <row r="467">
      <c r="A467" s="175" t="s">
        <v>73</v>
      </c>
      <c r="B467" s="175" t="s">
        <v>265</v>
      </c>
      <c r="C467" s="147" t="s">
        <v>547</v>
      </c>
      <c r="D467" s="145" t="s">
        <v>242</v>
      </c>
      <c r="E467" s="146">
        <v>44175.0</v>
      </c>
      <c r="F467" s="147" t="s">
        <v>249</v>
      </c>
      <c r="G467" s="148">
        <v>1.0</v>
      </c>
      <c r="H467" s="148">
        <v>1.0</v>
      </c>
      <c r="I467" s="148">
        <v>1.0</v>
      </c>
      <c r="J467" s="149">
        <f t="shared" si="13"/>
        <v>0.00006411622608</v>
      </c>
      <c r="K467" s="150">
        <f t="shared" si="30"/>
        <v>0.04831157635</v>
      </c>
      <c r="L467" s="151">
        <f t="shared" si="4"/>
        <v>1.053962847</v>
      </c>
      <c r="M467" s="152" t="str">
        <f t="shared" si="5"/>
        <v>merlinegalite</v>
      </c>
      <c r="N467" s="154">
        <f>IFERROR(__xludf.DUMMYFUNCTION("""COMPUTED_VALUE"""),1.0)</f>
        <v>1</v>
      </c>
      <c r="O467" s="184"/>
      <c r="P467" s="184"/>
      <c r="Q467" s="184"/>
      <c r="R467" s="184"/>
      <c r="S467" s="184"/>
      <c r="T467" s="184"/>
      <c r="U467" s="154"/>
      <c r="V467" s="154"/>
      <c r="W467" s="154"/>
      <c r="X467" s="154"/>
      <c r="Y467" s="154"/>
      <c r="Z467" s="154"/>
    </row>
    <row r="468">
      <c r="A468" s="175" t="s">
        <v>73</v>
      </c>
      <c r="B468" s="175" t="s">
        <v>76</v>
      </c>
      <c r="C468" s="147" t="s">
        <v>389</v>
      </c>
      <c r="D468" s="145" t="s">
        <v>242</v>
      </c>
      <c r="E468" s="146">
        <v>44176.0</v>
      </c>
      <c r="F468" s="147" t="s">
        <v>249</v>
      </c>
      <c r="G468" s="148">
        <v>2.0</v>
      </c>
      <c r="H468" s="148">
        <v>45.0</v>
      </c>
      <c r="I468" s="148">
        <v>50.0</v>
      </c>
      <c r="J468" s="149">
        <f t="shared" si="13"/>
        <v>0.001334640041</v>
      </c>
      <c r="K468" s="150">
        <f t="shared" si="30"/>
        <v>1.005651271</v>
      </c>
      <c r="L468" s="151">
        <f t="shared" si="4"/>
        <v>1.053962847</v>
      </c>
      <c r="M468" s="152" t="str">
        <f t="shared" si="5"/>
        <v>merlinegalite</v>
      </c>
      <c r="N468" s="154">
        <f>IFERROR(__xludf.DUMMYFUNCTION("""COMPUTED_VALUE"""),2.0)</f>
        <v>2</v>
      </c>
      <c r="O468" s="184"/>
      <c r="P468" s="184"/>
      <c r="Q468" s="184"/>
      <c r="R468" s="184"/>
      <c r="S468" s="184"/>
      <c r="T468" s="184"/>
      <c r="U468" s="154"/>
      <c r="V468" s="154"/>
      <c r="W468" s="154"/>
      <c r="X468" s="154"/>
      <c r="Y468" s="154"/>
      <c r="Z468" s="154"/>
    </row>
    <row r="469">
      <c r="A469" s="175" t="s">
        <v>137</v>
      </c>
      <c r="B469" s="175" t="s">
        <v>76</v>
      </c>
      <c r="C469" s="147" t="s">
        <v>389</v>
      </c>
      <c r="D469" s="145" t="s">
        <v>242</v>
      </c>
      <c r="E469" s="146">
        <v>44176.0</v>
      </c>
      <c r="F469" s="147" t="s">
        <v>249</v>
      </c>
      <c r="G469" s="148">
        <v>2.0</v>
      </c>
      <c r="H469" s="148">
        <v>45.0</v>
      </c>
      <c r="I469" s="148">
        <v>50.0</v>
      </c>
      <c r="J469" s="149">
        <f t="shared" si="13"/>
        <v>0.001334640041</v>
      </c>
      <c r="K469" s="150">
        <f t="shared" si="30"/>
        <v>1.005651271</v>
      </c>
      <c r="L469" s="151">
        <f t="shared" si="4"/>
        <v>1.005651271</v>
      </c>
      <c r="M469" s="152" t="str">
        <f t="shared" si="5"/>
        <v>brutalfluffy</v>
      </c>
      <c r="N469" s="154">
        <f>IFERROR(__xludf.DUMMYFUNCTION("""COMPUTED_VALUE"""),1.0)</f>
        <v>1</v>
      </c>
      <c r="O469" s="184"/>
      <c r="P469" s="184"/>
      <c r="Q469" s="184"/>
      <c r="R469" s="184"/>
      <c r="S469" s="184"/>
      <c r="T469" s="184"/>
      <c r="U469" s="154"/>
      <c r="V469" s="154"/>
      <c r="W469" s="154"/>
      <c r="X469" s="154"/>
      <c r="Y469" s="154"/>
      <c r="Z469" s="154"/>
    </row>
    <row r="470">
      <c r="A470" s="175" t="s">
        <v>151</v>
      </c>
      <c r="B470" s="175" t="s">
        <v>265</v>
      </c>
      <c r="C470" s="147" t="s">
        <v>548</v>
      </c>
      <c r="D470" s="145" t="s">
        <v>242</v>
      </c>
      <c r="E470" s="146">
        <v>44180.0</v>
      </c>
      <c r="F470" s="147" t="s">
        <v>249</v>
      </c>
      <c r="G470" s="148">
        <v>1.0</v>
      </c>
      <c r="H470" s="148">
        <v>1.0</v>
      </c>
      <c r="I470" s="148">
        <v>1.0</v>
      </c>
      <c r="J470" s="149">
        <f t="shared" si="13"/>
        <v>0.00006411622608</v>
      </c>
      <c r="K470" s="150">
        <f t="shared" si="30"/>
        <v>0.04831157635</v>
      </c>
      <c r="L470" s="151">
        <f t="shared" si="4"/>
        <v>0.7428644476</v>
      </c>
      <c r="M470" s="152" t="str">
        <f t="shared" si="5"/>
        <v>jwaup</v>
      </c>
      <c r="N470" s="154">
        <f>IFERROR(__xludf.DUMMYFUNCTION("""COMPUTED_VALUE"""),1.0)</f>
        <v>1</v>
      </c>
      <c r="O470" s="184"/>
      <c r="P470" s="184"/>
      <c r="Q470" s="184"/>
      <c r="R470" s="184"/>
      <c r="S470" s="184"/>
      <c r="T470" s="184"/>
      <c r="U470" s="154"/>
      <c r="V470" s="154"/>
      <c r="W470" s="154"/>
      <c r="X470" s="154"/>
      <c r="Y470" s="154"/>
      <c r="Z470" s="154"/>
    </row>
    <row r="471">
      <c r="A471" s="175" t="s">
        <v>151</v>
      </c>
      <c r="B471" s="175" t="s">
        <v>21</v>
      </c>
      <c r="C471" s="147" t="s">
        <v>549</v>
      </c>
      <c r="D471" s="145" t="s">
        <v>242</v>
      </c>
      <c r="E471" s="146">
        <v>44180.0</v>
      </c>
      <c r="F471" s="147" t="s">
        <v>249</v>
      </c>
      <c r="G471" s="148">
        <v>5.0</v>
      </c>
      <c r="H471" s="148">
        <v>1.0</v>
      </c>
      <c r="I471" s="148">
        <v>50.0</v>
      </c>
      <c r="J471" s="149">
        <f t="shared" si="13"/>
        <v>0.0009217689068</v>
      </c>
      <c r="K471" s="150">
        <f t="shared" si="30"/>
        <v>0.6945528713</v>
      </c>
      <c r="L471" s="151">
        <f t="shared" si="4"/>
        <v>0.7428644476</v>
      </c>
      <c r="M471" s="152" t="str">
        <f t="shared" si="5"/>
        <v>jwaup</v>
      </c>
      <c r="N471" s="154">
        <f>IFERROR(__xludf.DUMMYFUNCTION("""COMPUTED_VALUE"""),2.0)</f>
        <v>2</v>
      </c>
      <c r="O471" s="184"/>
      <c r="P471" s="184"/>
      <c r="Q471" s="184"/>
      <c r="R471" s="184"/>
      <c r="S471" s="184"/>
      <c r="T471" s="184"/>
      <c r="U471" s="154"/>
      <c r="V471" s="154"/>
      <c r="W471" s="154"/>
      <c r="X471" s="154"/>
      <c r="Y471" s="154"/>
      <c r="Z471" s="154"/>
    </row>
    <row r="472">
      <c r="A472" s="175" t="s">
        <v>66</v>
      </c>
      <c r="B472" s="175" t="s">
        <v>66</v>
      </c>
      <c r="C472" s="147" t="s">
        <v>550</v>
      </c>
      <c r="D472" s="145" t="s">
        <v>242</v>
      </c>
      <c r="E472" s="146">
        <v>44176.0</v>
      </c>
      <c r="F472" s="147" t="s">
        <v>243</v>
      </c>
      <c r="G472" s="148">
        <v>89.0</v>
      </c>
      <c r="H472" s="148">
        <v>130.0</v>
      </c>
      <c r="I472" s="148">
        <v>100.0</v>
      </c>
      <c r="J472" s="149">
        <f t="shared" si="13"/>
        <v>0.006355205527</v>
      </c>
      <c r="K472" s="150">
        <f t="shared" si="30"/>
        <v>4.788647365</v>
      </c>
      <c r="L472" s="151">
        <f t="shared" si="4"/>
        <v>0.7103473646</v>
      </c>
      <c r="M472" s="152" t="str">
        <f t="shared" si="5"/>
        <v>vivszaid</v>
      </c>
      <c r="N472" s="154">
        <f>IFERROR(__xludf.DUMMYFUNCTION("""COMPUTED_VALUE"""),1.0)</f>
        <v>1</v>
      </c>
      <c r="O472" s="184"/>
      <c r="P472" s="184"/>
      <c r="Q472" s="184"/>
      <c r="R472" s="184"/>
      <c r="S472" s="184"/>
      <c r="T472" s="184"/>
      <c r="U472" s="154"/>
      <c r="V472" s="154"/>
      <c r="W472" s="154"/>
      <c r="X472" s="154"/>
      <c r="Y472" s="154"/>
      <c r="Z472" s="154"/>
    </row>
    <row r="473">
      <c r="A473" s="161" t="s">
        <v>66</v>
      </c>
      <c r="B473" s="161" t="s">
        <v>262</v>
      </c>
      <c r="C473" s="162" t="s">
        <v>363</v>
      </c>
      <c r="D473" s="163"/>
      <c r="E473" s="164"/>
      <c r="F473" s="157"/>
      <c r="G473" s="159"/>
      <c r="H473" s="159"/>
      <c r="I473" s="159"/>
      <c r="J473" s="149">
        <f t="shared" si="13"/>
        <v>0</v>
      </c>
      <c r="K473" s="165">
        <f>4.798*-0.85</f>
        <v>-4.0783</v>
      </c>
      <c r="L473" s="151">
        <f t="shared" si="4"/>
        <v>0.7103473646</v>
      </c>
      <c r="M473" s="152" t="str">
        <f t="shared" si="5"/>
        <v>vivszaid</v>
      </c>
      <c r="N473" s="153">
        <f>IFERROR(__xludf.DUMMYFUNCTION("""COMPUTED_VALUE"""),2.0)</f>
        <v>2</v>
      </c>
      <c r="O473" s="154"/>
      <c r="P473" s="154"/>
      <c r="Q473" s="154"/>
      <c r="R473" s="154">
        <v>14.130370493717818</v>
      </c>
      <c r="S473" s="154"/>
      <c r="T473" s="154"/>
      <c r="U473" s="154"/>
      <c r="V473" s="154"/>
      <c r="W473" s="154"/>
      <c r="X473" s="154"/>
      <c r="Y473" s="154"/>
      <c r="Z473" s="154"/>
    </row>
    <row r="474">
      <c r="A474" s="175" t="s">
        <v>177</v>
      </c>
      <c r="B474" s="175" t="s">
        <v>76</v>
      </c>
      <c r="C474" s="147" t="s">
        <v>456</v>
      </c>
      <c r="D474" s="145" t="s">
        <v>242</v>
      </c>
      <c r="E474" s="166">
        <v>44173.0</v>
      </c>
      <c r="F474" s="147" t="s">
        <v>260</v>
      </c>
      <c r="G474" s="148">
        <v>4.0</v>
      </c>
      <c r="H474" s="148">
        <v>5.0</v>
      </c>
      <c r="I474" s="148">
        <v>10.0</v>
      </c>
      <c r="J474" s="149">
        <f t="shared" si="13"/>
        <v>0.0003549564684</v>
      </c>
      <c r="K474" s="150">
        <f t="shared" ref="K474:K481" si="31">J474*$J$1</f>
        <v>0.2674596989</v>
      </c>
      <c r="L474" s="151">
        <f t="shared" si="4"/>
        <v>0.2674596989</v>
      </c>
      <c r="M474" s="152" t="str">
        <f t="shared" si="5"/>
        <v>edapt</v>
      </c>
      <c r="N474" s="154">
        <f>IFERROR(__xludf.DUMMYFUNCTION("""COMPUTED_VALUE"""),1.0)</f>
        <v>1</v>
      </c>
      <c r="O474" s="184"/>
      <c r="P474" s="184"/>
      <c r="Q474" s="184"/>
      <c r="R474" s="184"/>
      <c r="S474" s="184"/>
      <c r="T474" s="184"/>
      <c r="U474" s="154"/>
      <c r="V474" s="154"/>
      <c r="W474" s="154"/>
      <c r="X474" s="154"/>
      <c r="Y474" s="154"/>
      <c r="Z474" s="154"/>
    </row>
    <row r="475">
      <c r="A475" s="175" t="s">
        <v>180</v>
      </c>
      <c r="B475" s="175" t="s">
        <v>76</v>
      </c>
      <c r="C475" s="147" t="s">
        <v>456</v>
      </c>
      <c r="D475" s="145" t="s">
        <v>242</v>
      </c>
      <c r="E475" s="166">
        <v>44173.0</v>
      </c>
      <c r="F475" s="147" t="s">
        <v>260</v>
      </c>
      <c r="G475" s="148">
        <v>4.0</v>
      </c>
      <c r="H475" s="148">
        <v>5.0</v>
      </c>
      <c r="I475" s="148">
        <v>10.0</v>
      </c>
      <c r="J475" s="149">
        <f t="shared" si="13"/>
        <v>0.0003549564684</v>
      </c>
      <c r="K475" s="150">
        <f t="shared" si="31"/>
        <v>0.2674596989</v>
      </c>
      <c r="L475" s="151">
        <f t="shared" si="4"/>
        <v>0.2674596989</v>
      </c>
      <c r="M475" s="152" t="str">
        <f t="shared" si="5"/>
        <v>edendh</v>
      </c>
      <c r="N475" s="154">
        <f>IFERROR(__xludf.DUMMYFUNCTION("""COMPUTED_VALUE"""),1.0)</f>
        <v>1</v>
      </c>
      <c r="O475" s="184"/>
      <c r="P475" s="184"/>
      <c r="Q475" s="184"/>
      <c r="R475" s="184"/>
      <c r="S475" s="184"/>
      <c r="T475" s="184"/>
      <c r="U475" s="154"/>
      <c r="V475" s="154"/>
      <c r="W475" s="154"/>
      <c r="X475" s="154"/>
      <c r="Y475" s="154"/>
      <c r="Z475" s="154"/>
    </row>
    <row r="476">
      <c r="A476" s="175" t="s">
        <v>123</v>
      </c>
      <c r="B476" s="175" t="s">
        <v>76</v>
      </c>
      <c r="C476" s="147" t="s">
        <v>456</v>
      </c>
      <c r="D476" s="145" t="s">
        <v>242</v>
      </c>
      <c r="E476" s="166">
        <v>44173.0</v>
      </c>
      <c r="F476" s="147" t="s">
        <v>260</v>
      </c>
      <c r="G476" s="148">
        <v>4.0</v>
      </c>
      <c r="H476" s="148">
        <v>5.0</v>
      </c>
      <c r="I476" s="148">
        <v>10.0</v>
      </c>
      <c r="J476" s="149">
        <f t="shared" si="13"/>
        <v>0.0003549564684</v>
      </c>
      <c r="K476" s="150">
        <f t="shared" si="31"/>
        <v>0.2674596989</v>
      </c>
      <c r="L476" s="151">
        <f t="shared" si="4"/>
        <v>0.2674596989</v>
      </c>
      <c r="M476" s="152" t="str">
        <f t="shared" si="5"/>
        <v>existenialstoic</v>
      </c>
      <c r="N476" s="154">
        <f>IFERROR(__xludf.DUMMYFUNCTION("""COMPUTED_VALUE"""),1.0)</f>
        <v>1</v>
      </c>
      <c r="O476" s="184"/>
      <c r="P476" s="184"/>
      <c r="Q476" s="184"/>
      <c r="R476" s="184"/>
      <c r="S476" s="184"/>
      <c r="T476" s="184"/>
      <c r="U476" s="154"/>
      <c r="V476" s="154"/>
      <c r="W476" s="154"/>
      <c r="X476" s="154"/>
      <c r="Y476" s="154"/>
      <c r="Z476" s="154"/>
    </row>
    <row r="477">
      <c r="A477" s="175" t="s">
        <v>46</v>
      </c>
      <c r="B477" s="175" t="s">
        <v>76</v>
      </c>
      <c r="C477" s="147" t="s">
        <v>456</v>
      </c>
      <c r="D477" s="145" t="s">
        <v>242</v>
      </c>
      <c r="E477" s="166">
        <v>44173.0</v>
      </c>
      <c r="F477" s="147" t="s">
        <v>260</v>
      </c>
      <c r="G477" s="148">
        <v>4.0</v>
      </c>
      <c r="H477" s="148">
        <v>5.0</v>
      </c>
      <c r="I477" s="148">
        <v>10.0</v>
      </c>
      <c r="J477" s="149">
        <f t="shared" si="13"/>
        <v>0.0003549564684</v>
      </c>
      <c r="K477" s="150">
        <f t="shared" si="31"/>
        <v>0.2674596989</v>
      </c>
      <c r="L477" s="151">
        <f t="shared" si="4"/>
        <v>0.2674596989</v>
      </c>
      <c r="M477" s="152" t="str">
        <f t="shared" si="5"/>
        <v>jonathanbsci</v>
      </c>
      <c r="N477" s="154">
        <f>IFERROR(__xludf.DUMMYFUNCTION("""COMPUTED_VALUE"""),1.0)</f>
        <v>1</v>
      </c>
      <c r="O477" s="184"/>
      <c r="P477" s="184"/>
      <c r="Q477" s="184"/>
      <c r="R477" s="184"/>
      <c r="S477" s="184"/>
      <c r="T477" s="184"/>
      <c r="U477" s="154"/>
      <c r="V477" s="154"/>
      <c r="W477" s="154"/>
      <c r="X477" s="154"/>
      <c r="Y477" s="154"/>
      <c r="Z477" s="154"/>
    </row>
    <row r="478">
      <c r="A478" s="175" t="s">
        <v>79</v>
      </c>
      <c r="B478" s="175" t="s">
        <v>76</v>
      </c>
      <c r="C478" s="147" t="s">
        <v>456</v>
      </c>
      <c r="D478" s="145" t="s">
        <v>242</v>
      </c>
      <c r="E478" s="166">
        <v>44173.0</v>
      </c>
      <c r="F478" s="147" t="s">
        <v>260</v>
      </c>
      <c r="G478" s="148">
        <v>4.0</v>
      </c>
      <c r="H478" s="148">
        <v>5.0</v>
      </c>
      <c r="I478" s="148">
        <v>10.0</v>
      </c>
      <c r="J478" s="149">
        <f t="shared" si="13"/>
        <v>0.0003549564684</v>
      </c>
      <c r="K478" s="150">
        <f t="shared" si="31"/>
        <v>0.2674596989</v>
      </c>
      <c r="L478" s="151">
        <f t="shared" si="4"/>
        <v>0.2674596989</v>
      </c>
      <c r="M478" s="152" t="str">
        <f t="shared" si="5"/>
        <v>phil_h</v>
      </c>
      <c r="N478" s="154">
        <f>IFERROR(__xludf.DUMMYFUNCTION("""COMPUTED_VALUE"""),1.0)</f>
        <v>1</v>
      </c>
      <c r="O478" s="184"/>
      <c r="P478" s="184"/>
      <c r="Q478" s="184"/>
      <c r="R478" s="184"/>
      <c r="S478" s="184"/>
      <c r="T478" s="184"/>
      <c r="U478" s="154"/>
      <c r="V478" s="154"/>
      <c r="W478" s="154"/>
      <c r="X478" s="154"/>
      <c r="Y478" s="154"/>
      <c r="Z478" s="154"/>
    </row>
    <row r="479">
      <c r="A479" s="175" t="s">
        <v>176</v>
      </c>
      <c r="B479" s="175" t="s">
        <v>76</v>
      </c>
      <c r="C479" s="147" t="s">
        <v>456</v>
      </c>
      <c r="D479" s="145" t="s">
        <v>242</v>
      </c>
      <c r="E479" s="166">
        <v>44173.0</v>
      </c>
      <c r="F479" s="147" t="s">
        <v>260</v>
      </c>
      <c r="G479" s="148">
        <v>4.0</v>
      </c>
      <c r="H479" s="148">
        <v>5.0</v>
      </c>
      <c r="I479" s="148">
        <v>10.0</v>
      </c>
      <c r="J479" s="149">
        <f t="shared" si="13"/>
        <v>0.0003549564684</v>
      </c>
      <c r="K479" s="150">
        <f t="shared" si="31"/>
        <v>0.2674596989</v>
      </c>
      <c r="L479" s="151">
        <f t="shared" si="4"/>
        <v>0.2674596989</v>
      </c>
      <c r="M479" s="152" t="str">
        <f t="shared" si="5"/>
        <v>wunluv</v>
      </c>
      <c r="N479" s="154">
        <f>IFERROR(__xludf.DUMMYFUNCTION("""COMPUTED_VALUE"""),1.0)</f>
        <v>1</v>
      </c>
      <c r="O479" s="184"/>
      <c r="P479" s="184"/>
      <c r="Q479" s="184"/>
      <c r="R479" s="184"/>
      <c r="S479" s="184"/>
      <c r="T479" s="184"/>
      <c r="U479" s="154"/>
      <c r="V479" s="154"/>
      <c r="W479" s="154"/>
      <c r="X479" s="154"/>
      <c r="Y479" s="154"/>
      <c r="Z479" s="154"/>
    </row>
    <row r="480">
      <c r="A480" s="175" t="s">
        <v>196</v>
      </c>
      <c r="B480" s="175" t="s">
        <v>6</v>
      </c>
      <c r="C480" s="147" t="s">
        <v>551</v>
      </c>
      <c r="D480" s="145" t="s">
        <v>242</v>
      </c>
      <c r="E480" s="146">
        <v>44180.0</v>
      </c>
      <c r="F480" s="147" t="s">
        <v>249</v>
      </c>
      <c r="G480" s="148">
        <v>1.0</v>
      </c>
      <c r="H480" s="148">
        <v>1.0</v>
      </c>
      <c r="I480" s="148">
        <v>1.0</v>
      </c>
      <c r="J480" s="149">
        <f t="shared" si="13"/>
        <v>0.00006411622608</v>
      </c>
      <c r="K480" s="150">
        <f t="shared" si="31"/>
        <v>0.04831157635</v>
      </c>
      <c r="L480" s="151">
        <f t="shared" si="4"/>
        <v>0.04831157635</v>
      </c>
      <c r="M480" s="152" t="str">
        <f t="shared" si="5"/>
        <v>asalemalawi</v>
      </c>
      <c r="N480" s="154">
        <f>IFERROR(__xludf.DUMMYFUNCTION("""COMPUTED_VALUE"""),1.0)</f>
        <v>1</v>
      </c>
      <c r="O480" s="184"/>
      <c r="P480" s="184"/>
      <c r="Q480" s="184"/>
      <c r="R480" s="184"/>
      <c r="S480" s="184"/>
      <c r="T480" s="184"/>
      <c r="U480" s="154"/>
      <c r="V480" s="154"/>
      <c r="W480" s="154"/>
      <c r="X480" s="154"/>
      <c r="Y480" s="154"/>
      <c r="Z480" s="154"/>
    </row>
    <row r="481">
      <c r="A481" s="175" t="s">
        <v>111</v>
      </c>
      <c r="B481" s="175" t="s">
        <v>6</v>
      </c>
      <c r="C481" s="147" t="s">
        <v>552</v>
      </c>
      <c r="D481" s="145" t="s">
        <v>242</v>
      </c>
      <c r="E481" s="166">
        <v>44174.0</v>
      </c>
      <c r="F481" s="147" t="s">
        <v>249</v>
      </c>
      <c r="G481" s="148">
        <v>1.0</v>
      </c>
      <c r="H481" s="148">
        <v>1.0</v>
      </c>
      <c r="I481" s="148">
        <v>1.0</v>
      </c>
      <c r="J481" s="149">
        <f t="shared" si="13"/>
        <v>0.00006411622608</v>
      </c>
      <c r="K481" s="150">
        <f t="shared" si="31"/>
        <v>0.04831157635</v>
      </c>
      <c r="L481" s="151">
        <f t="shared" si="4"/>
        <v>0.04831157635</v>
      </c>
      <c r="M481" s="152" t="str">
        <f t="shared" si="5"/>
        <v>metaverde</v>
      </c>
      <c r="N481" s="154">
        <f>IFERROR(__xludf.DUMMYFUNCTION("""COMPUTED_VALUE"""),1.0)</f>
        <v>1</v>
      </c>
      <c r="O481" s="184"/>
      <c r="P481" s="184"/>
      <c r="Q481" s="184"/>
      <c r="R481" s="184"/>
      <c r="S481" s="184"/>
      <c r="T481" s="184"/>
      <c r="U481" s="154"/>
      <c r="V481" s="154"/>
      <c r="W481" s="154"/>
      <c r="X481" s="154"/>
      <c r="Y481" s="154"/>
      <c r="Z481" s="154"/>
    </row>
    <row r="482">
      <c r="A482" s="178" t="s">
        <v>96</v>
      </c>
      <c r="B482" s="161" t="s">
        <v>262</v>
      </c>
      <c r="C482" s="162" t="s">
        <v>314</v>
      </c>
      <c r="D482" s="163"/>
      <c r="E482" s="164"/>
      <c r="F482" s="157"/>
      <c r="G482" s="159"/>
      <c r="H482" s="159"/>
      <c r="I482" s="159"/>
      <c r="J482" s="149">
        <f t="shared" si="13"/>
        <v>0</v>
      </c>
      <c r="K482" s="165"/>
      <c r="L482" s="151">
        <f t="shared" si="4"/>
        <v>0</v>
      </c>
      <c r="M482" s="152" t="str">
        <f t="shared" si="5"/>
        <v>anthonyoliai</v>
      </c>
      <c r="N482" s="153">
        <f>IFERROR(__xludf.DUMMYFUNCTION("""COMPUTED_VALUE"""),1.0)</f>
        <v>1</v>
      </c>
      <c r="O482" s="154"/>
      <c r="P482" s="154"/>
      <c r="Q482" s="154"/>
      <c r="R482" s="154">
        <v>8.606119831199203</v>
      </c>
      <c r="S482" s="154"/>
      <c r="T482" s="154"/>
      <c r="U482" s="154"/>
      <c r="V482" s="154"/>
      <c r="W482" s="154"/>
      <c r="X482" s="154"/>
      <c r="Y482" s="154"/>
      <c r="Z482" s="154"/>
    </row>
  </sheetData>
  <autoFilter ref="$A$3:$Z$482">
    <sortState ref="A3:Z482">
      <sortCondition descending="1" ref="L3:L482"/>
      <sortCondition ref="A3:A482"/>
      <sortCondition ref="E3:E482"/>
      <sortCondition descending="1" ref="K3:K482"/>
    </sortState>
  </autoFilter>
  <hyperlinks>
    <hyperlink r:id="rId1" ref="C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4.43" defaultRowHeight="15.75"/>
  <cols>
    <col customWidth="1" min="1" max="2" width="24.57"/>
  </cols>
  <sheetData>
    <row r="1">
      <c r="A1" s="1" t="s">
        <v>553</v>
      </c>
      <c r="B1" s="2">
        <f>sum(B3:B901)</f>
        <v>534.4380395</v>
      </c>
    </row>
    <row r="2">
      <c r="A2" s="182" t="s">
        <v>1</v>
      </c>
      <c r="B2" s="183" t="s">
        <v>2</v>
      </c>
    </row>
    <row r="3">
      <c r="A3" s="7" t="s">
        <v>4</v>
      </c>
      <c r="B3" s="6">
        <v>55.55789473684212</v>
      </c>
    </row>
    <row r="4">
      <c r="A4" s="7" t="s">
        <v>5</v>
      </c>
      <c r="B4" s="6">
        <v>51.58947368421054</v>
      </c>
    </row>
    <row r="5">
      <c r="A5" s="7" t="s">
        <v>3</v>
      </c>
      <c r="B5" s="6">
        <v>44.81065722174233</v>
      </c>
    </row>
    <row r="6">
      <c r="A6" s="7" t="s">
        <v>8</v>
      </c>
      <c r="B6" s="6">
        <v>37.74413313855647</v>
      </c>
    </row>
    <row r="7">
      <c r="A7" s="7" t="s">
        <v>15</v>
      </c>
      <c r="B7" s="6">
        <v>25.480439999675514</v>
      </c>
    </row>
    <row r="8">
      <c r="A8" s="7" t="s">
        <v>11</v>
      </c>
      <c r="B8" s="6">
        <v>25.433207500871028</v>
      </c>
    </row>
    <row r="9">
      <c r="A9" s="7" t="s">
        <v>20</v>
      </c>
      <c r="B9" s="6">
        <v>19.082900543388202</v>
      </c>
    </row>
    <row r="10">
      <c r="A10" s="7" t="s">
        <v>6</v>
      </c>
      <c r="B10" s="6">
        <v>18.441507139292327</v>
      </c>
    </row>
    <row r="11">
      <c r="A11" s="7" t="s">
        <v>12</v>
      </c>
      <c r="B11" s="6">
        <v>15.99163854475176</v>
      </c>
    </row>
    <row r="12">
      <c r="A12" s="7" t="s">
        <v>9</v>
      </c>
      <c r="B12" s="6">
        <v>13.61708735916531</v>
      </c>
    </row>
    <row r="13">
      <c r="A13" s="7" t="s">
        <v>13</v>
      </c>
      <c r="B13" s="6">
        <v>11.636397265476322</v>
      </c>
    </row>
    <row r="14">
      <c r="A14" s="7" t="s">
        <v>23</v>
      </c>
      <c r="B14" s="6">
        <v>10.266145044963935</v>
      </c>
    </row>
    <row r="15">
      <c r="A15" s="7" t="s">
        <v>67</v>
      </c>
      <c r="B15" s="6">
        <v>9.884198826595142</v>
      </c>
    </row>
    <row r="16">
      <c r="A16" s="7" t="s">
        <v>31</v>
      </c>
      <c r="B16" s="6">
        <v>8.946652788420044</v>
      </c>
    </row>
    <row r="17">
      <c r="A17" s="7" t="s">
        <v>71</v>
      </c>
      <c r="B17" s="6">
        <v>8.896925235615464</v>
      </c>
    </row>
    <row r="18">
      <c r="A18" s="7" t="s">
        <v>68</v>
      </c>
      <c r="B18" s="6">
        <v>7.799678177104177</v>
      </c>
    </row>
    <row r="19">
      <c r="A19" s="7" t="s">
        <v>21</v>
      </c>
      <c r="B19" s="6">
        <v>7.657699150493656</v>
      </c>
    </row>
    <row r="20">
      <c r="A20" s="7" t="s">
        <v>75</v>
      </c>
      <c r="B20" s="6">
        <v>7.082901078020852</v>
      </c>
    </row>
    <row r="21">
      <c r="A21" s="7" t="s">
        <v>10</v>
      </c>
      <c r="B21" s="6">
        <v>6.686071341879725</v>
      </c>
    </row>
    <row r="22">
      <c r="A22" s="7" t="s">
        <v>40</v>
      </c>
      <c r="B22" s="6">
        <v>6.452543701794218</v>
      </c>
    </row>
    <row r="23">
      <c r="A23" s="7" t="s">
        <v>78</v>
      </c>
      <c r="B23" s="6">
        <v>6.2624825994092355</v>
      </c>
    </row>
    <row r="24">
      <c r="A24" s="7" t="s">
        <v>81</v>
      </c>
      <c r="B24" s="6">
        <v>6.2624825994092355</v>
      </c>
    </row>
    <row r="25">
      <c r="A25" s="7" t="s">
        <v>49</v>
      </c>
      <c r="B25" s="6">
        <v>6.25062105263158</v>
      </c>
    </row>
    <row r="26">
      <c r="A26" s="7" t="s">
        <v>7</v>
      </c>
      <c r="B26" s="6">
        <v>5.930292758796285</v>
      </c>
    </row>
    <row r="27">
      <c r="A27" s="7" t="s">
        <v>36</v>
      </c>
      <c r="B27" s="6">
        <v>5.241924183057493</v>
      </c>
    </row>
    <row r="28">
      <c r="A28" s="7" t="s">
        <v>25</v>
      </c>
      <c r="B28" s="6">
        <v>5.241924183057493</v>
      </c>
    </row>
    <row r="29">
      <c r="A29" s="7" t="s">
        <v>42</v>
      </c>
      <c r="B29" s="6">
        <v>5.018609165337223</v>
      </c>
    </row>
    <row r="30">
      <c r="A30" s="7" t="s">
        <v>55</v>
      </c>
      <c r="B30" s="6">
        <v>4.946886013268497</v>
      </c>
    </row>
    <row r="31">
      <c r="A31" s="7" t="s">
        <v>38</v>
      </c>
      <c r="B31" s="6">
        <v>4.225585095047874</v>
      </c>
    </row>
    <row r="32">
      <c r="A32" s="7" t="s">
        <v>57</v>
      </c>
      <c r="B32" s="6">
        <v>3.7728755482131273</v>
      </c>
    </row>
    <row r="33">
      <c r="A33" s="7" t="s">
        <v>93</v>
      </c>
      <c r="B33" s="6">
        <v>3.720792077615353</v>
      </c>
    </row>
    <row r="34">
      <c r="A34" s="7" t="s">
        <v>94</v>
      </c>
      <c r="B34" s="6">
        <v>3.6875704423600757</v>
      </c>
    </row>
    <row r="35">
      <c r="A35" s="7" t="s">
        <v>44</v>
      </c>
      <c r="B35" s="6">
        <v>3.587054912794809</v>
      </c>
    </row>
    <row r="36">
      <c r="A36" s="7" t="s">
        <v>24</v>
      </c>
      <c r="B36" s="6">
        <v>3.1584749445458975</v>
      </c>
    </row>
    <row r="37">
      <c r="A37" s="7" t="s">
        <v>45</v>
      </c>
      <c r="B37" s="6">
        <v>3.136879735845555</v>
      </c>
    </row>
    <row r="38">
      <c r="A38" s="7" t="s">
        <v>47</v>
      </c>
      <c r="B38" s="6">
        <v>2.949378870202845</v>
      </c>
    </row>
    <row r="39">
      <c r="A39" s="7" t="s">
        <v>58</v>
      </c>
      <c r="B39" s="6">
        <v>2.8581763887799525</v>
      </c>
    </row>
    <row r="40">
      <c r="A40" s="7" t="s">
        <v>61</v>
      </c>
      <c r="B40" s="6">
        <v>2.772010877119927</v>
      </c>
    </row>
    <row r="41">
      <c r="A41" s="7" t="s">
        <v>69</v>
      </c>
      <c r="B41" s="6">
        <v>2.764973259434141</v>
      </c>
    </row>
    <row r="42">
      <c r="A42" s="7" t="s">
        <v>101</v>
      </c>
      <c r="B42" s="6">
        <v>2.7350173476193747</v>
      </c>
    </row>
    <row r="43">
      <c r="A43" s="7" t="s">
        <v>14</v>
      </c>
      <c r="B43" s="6">
        <v>2.6819191712959496</v>
      </c>
    </row>
    <row r="44">
      <c r="A44" s="7" t="s">
        <v>26</v>
      </c>
      <c r="B44" s="6">
        <v>2.584789847786187</v>
      </c>
    </row>
    <row r="45">
      <c r="A45" s="7" t="s">
        <v>64</v>
      </c>
      <c r="B45" s="6">
        <v>2.5845166384094167</v>
      </c>
    </row>
    <row r="46">
      <c r="A46" s="7" t="s">
        <v>103</v>
      </c>
      <c r="B46" s="6">
        <v>2.4046064361382316</v>
      </c>
    </row>
    <row r="47">
      <c r="A47" s="7" t="s">
        <v>91</v>
      </c>
      <c r="B47" s="6">
        <v>2.4046064361382316</v>
      </c>
    </row>
    <row r="48">
      <c r="A48" s="7" t="s">
        <v>43</v>
      </c>
      <c r="B48" s="6">
        <v>2.3170503125703217</v>
      </c>
    </row>
    <row r="49">
      <c r="A49" s="7" t="s">
        <v>65</v>
      </c>
      <c r="B49" s="6">
        <v>2.2511667146777072</v>
      </c>
    </row>
    <row r="50">
      <c r="A50" s="7" t="s">
        <v>82</v>
      </c>
      <c r="B50" s="6">
        <v>2.1819127538343555</v>
      </c>
    </row>
    <row r="51">
      <c r="A51" s="7" t="s">
        <v>105</v>
      </c>
      <c r="B51" s="6">
        <v>2.0729592126678806</v>
      </c>
    </row>
    <row r="52">
      <c r="A52" s="7" t="s">
        <v>27</v>
      </c>
      <c r="B52" s="6">
        <v>1.948514199109645</v>
      </c>
    </row>
    <row r="53">
      <c r="A53" s="7" t="s">
        <v>87</v>
      </c>
      <c r="B53" s="6">
        <v>1.9007849390866394</v>
      </c>
    </row>
    <row r="54">
      <c r="A54" s="7" t="s">
        <v>19</v>
      </c>
      <c r="B54" s="6">
        <v>1.771694426700332</v>
      </c>
    </row>
    <row r="55">
      <c r="A55" s="7" t="s">
        <v>32</v>
      </c>
      <c r="B55" s="6">
        <v>1.771146206026727</v>
      </c>
    </row>
    <row r="56">
      <c r="A56" s="7" t="s">
        <v>106</v>
      </c>
      <c r="B56" s="6">
        <v>1.6810545002027495</v>
      </c>
    </row>
    <row r="57">
      <c r="A57" s="7" t="s">
        <v>115</v>
      </c>
      <c r="B57" s="6">
        <v>1.6810545002027495</v>
      </c>
    </row>
    <row r="58">
      <c r="A58" s="7" t="s">
        <v>76</v>
      </c>
      <c r="B58" s="6">
        <v>1.5934105837270032</v>
      </c>
    </row>
    <row r="59">
      <c r="A59" s="7" t="s">
        <v>110</v>
      </c>
      <c r="B59" s="6">
        <v>1.5909627943787716</v>
      </c>
    </row>
    <row r="60">
      <c r="A60" s="7" t="s">
        <v>16</v>
      </c>
      <c r="B60" s="6">
        <v>1.4803353543423388</v>
      </c>
    </row>
    <row r="61">
      <c r="A61" s="7" t="s">
        <v>125</v>
      </c>
      <c r="B61" s="6">
        <v>1.3606670935389324</v>
      </c>
    </row>
    <row r="62">
      <c r="A62" s="7" t="s">
        <v>60</v>
      </c>
      <c r="B62" s="6">
        <v>1.2260939356531437</v>
      </c>
    </row>
    <row r="63">
      <c r="A63" s="7" t="s">
        <v>132</v>
      </c>
      <c r="B63" s="6">
        <v>1.1392679532696763</v>
      </c>
    </row>
    <row r="64">
      <c r="A64" s="7" t="s">
        <v>133</v>
      </c>
      <c r="B64" s="6">
        <v>1.1392679532696763</v>
      </c>
    </row>
    <row r="65">
      <c r="A65" s="7" t="s">
        <v>100</v>
      </c>
      <c r="B65" s="6">
        <v>1.1360022298291663</v>
      </c>
    </row>
    <row r="66">
      <c r="A66" s="7" t="s">
        <v>33</v>
      </c>
      <c r="B66" s="6">
        <v>1.1011888321378178</v>
      </c>
    </row>
    <row r="67">
      <c r="A67" s="7" t="s">
        <v>72</v>
      </c>
      <c r="B67" s="6">
        <v>1.0909563769171777</v>
      </c>
    </row>
    <row r="68">
      <c r="A68" s="7" t="s">
        <v>62</v>
      </c>
      <c r="B68" s="6">
        <v>1.0909563769171777</v>
      </c>
    </row>
    <row r="69">
      <c r="A69" s="7" t="s">
        <v>135</v>
      </c>
      <c r="B69" s="6">
        <v>1.0909563769171777</v>
      </c>
    </row>
    <row r="70">
      <c r="A70" s="7" t="s">
        <v>70</v>
      </c>
      <c r="B70" s="6">
        <v>1.0909563769171777</v>
      </c>
    </row>
    <row r="71">
      <c r="A71" s="7" t="s">
        <v>18</v>
      </c>
      <c r="B71" s="6">
        <v>1.0909563769171777</v>
      </c>
    </row>
    <row r="72">
      <c r="A72" s="7" t="s">
        <v>51</v>
      </c>
      <c r="B72" s="6">
        <v>1.0909563769171777</v>
      </c>
    </row>
    <row r="73">
      <c r="A73" s="7" t="s">
        <v>63</v>
      </c>
      <c r="B73" s="6">
        <v>1.0909563769171777</v>
      </c>
    </row>
    <row r="74">
      <c r="A74" s="7" t="s">
        <v>73</v>
      </c>
      <c r="B74" s="6">
        <v>1.0539628474166252</v>
      </c>
    </row>
    <row r="75">
      <c r="A75" s="7" t="s">
        <v>137</v>
      </c>
      <c r="B75" s="6">
        <v>1.0056512710641266</v>
      </c>
    </row>
    <row r="76">
      <c r="A76" s="7" t="s">
        <v>151</v>
      </c>
      <c r="B76" s="6">
        <v>0.7428644476441756</v>
      </c>
    </row>
    <row r="77">
      <c r="A77" s="7" t="s">
        <v>66</v>
      </c>
      <c r="B77" s="6">
        <v>0.7103473645939431</v>
      </c>
    </row>
    <row r="78">
      <c r="A78" s="7" t="s">
        <v>177</v>
      </c>
      <c r="B78" s="6">
        <v>0.26745969890689564</v>
      </c>
    </row>
    <row r="79">
      <c r="A79" s="7" t="s">
        <v>180</v>
      </c>
      <c r="B79" s="6">
        <v>0.26745969890689564</v>
      </c>
    </row>
    <row r="80">
      <c r="A80" s="7" t="s">
        <v>123</v>
      </c>
      <c r="B80" s="6">
        <v>0.26745969890689564</v>
      </c>
    </row>
    <row r="81">
      <c r="A81" s="7" t="s">
        <v>46</v>
      </c>
      <c r="B81" s="6">
        <v>0.26745969890689564</v>
      </c>
    </row>
    <row r="82">
      <c r="A82" s="7" t="s">
        <v>79</v>
      </c>
      <c r="B82" s="6">
        <v>0.26745969890689564</v>
      </c>
    </row>
    <row r="83">
      <c r="A83" s="7" t="s">
        <v>176</v>
      </c>
      <c r="B83" s="6">
        <v>0.26745969890689564</v>
      </c>
    </row>
    <row r="84">
      <c r="A84" s="7" t="s">
        <v>196</v>
      </c>
      <c r="B84" s="6">
        <v>0.04831157635249865</v>
      </c>
    </row>
    <row r="85">
      <c r="A85" s="7" t="s">
        <v>111</v>
      </c>
      <c r="B85" s="6">
        <v>0.04831157635249865</v>
      </c>
    </row>
    <row r="86">
      <c r="A86" s="7"/>
      <c r="B86" s="6"/>
    </row>
    <row r="87">
      <c r="A87" s="7"/>
      <c r="B87" s="6"/>
    </row>
    <row r="88">
      <c r="A88" s="7"/>
      <c r="B88" s="6"/>
    </row>
    <row r="89">
      <c r="A89" s="7"/>
      <c r="B89" s="6"/>
    </row>
    <row r="90">
      <c r="A90" s="7"/>
      <c r="B90" s="6"/>
    </row>
    <row r="91">
      <c r="A91" s="7"/>
      <c r="B91" s="6"/>
    </row>
    <row r="92">
      <c r="A92" s="7"/>
      <c r="B92" s="6"/>
    </row>
    <row r="93">
      <c r="A93" s="7"/>
      <c r="B93" s="6"/>
    </row>
    <row r="94">
      <c r="A94" s="7"/>
      <c r="B94" s="6"/>
    </row>
    <row r="95">
      <c r="A95" s="7"/>
      <c r="B95" s="6"/>
    </row>
    <row r="96">
      <c r="A96" s="7"/>
      <c r="B96" s="6"/>
    </row>
    <row r="97">
      <c r="A97" s="7"/>
      <c r="B97" s="6"/>
    </row>
    <row r="98">
      <c r="A98" s="7"/>
      <c r="B98" s="6"/>
    </row>
    <row r="99">
      <c r="A99" s="7"/>
      <c r="B99" s="6"/>
    </row>
    <row r="100">
      <c r="A100" s="7"/>
      <c r="B100" s="6"/>
    </row>
    <row r="101">
      <c r="A101" s="7"/>
      <c r="B101" s="6"/>
    </row>
    <row r="102">
      <c r="A102" s="7"/>
      <c r="B102" s="6"/>
    </row>
    <row r="103">
      <c r="A103" s="7"/>
      <c r="B103" s="6"/>
    </row>
    <row r="104">
      <c r="A104" s="7"/>
      <c r="B104" s="6"/>
    </row>
    <row r="105">
      <c r="A105" s="7"/>
      <c r="B105" s="6"/>
    </row>
    <row r="106">
      <c r="A106" s="7"/>
      <c r="B106" s="6"/>
    </row>
    <row r="107">
      <c r="A107" s="7"/>
      <c r="B107" s="6"/>
    </row>
    <row r="108">
      <c r="A108" s="7"/>
      <c r="B108" s="6"/>
    </row>
    <row r="109">
      <c r="A109" s="7"/>
      <c r="B109" s="6"/>
    </row>
    <row r="110">
      <c r="A110" s="7"/>
      <c r="B110" s="6"/>
    </row>
    <row r="111">
      <c r="A111" s="7"/>
      <c r="B111" s="6"/>
    </row>
    <row r="112">
      <c r="A112" s="7"/>
      <c r="B112" s="6"/>
    </row>
    <row r="113">
      <c r="A113" s="7"/>
      <c r="B113" s="6"/>
    </row>
    <row r="114">
      <c r="A114" s="7"/>
      <c r="B114" s="6"/>
    </row>
    <row r="115">
      <c r="A115" s="7"/>
      <c r="B115" s="6"/>
    </row>
    <row r="116">
      <c r="A116" s="7"/>
      <c r="B116" s="6"/>
    </row>
    <row r="117">
      <c r="A117" s="7"/>
      <c r="B117" s="6"/>
    </row>
    <row r="118">
      <c r="A118" s="7"/>
      <c r="B118" s="6"/>
    </row>
    <row r="119">
      <c r="A119" s="7"/>
      <c r="B119" s="6"/>
    </row>
    <row r="120">
      <c r="A120" s="7"/>
      <c r="B120" s="6"/>
    </row>
    <row r="121">
      <c r="A121" s="7"/>
      <c r="B121" s="6"/>
    </row>
    <row r="122">
      <c r="A122" s="7"/>
      <c r="B122" s="6"/>
    </row>
    <row r="123">
      <c r="A123" s="7"/>
      <c r="B123" s="6"/>
    </row>
    <row r="124">
      <c r="A124" s="7"/>
      <c r="B124" s="6"/>
    </row>
    <row r="125">
      <c r="A125" s="7"/>
      <c r="B125" s="6"/>
    </row>
    <row r="126">
      <c r="A126" s="7"/>
      <c r="B126" s="6"/>
    </row>
    <row r="127">
      <c r="A127" s="7"/>
      <c r="B127" s="6"/>
    </row>
    <row r="128">
      <c r="A128" s="7"/>
      <c r="B128" s="6"/>
    </row>
    <row r="129">
      <c r="A129" s="7"/>
      <c r="B129" s="6"/>
    </row>
    <row r="130">
      <c r="A130" s="7"/>
      <c r="B130" s="6"/>
    </row>
    <row r="131">
      <c r="A131" s="7"/>
      <c r="B131" s="6"/>
    </row>
    <row r="132">
      <c r="A132" s="7"/>
      <c r="B132" s="6"/>
    </row>
    <row r="133">
      <c r="A133" s="7"/>
      <c r="B133" s="6"/>
    </row>
    <row r="134">
      <c r="A134" s="7"/>
      <c r="B134" s="6"/>
    </row>
    <row r="135">
      <c r="A135" s="7"/>
      <c r="B135" s="6"/>
    </row>
    <row r="136">
      <c r="A136" s="7"/>
      <c r="B136" s="6"/>
    </row>
    <row r="137">
      <c r="A137" s="7"/>
      <c r="B137" s="6"/>
    </row>
    <row r="138">
      <c r="A138" s="7"/>
      <c r="B138" s="6"/>
    </row>
    <row r="139">
      <c r="A139" s="7"/>
      <c r="B139" s="6"/>
    </row>
    <row r="140">
      <c r="A140" s="7"/>
      <c r="B140" s="6"/>
    </row>
    <row r="141">
      <c r="A141" s="7"/>
      <c r="B141" s="6"/>
    </row>
    <row r="142">
      <c r="A142" s="7"/>
      <c r="B142" s="6"/>
    </row>
    <row r="143">
      <c r="A143" s="7"/>
      <c r="B143" s="6"/>
    </row>
    <row r="144">
      <c r="A144" s="7"/>
      <c r="B144" s="6"/>
    </row>
    <row r="145">
      <c r="A145" s="7"/>
      <c r="B145" s="6"/>
    </row>
    <row r="146">
      <c r="A146" s="7"/>
      <c r="B146" s="6"/>
    </row>
    <row r="147">
      <c r="A147" s="7"/>
      <c r="B147" s="6"/>
    </row>
    <row r="148">
      <c r="A148" s="7"/>
      <c r="B148" s="6"/>
    </row>
    <row r="149">
      <c r="A149" s="7"/>
      <c r="B149" s="6"/>
    </row>
    <row r="150">
      <c r="A150" s="7"/>
      <c r="B150" s="6"/>
    </row>
    <row r="151">
      <c r="A151" s="7"/>
      <c r="B151" s="6"/>
    </row>
    <row r="152">
      <c r="A152" s="7"/>
      <c r="B152" s="6"/>
    </row>
    <row r="153">
      <c r="A153" s="7"/>
      <c r="B153" s="6"/>
    </row>
    <row r="154">
      <c r="A154" s="7"/>
      <c r="B154" s="6"/>
    </row>
    <row r="155">
      <c r="A155" s="7"/>
      <c r="B155" s="6"/>
    </row>
    <row r="156">
      <c r="A156" s="7"/>
      <c r="B156" s="6"/>
    </row>
    <row r="157">
      <c r="A157" s="7"/>
      <c r="B157" s="6"/>
    </row>
    <row r="158">
      <c r="A158" s="7"/>
      <c r="B158" s="6"/>
    </row>
    <row r="159">
      <c r="A159" s="7"/>
      <c r="B159" s="6"/>
    </row>
    <row r="160">
      <c r="A160" s="7"/>
      <c r="B160" s="6"/>
    </row>
    <row r="161">
      <c r="A161" s="7"/>
      <c r="B161" s="6"/>
    </row>
    <row r="162">
      <c r="A162" s="7"/>
      <c r="B162" s="6"/>
    </row>
    <row r="163">
      <c r="A163" s="7"/>
      <c r="B163" s="6"/>
    </row>
    <row r="164">
      <c r="A164" s="7"/>
      <c r="B164" s="6"/>
    </row>
    <row r="165">
      <c r="A165" s="7"/>
      <c r="B165" s="6"/>
    </row>
    <row r="166">
      <c r="A166" s="7"/>
      <c r="B166" s="6"/>
    </row>
    <row r="167">
      <c r="A167" s="7"/>
      <c r="B167" s="6"/>
    </row>
    <row r="168">
      <c r="A168" s="7"/>
      <c r="B168" s="6"/>
    </row>
    <row r="169">
      <c r="A169" s="7"/>
      <c r="B169" s="6"/>
    </row>
    <row r="170">
      <c r="A170" s="7"/>
      <c r="B170" s="6"/>
    </row>
    <row r="171">
      <c r="A171" s="7"/>
      <c r="B171" s="6"/>
    </row>
    <row r="172">
      <c r="A172" s="7"/>
      <c r="B172" s="6"/>
    </row>
    <row r="173">
      <c r="A173" s="7"/>
      <c r="B173" s="6"/>
    </row>
    <row r="174">
      <c r="A174" s="7"/>
      <c r="B174" s="6"/>
    </row>
    <row r="175">
      <c r="A175" s="7"/>
      <c r="B175" s="6"/>
    </row>
    <row r="176">
      <c r="A176" s="7"/>
      <c r="B176" s="6"/>
    </row>
    <row r="177">
      <c r="A177" s="7"/>
      <c r="B177" s="6"/>
    </row>
    <row r="178">
      <c r="A178" s="7"/>
      <c r="B178" s="6"/>
    </row>
    <row r="179">
      <c r="A179" s="7"/>
      <c r="B179" s="6"/>
    </row>
    <row r="180">
      <c r="A180" s="7"/>
      <c r="B180" s="6"/>
    </row>
    <row r="181">
      <c r="A181" s="7"/>
      <c r="B181" s="6"/>
    </row>
    <row r="182">
      <c r="A182" s="7"/>
      <c r="B182" s="6"/>
    </row>
    <row r="183">
      <c r="A183" s="7"/>
      <c r="B183" s="6"/>
    </row>
    <row r="184">
      <c r="A184" s="7"/>
      <c r="B184" s="6"/>
    </row>
    <row r="185">
      <c r="A185" s="7"/>
      <c r="B185" s="6"/>
    </row>
    <row r="186">
      <c r="A186" s="7"/>
      <c r="B186" s="6"/>
    </row>
    <row r="187">
      <c r="A187" s="7"/>
      <c r="B187" s="6"/>
    </row>
    <row r="188">
      <c r="A188" s="7"/>
      <c r="B188" s="6"/>
    </row>
    <row r="189">
      <c r="A189" s="7"/>
      <c r="B189" s="6"/>
    </row>
    <row r="190">
      <c r="A190" s="7"/>
      <c r="B190" s="6"/>
    </row>
    <row r="191">
      <c r="A191" s="7"/>
      <c r="B191" s="6"/>
    </row>
    <row r="192">
      <c r="A192" s="7"/>
      <c r="B192" s="6"/>
    </row>
    <row r="193">
      <c r="A193" s="7"/>
      <c r="B193" s="6"/>
    </row>
    <row r="194">
      <c r="A194" s="7"/>
      <c r="B194" s="6"/>
    </row>
    <row r="195">
      <c r="A195" s="7"/>
      <c r="B195" s="6"/>
    </row>
    <row r="196">
      <c r="A196" s="7"/>
      <c r="B196" s="6"/>
    </row>
    <row r="197">
      <c r="A197" s="7"/>
      <c r="B197" s="6"/>
    </row>
    <row r="198">
      <c r="A198" s="7"/>
      <c r="B198" s="6"/>
    </row>
    <row r="199">
      <c r="A199" s="7"/>
      <c r="B199" s="6"/>
    </row>
    <row r="200">
      <c r="A200" s="7"/>
      <c r="B200" s="6"/>
    </row>
    <row r="201">
      <c r="A201" s="7"/>
      <c r="B201" s="6"/>
    </row>
    <row r="202">
      <c r="A202" s="7"/>
      <c r="B202" s="6"/>
    </row>
    <row r="203">
      <c r="A203" s="7"/>
      <c r="B203" s="6"/>
    </row>
    <row r="204">
      <c r="A204" s="7"/>
      <c r="B204" s="6"/>
    </row>
    <row r="205">
      <c r="A205" s="7"/>
      <c r="B205" s="6"/>
    </row>
    <row r="206">
      <c r="A206" s="7"/>
      <c r="B206" s="6"/>
    </row>
    <row r="207">
      <c r="A207" s="7"/>
      <c r="B207" s="6"/>
    </row>
    <row r="208">
      <c r="A208" s="7"/>
      <c r="B208" s="6"/>
    </row>
    <row r="209">
      <c r="A209" s="7"/>
      <c r="B209" s="6"/>
    </row>
    <row r="210">
      <c r="A210" s="7"/>
      <c r="B210" s="6"/>
    </row>
    <row r="211">
      <c r="A211" s="7"/>
      <c r="B211" s="6"/>
    </row>
    <row r="212">
      <c r="A212" s="7"/>
      <c r="B212" s="6"/>
    </row>
    <row r="213">
      <c r="A213" s="7"/>
      <c r="B213" s="6"/>
    </row>
    <row r="214">
      <c r="A214" s="7"/>
      <c r="B214" s="6"/>
    </row>
    <row r="215">
      <c r="A215" s="7"/>
      <c r="B215" s="6"/>
    </row>
    <row r="216">
      <c r="A216" s="7"/>
      <c r="B216" s="6"/>
    </row>
    <row r="217">
      <c r="A217" s="7"/>
      <c r="B217" s="6"/>
    </row>
    <row r="218">
      <c r="A218" s="7"/>
      <c r="B218" s="6"/>
    </row>
    <row r="219">
      <c r="A219" s="7"/>
      <c r="B219" s="6"/>
    </row>
    <row r="220">
      <c r="A220" s="7"/>
      <c r="B220" s="6"/>
    </row>
    <row r="221">
      <c r="A221" s="7"/>
      <c r="B221" s="6"/>
    </row>
    <row r="222">
      <c r="A222" s="7"/>
      <c r="B222" s="6"/>
    </row>
    <row r="223">
      <c r="A223" s="7"/>
      <c r="B223" s="6"/>
    </row>
    <row r="224">
      <c r="A224" s="7"/>
      <c r="B224" s="6"/>
    </row>
    <row r="225">
      <c r="A225" s="7"/>
      <c r="B225" s="6"/>
    </row>
    <row r="226">
      <c r="A226" s="7"/>
      <c r="B226" s="6"/>
    </row>
    <row r="227">
      <c r="A227" s="7"/>
      <c r="B227" s="6"/>
    </row>
    <row r="228">
      <c r="A228" s="7"/>
      <c r="B228" s="6"/>
    </row>
    <row r="229">
      <c r="A229" s="7"/>
      <c r="B229" s="6"/>
    </row>
    <row r="230">
      <c r="A230" s="7"/>
      <c r="B230" s="6"/>
    </row>
    <row r="231">
      <c r="A231" s="7"/>
      <c r="B231" s="6"/>
    </row>
    <row r="232">
      <c r="A232" s="7"/>
      <c r="B232" s="6"/>
    </row>
    <row r="233">
      <c r="A233" s="7"/>
      <c r="B233" s="6"/>
    </row>
    <row r="234">
      <c r="A234" s="7"/>
      <c r="B234" s="6"/>
    </row>
    <row r="235">
      <c r="A235" s="7"/>
      <c r="B235" s="6"/>
    </row>
    <row r="236">
      <c r="A236" s="7"/>
      <c r="B236" s="6"/>
    </row>
    <row r="237">
      <c r="A237" s="7"/>
      <c r="B237" s="6"/>
    </row>
    <row r="238">
      <c r="A238" s="7"/>
      <c r="B238" s="6"/>
    </row>
    <row r="239">
      <c r="A239" s="7"/>
      <c r="B239" s="6"/>
    </row>
    <row r="240">
      <c r="A240" s="7"/>
      <c r="B240" s="6"/>
    </row>
    <row r="241">
      <c r="A241" s="7"/>
      <c r="B241" s="6"/>
    </row>
    <row r="242">
      <c r="A242" s="7"/>
      <c r="B242" s="6"/>
    </row>
    <row r="243">
      <c r="A243" s="7"/>
      <c r="B243" s="6"/>
    </row>
    <row r="244">
      <c r="A244" s="7"/>
      <c r="B244" s="6"/>
    </row>
    <row r="245">
      <c r="A245" s="7"/>
      <c r="B245" s="6"/>
    </row>
    <row r="246">
      <c r="A246" s="7"/>
      <c r="B246" s="6"/>
    </row>
    <row r="247">
      <c r="A247" s="7"/>
      <c r="B247" s="6"/>
    </row>
    <row r="248">
      <c r="A248" s="7"/>
      <c r="B248" s="6"/>
    </row>
    <row r="249">
      <c r="A249" s="7"/>
      <c r="B249" s="6"/>
    </row>
    <row r="250">
      <c r="A250" s="7"/>
      <c r="B250" s="6"/>
    </row>
    <row r="251">
      <c r="A251" s="7"/>
      <c r="B251" s="6"/>
    </row>
    <row r="252">
      <c r="A252" s="7"/>
      <c r="B252" s="6"/>
    </row>
    <row r="253">
      <c r="A253" s="7"/>
      <c r="B253" s="6"/>
    </row>
    <row r="254">
      <c r="A254" s="7"/>
      <c r="B254" s="6"/>
    </row>
    <row r="255">
      <c r="A255" s="7"/>
      <c r="B255" s="6"/>
    </row>
    <row r="256">
      <c r="A256" s="7"/>
      <c r="B256" s="6"/>
    </row>
    <row r="257">
      <c r="A257" s="7"/>
      <c r="B257" s="6"/>
    </row>
    <row r="258">
      <c r="A258" s="7"/>
      <c r="B258" s="6"/>
    </row>
    <row r="259">
      <c r="A259" s="7"/>
      <c r="B259" s="6"/>
    </row>
    <row r="260">
      <c r="A260" s="7"/>
      <c r="B260" s="6"/>
    </row>
    <row r="261">
      <c r="A261" s="7"/>
      <c r="B261" s="6"/>
    </row>
    <row r="262">
      <c r="A262" s="7"/>
      <c r="B262" s="6"/>
    </row>
    <row r="263">
      <c r="A263" s="7"/>
      <c r="B263" s="6"/>
    </row>
    <row r="264">
      <c r="A264" s="7"/>
      <c r="B264" s="6"/>
    </row>
    <row r="265">
      <c r="A265" s="7"/>
      <c r="B265" s="6"/>
    </row>
    <row r="266">
      <c r="A266" s="7"/>
      <c r="B266" s="6"/>
    </row>
    <row r="267">
      <c r="A267" s="7"/>
      <c r="B267" s="6"/>
    </row>
    <row r="268">
      <c r="A268" s="7"/>
      <c r="B268" s="6"/>
    </row>
    <row r="269">
      <c r="A269" s="7"/>
      <c r="B269" s="6"/>
    </row>
    <row r="270">
      <c r="A270" s="7"/>
      <c r="B270" s="6"/>
    </row>
    <row r="271">
      <c r="A271" s="7"/>
      <c r="B271" s="6"/>
    </row>
    <row r="272">
      <c r="A272" s="7"/>
      <c r="B272" s="6"/>
    </row>
    <row r="273">
      <c r="A273" s="7"/>
      <c r="B273" s="6"/>
    </row>
    <row r="274">
      <c r="A274" s="7"/>
      <c r="B274" s="6"/>
    </row>
    <row r="275">
      <c r="A275" s="7"/>
      <c r="B275" s="6"/>
    </row>
    <row r="276">
      <c r="A276" s="7"/>
      <c r="B276" s="6"/>
    </row>
    <row r="277">
      <c r="A277" s="7"/>
      <c r="B277" s="6"/>
    </row>
    <row r="278">
      <c r="A278" s="7"/>
      <c r="B278" s="6"/>
    </row>
    <row r="279">
      <c r="A279" s="7"/>
      <c r="B279" s="6"/>
    </row>
    <row r="280">
      <c r="A280" s="7"/>
      <c r="B280" s="6"/>
    </row>
    <row r="281">
      <c r="A281" s="7"/>
      <c r="B281" s="6"/>
    </row>
    <row r="282">
      <c r="A282" s="7"/>
      <c r="B282" s="6"/>
    </row>
    <row r="283">
      <c r="A283" s="7"/>
      <c r="B283" s="6"/>
    </row>
    <row r="284">
      <c r="A284" s="7"/>
      <c r="B284" s="6"/>
    </row>
    <row r="285">
      <c r="A285" s="7"/>
      <c r="B285" s="6"/>
    </row>
    <row r="286">
      <c r="A286" s="7"/>
      <c r="B286" s="6"/>
    </row>
    <row r="287">
      <c r="A287" s="7"/>
      <c r="B287" s="6"/>
    </row>
    <row r="288">
      <c r="A288" s="7"/>
      <c r="B288" s="6"/>
    </row>
    <row r="289">
      <c r="A289" s="7"/>
      <c r="B289" s="6"/>
    </row>
    <row r="290">
      <c r="A290" s="7"/>
      <c r="B290" s="6"/>
    </row>
    <row r="291">
      <c r="A291" s="7"/>
      <c r="B291" s="6"/>
    </row>
    <row r="292">
      <c r="A292" s="7"/>
      <c r="B292" s="6"/>
    </row>
    <row r="293">
      <c r="A293" s="7"/>
      <c r="B293" s="6"/>
    </row>
    <row r="294">
      <c r="A294" s="7"/>
      <c r="B294" s="6"/>
    </row>
    <row r="295">
      <c r="A295" s="7"/>
      <c r="B295" s="6"/>
    </row>
    <row r="296">
      <c r="A296" s="7"/>
      <c r="B296" s="6"/>
    </row>
    <row r="297">
      <c r="A297" s="7"/>
      <c r="B297" s="6"/>
    </row>
    <row r="298">
      <c r="A298" s="7"/>
      <c r="B298" s="6"/>
    </row>
    <row r="299">
      <c r="A299" s="7"/>
      <c r="B299" s="6"/>
    </row>
    <row r="300">
      <c r="A300" s="7"/>
      <c r="B300" s="6"/>
    </row>
    <row r="301">
      <c r="A301" s="7"/>
      <c r="B301" s="6"/>
    </row>
    <row r="302">
      <c r="A302" s="7"/>
      <c r="B302" s="6"/>
    </row>
    <row r="303">
      <c r="A303" s="7"/>
      <c r="B303" s="6"/>
    </row>
    <row r="304">
      <c r="A304" s="7"/>
      <c r="B304" s="6"/>
    </row>
    <row r="305">
      <c r="A305" s="7"/>
      <c r="B305" s="6"/>
    </row>
    <row r="306">
      <c r="A306" s="7"/>
      <c r="B306" s="6"/>
    </row>
    <row r="307">
      <c r="A307" s="7"/>
      <c r="B307" s="6"/>
    </row>
    <row r="308">
      <c r="A308" s="7"/>
      <c r="B308" s="6"/>
    </row>
    <row r="309">
      <c r="A309" s="7"/>
      <c r="B309" s="6"/>
    </row>
    <row r="310">
      <c r="A310" s="7"/>
      <c r="B310" s="6"/>
    </row>
    <row r="311">
      <c r="A311" s="7"/>
      <c r="B311" s="6"/>
    </row>
    <row r="312">
      <c r="A312" s="7"/>
      <c r="B312" s="6"/>
    </row>
    <row r="313">
      <c r="A313" s="7"/>
      <c r="B313" s="6"/>
    </row>
    <row r="314">
      <c r="A314" s="7"/>
      <c r="B314" s="6"/>
    </row>
    <row r="315">
      <c r="A315" s="7"/>
      <c r="B315" s="6"/>
    </row>
    <row r="316">
      <c r="A316" s="7"/>
      <c r="B316" s="6"/>
    </row>
    <row r="317">
      <c r="A317" s="7"/>
      <c r="B317" s="6"/>
    </row>
    <row r="318">
      <c r="A318" s="7"/>
      <c r="B318" s="6"/>
    </row>
    <row r="319">
      <c r="A319" s="7"/>
      <c r="B319" s="6"/>
    </row>
    <row r="320">
      <c r="A320" s="7"/>
      <c r="B320" s="6"/>
    </row>
    <row r="321">
      <c r="A321" s="7"/>
      <c r="B321" s="6"/>
    </row>
    <row r="322">
      <c r="A322" s="7"/>
      <c r="B322" s="6"/>
    </row>
    <row r="323">
      <c r="A323" s="7"/>
      <c r="B323" s="6"/>
    </row>
    <row r="324">
      <c r="A324" s="7"/>
      <c r="B324" s="6"/>
    </row>
    <row r="325">
      <c r="A325" s="7"/>
      <c r="B325" s="6"/>
    </row>
    <row r="326">
      <c r="A326" s="7"/>
      <c r="B326" s="6"/>
    </row>
    <row r="327">
      <c r="A327" s="7"/>
      <c r="B327" s="6"/>
    </row>
    <row r="328">
      <c r="A328" s="7"/>
      <c r="B328" s="6"/>
    </row>
    <row r="329">
      <c r="A329" s="7"/>
      <c r="B329" s="6"/>
    </row>
    <row r="330">
      <c r="A330" s="7"/>
      <c r="B330" s="6"/>
    </row>
    <row r="331">
      <c r="A331" s="7"/>
      <c r="B331" s="6"/>
    </row>
    <row r="332">
      <c r="A332" s="7"/>
      <c r="B332" s="6"/>
    </row>
    <row r="333">
      <c r="A333" s="7"/>
      <c r="B333" s="6"/>
    </row>
    <row r="334">
      <c r="A334" s="7"/>
      <c r="B334" s="6"/>
    </row>
    <row r="335">
      <c r="A335" s="7"/>
      <c r="B335" s="6"/>
    </row>
    <row r="336">
      <c r="A336" s="7"/>
      <c r="B336" s="6"/>
    </row>
    <row r="337">
      <c r="A337" s="7"/>
      <c r="B337" s="6"/>
    </row>
    <row r="338">
      <c r="A338" s="7"/>
      <c r="B338" s="6"/>
    </row>
    <row r="339">
      <c r="A339" s="7"/>
      <c r="B339" s="6"/>
    </row>
    <row r="340">
      <c r="A340" s="7"/>
      <c r="B340" s="6"/>
    </row>
    <row r="341">
      <c r="A341" s="7"/>
      <c r="B341" s="6"/>
    </row>
    <row r="342">
      <c r="A342" s="7"/>
      <c r="B342" s="6"/>
    </row>
    <row r="343">
      <c r="A343" s="7"/>
      <c r="B343" s="6"/>
    </row>
    <row r="344">
      <c r="A344" s="7"/>
      <c r="B344" s="6"/>
    </row>
    <row r="345">
      <c r="A345" s="7"/>
      <c r="B345" s="6"/>
    </row>
    <row r="346">
      <c r="A346" s="7"/>
      <c r="B346" s="6"/>
    </row>
    <row r="347">
      <c r="A347" s="7"/>
      <c r="B347" s="6"/>
    </row>
    <row r="348">
      <c r="A348" s="7"/>
      <c r="B348" s="6"/>
    </row>
    <row r="349">
      <c r="A349" s="7"/>
      <c r="B349" s="6"/>
    </row>
    <row r="350">
      <c r="A350" s="7"/>
      <c r="B350" s="6"/>
    </row>
    <row r="351">
      <c r="A351" s="7"/>
      <c r="B351" s="6"/>
    </row>
    <row r="352">
      <c r="A352" s="7"/>
      <c r="B352" s="6"/>
    </row>
    <row r="353">
      <c r="A353" s="7"/>
      <c r="B353" s="6"/>
    </row>
    <row r="354">
      <c r="A354" s="7"/>
      <c r="B354" s="6"/>
    </row>
    <row r="355">
      <c r="A355" s="7"/>
      <c r="B355" s="6"/>
    </row>
    <row r="356">
      <c r="A356" s="7"/>
      <c r="B356" s="6"/>
    </row>
    <row r="357">
      <c r="A357" s="7"/>
      <c r="B357" s="6"/>
    </row>
    <row r="358">
      <c r="A358" s="7"/>
      <c r="B358" s="6"/>
    </row>
    <row r="359">
      <c r="A359" s="7"/>
      <c r="B359" s="6"/>
    </row>
    <row r="360">
      <c r="A360" s="7"/>
      <c r="B360" s="6"/>
    </row>
    <row r="361">
      <c r="A361" s="7"/>
      <c r="B361" s="6"/>
    </row>
    <row r="362">
      <c r="A362" s="7"/>
      <c r="B362" s="6"/>
    </row>
    <row r="363">
      <c r="A363" s="7"/>
      <c r="B363" s="6"/>
    </row>
    <row r="364">
      <c r="A364" s="7"/>
      <c r="B364" s="6"/>
    </row>
    <row r="365">
      <c r="A365" s="7"/>
      <c r="B365" s="6"/>
    </row>
    <row r="366">
      <c r="A366" s="7"/>
      <c r="B366" s="6"/>
    </row>
    <row r="367">
      <c r="A367" s="7"/>
      <c r="B367" s="6"/>
    </row>
    <row r="368">
      <c r="A368" s="7"/>
      <c r="B368" s="6"/>
    </row>
    <row r="369">
      <c r="A369" s="7"/>
      <c r="B369" s="6"/>
    </row>
    <row r="370">
      <c r="A370" s="7"/>
      <c r="B370" s="6"/>
    </row>
    <row r="371">
      <c r="A371" s="7"/>
      <c r="B371" s="6"/>
    </row>
    <row r="372">
      <c r="A372" s="7"/>
      <c r="B372" s="6"/>
    </row>
    <row r="373">
      <c r="A373" s="7"/>
      <c r="B373" s="6"/>
    </row>
    <row r="374">
      <c r="A374" s="7"/>
      <c r="B374" s="6"/>
    </row>
    <row r="375">
      <c r="A375" s="7"/>
      <c r="B375" s="6"/>
    </row>
    <row r="376">
      <c r="A376" s="7"/>
      <c r="B376" s="6"/>
    </row>
    <row r="377">
      <c r="A377" s="7"/>
      <c r="B377" s="6"/>
    </row>
    <row r="378">
      <c r="A378" s="7"/>
      <c r="B378" s="6"/>
    </row>
    <row r="379">
      <c r="A379" s="7"/>
      <c r="B379" s="6"/>
    </row>
    <row r="380">
      <c r="A380" s="7"/>
      <c r="B380" s="6"/>
    </row>
    <row r="381">
      <c r="A381" s="7"/>
      <c r="B381" s="6"/>
    </row>
    <row r="382">
      <c r="A382" s="7"/>
      <c r="B382" s="6"/>
    </row>
    <row r="383">
      <c r="A383" s="7"/>
      <c r="B383" s="6"/>
    </row>
    <row r="384">
      <c r="A384" s="7"/>
      <c r="B384" s="6"/>
    </row>
    <row r="385">
      <c r="A385" s="7"/>
      <c r="B385" s="6"/>
    </row>
    <row r="386">
      <c r="A386" s="7"/>
      <c r="B386" s="6"/>
    </row>
    <row r="387">
      <c r="A387" s="7"/>
      <c r="B387" s="6"/>
    </row>
    <row r="388">
      <c r="A388" s="7"/>
      <c r="B388" s="6"/>
    </row>
    <row r="389">
      <c r="A389" s="7"/>
      <c r="B389" s="6"/>
    </row>
    <row r="390">
      <c r="A390" s="7"/>
      <c r="B390" s="6"/>
    </row>
    <row r="391">
      <c r="A391" s="7"/>
      <c r="B391" s="6"/>
    </row>
    <row r="392">
      <c r="A392" s="7"/>
      <c r="B392" s="6"/>
    </row>
    <row r="393">
      <c r="A393" s="7"/>
      <c r="B393" s="6"/>
    </row>
    <row r="394">
      <c r="A394" s="7"/>
      <c r="B394" s="6"/>
    </row>
    <row r="395">
      <c r="A395" s="7"/>
      <c r="B395" s="6"/>
    </row>
    <row r="396">
      <c r="A396" s="7"/>
      <c r="B396" s="6"/>
    </row>
    <row r="397">
      <c r="A397" s="7"/>
      <c r="B397" s="6"/>
    </row>
    <row r="398">
      <c r="A398" s="7"/>
      <c r="B398" s="6"/>
    </row>
    <row r="399">
      <c r="A399" s="7"/>
      <c r="B399" s="6"/>
    </row>
    <row r="400">
      <c r="A400" s="7"/>
      <c r="B400" s="6"/>
    </row>
    <row r="401">
      <c r="A401" s="7"/>
      <c r="B401" s="6"/>
    </row>
    <row r="402">
      <c r="A402" s="7"/>
      <c r="B402" s="6"/>
    </row>
    <row r="403">
      <c r="A403" s="7"/>
      <c r="B403" s="6"/>
    </row>
    <row r="404">
      <c r="A404" s="7"/>
      <c r="B404" s="6"/>
    </row>
    <row r="405">
      <c r="A405" s="7"/>
      <c r="B405" s="6"/>
    </row>
    <row r="406">
      <c r="A406" s="7"/>
      <c r="B406" s="6"/>
    </row>
    <row r="407">
      <c r="A407" s="7"/>
      <c r="B407" s="6"/>
    </row>
    <row r="408">
      <c r="A408" s="7"/>
      <c r="B408" s="6"/>
    </row>
    <row r="409">
      <c r="A409" s="7"/>
      <c r="B409" s="6"/>
    </row>
    <row r="410">
      <c r="A410" s="7"/>
      <c r="B410" s="6"/>
    </row>
    <row r="411">
      <c r="A411" s="7"/>
      <c r="B411" s="6"/>
    </row>
    <row r="412">
      <c r="A412" s="7"/>
      <c r="B412" s="6"/>
    </row>
    <row r="413">
      <c r="A413" s="7"/>
      <c r="B413" s="6"/>
    </row>
    <row r="414">
      <c r="A414" s="7"/>
      <c r="B414" s="6"/>
    </row>
    <row r="415">
      <c r="A415" s="7"/>
      <c r="B415" s="6"/>
    </row>
    <row r="416">
      <c r="A416" s="7"/>
      <c r="B416" s="6"/>
    </row>
    <row r="417">
      <c r="A417" s="7"/>
      <c r="B417" s="6"/>
    </row>
    <row r="418">
      <c r="A418" s="7"/>
      <c r="B418" s="6"/>
    </row>
    <row r="419">
      <c r="A419" s="7"/>
      <c r="B419" s="6"/>
    </row>
    <row r="420">
      <c r="A420" s="7"/>
      <c r="B420" s="6"/>
    </row>
    <row r="421">
      <c r="A421" s="7"/>
      <c r="B421" s="6"/>
    </row>
    <row r="422">
      <c r="A422" s="7"/>
      <c r="B422" s="6"/>
    </row>
    <row r="423">
      <c r="A423" s="7"/>
      <c r="B423" s="6"/>
    </row>
    <row r="424">
      <c r="A424" s="7"/>
      <c r="B424" s="6"/>
    </row>
    <row r="425">
      <c r="A425" s="7"/>
      <c r="B425" s="6"/>
    </row>
    <row r="426">
      <c r="A426" s="7"/>
      <c r="B426" s="6"/>
    </row>
    <row r="427">
      <c r="A427" s="7"/>
      <c r="B427" s="6"/>
    </row>
    <row r="428">
      <c r="A428" s="7"/>
      <c r="B428" s="6"/>
    </row>
    <row r="429">
      <c r="A429" s="7"/>
      <c r="B429" s="6"/>
    </row>
    <row r="430">
      <c r="A430" s="7"/>
      <c r="B430" s="6"/>
    </row>
    <row r="431">
      <c r="A431" s="7"/>
      <c r="B431" s="6"/>
    </row>
    <row r="432">
      <c r="A432" s="7"/>
      <c r="B432" s="6"/>
    </row>
    <row r="433">
      <c r="A433" s="7"/>
      <c r="B433" s="6"/>
    </row>
    <row r="434">
      <c r="A434" s="7"/>
      <c r="B434" s="6"/>
    </row>
    <row r="435">
      <c r="A435" s="7"/>
      <c r="B435" s="6"/>
    </row>
    <row r="436">
      <c r="A436" s="7"/>
      <c r="B436" s="6"/>
    </row>
    <row r="437">
      <c r="A437" s="7"/>
      <c r="B437" s="6"/>
    </row>
    <row r="438">
      <c r="A438" s="7"/>
      <c r="B438" s="6"/>
    </row>
    <row r="439">
      <c r="A439" s="7"/>
      <c r="B439" s="6"/>
    </row>
    <row r="440">
      <c r="A440" s="7"/>
      <c r="B440" s="6"/>
    </row>
    <row r="441">
      <c r="A441" s="7"/>
      <c r="B441" s="6"/>
    </row>
    <row r="442">
      <c r="A442" s="7"/>
      <c r="B442" s="6"/>
    </row>
    <row r="443">
      <c r="A443" s="7"/>
      <c r="B443" s="6"/>
    </row>
    <row r="444">
      <c r="A444" s="7"/>
      <c r="B444" s="6"/>
    </row>
    <row r="445">
      <c r="A445" s="7"/>
      <c r="B445" s="6"/>
    </row>
    <row r="446">
      <c r="A446" s="7"/>
      <c r="B446" s="6"/>
    </row>
    <row r="447">
      <c r="A447" s="7"/>
      <c r="B447" s="6"/>
    </row>
    <row r="448">
      <c r="A448" s="7"/>
      <c r="B448" s="6"/>
    </row>
    <row r="449">
      <c r="A449" s="7"/>
      <c r="B449" s="6"/>
    </row>
    <row r="450">
      <c r="A450" s="7"/>
      <c r="B450" s="6"/>
    </row>
    <row r="451">
      <c r="A451" s="7"/>
      <c r="B451" s="6"/>
    </row>
    <row r="452">
      <c r="A452" s="7"/>
      <c r="B452" s="6"/>
    </row>
    <row r="453">
      <c r="A453" s="7"/>
      <c r="B453" s="6"/>
    </row>
    <row r="454">
      <c r="A454" s="7"/>
      <c r="B454" s="6"/>
    </row>
    <row r="455">
      <c r="A455" s="7"/>
      <c r="B455" s="6"/>
    </row>
    <row r="456">
      <c r="A456" s="7"/>
      <c r="B456" s="6"/>
    </row>
    <row r="457">
      <c r="A457" s="7"/>
      <c r="B457" s="6"/>
    </row>
    <row r="458">
      <c r="A458" s="7"/>
      <c r="B458" s="6"/>
    </row>
    <row r="459">
      <c r="A459" s="7"/>
      <c r="B459" s="6"/>
    </row>
    <row r="460">
      <c r="A460" s="7"/>
      <c r="B460" s="6"/>
    </row>
    <row r="461">
      <c r="A461" s="7"/>
      <c r="B461" s="6"/>
    </row>
    <row r="462">
      <c r="A462" s="7"/>
      <c r="B462" s="6"/>
    </row>
    <row r="463">
      <c r="A463" s="7"/>
      <c r="B463" s="6"/>
    </row>
    <row r="464">
      <c r="A464" s="7"/>
      <c r="B464" s="6"/>
    </row>
    <row r="465">
      <c r="A465" s="7"/>
      <c r="B465" s="6"/>
    </row>
    <row r="466">
      <c r="A466" s="7"/>
      <c r="B466" s="6"/>
    </row>
    <row r="467">
      <c r="A467" s="7"/>
      <c r="B467" s="6"/>
    </row>
    <row r="468">
      <c r="A468" s="7"/>
      <c r="B468" s="6"/>
    </row>
    <row r="469">
      <c r="A469" s="7"/>
      <c r="B469" s="6"/>
    </row>
    <row r="470">
      <c r="A470" s="7"/>
      <c r="B470" s="6"/>
    </row>
    <row r="471">
      <c r="A471" s="7"/>
      <c r="B471" s="6"/>
    </row>
    <row r="472">
      <c r="A472" s="7"/>
      <c r="B472" s="6"/>
    </row>
    <row r="473">
      <c r="A473" s="7"/>
      <c r="B473" s="6"/>
    </row>
    <row r="474">
      <c r="A474" s="7"/>
      <c r="B474" s="6"/>
    </row>
    <row r="475">
      <c r="A475" s="7"/>
      <c r="B475" s="6"/>
    </row>
    <row r="476">
      <c r="A476" s="7"/>
      <c r="B476" s="6"/>
    </row>
    <row r="477">
      <c r="A477" s="7"/>
      <c r="B477" s="6"/>
    </row>
    <row r="478">
      <c r="A478" s="7"/>
      <c r="B478" s="6"/>
    </row>
    <row r="479">
      <c r="A479" s="7"/>
      <c r="B479" s="6"/>
    </row>
    <row r="480">
      <c r="A480" s="7"/>
      <c r="B480" s="6"/>
    </row>
    <row r="481">
      <c r="A481" s="7"/>
      <c r="B481" s="6"/>
    </row>
    <row r="482">
      <c r="A482" s="7"/>
      <c r="B482" s="6"/>
    </row>
    <row r="483">
      <c r="A483" s="7"/>
      <c r="B483" s="6"/>
    </row>
    <row r="484">
      <c r="A484" s="7"/>
      <c r="B484" s="6"/>
    </row>
    <row r="485">
      <c r="A485" s="7"/>
      <c r="B485" s="6"/>
    </row>
    <row r="486">
      <c r="A486" s="7"/>
      <c r="B486" s="6"/>
    </row>
    <row r="487">
      <c r="A487" s="7"/>
      <c r="B487" s="6"/>
    </row>
    <row r="488">
      <c r="A488" s="7"/>
      <c r="B488" s="6"/>
    </row>
    <row r="489">
      <c r="A489" s="7"/>
      <c r="B489" s="6"/>
    </row>
    <row r="490">
      <c r="A490" s="7"/>
      <c r="B490" s="6"/>
    </row>
    <row r="491">
      <c r="A491" s="7"/>
      <c r="B491" s="6"/>
    </row>
    <row r="492">
      <c r="A492" s="7"/>
      <c r="B492" s="6"/>
    </row>
    <row r="493">
      <c r="A493" s="7"/>
      <c r="B493" s="6"/>
    </row>
    <row r="494">
      <c r="A494" s="7"/>
      <c r="B494" s="6"/>
    </row>
    <row r="495">
      <c r="A495" s="7"/>
      <c r="B495" s="6"/>
    </row>
    <row r="496">
      <c r="A496" s="7"/>
      <c r="B496" s="6"/>
    </row>
    <row r="497">
      <c r="A497" s="7"/>
      <c r="B497" s="6"/>
    </row>
    <row r="498">
      <c r="A498" s="7"/>
      <c r="B498" s="6"/>
    </row>
    <row r="499">
      <c r="A499" s="7"/>
      <c r="B499" s="6"/>
    </row>
    <row r="500">
      <c r="A500" s="7"/>
      <c r="B500" s="6"/>
    </row>
    <row r="501">
      <c r="A501" s="7"/>
      <c r="B501" s="6"/>
    </row>
    <row r="502">
      <c r="A502" s="7"/>
      <c r="B502" s="6"/>
    </row>
    <row r="503">
      <c r="A503" s="7"/>
      <c r="B503" s="6"/>
    </row>
    <row r="504">
      <c r="A504" s="7"/>
      <c r="B504" s="6"/>
    </row>
    <row r="505">
      <c r="A505" s="7"/>
      <c r="B505" s="6"/>
    </row>
    <row r="506">
      <c r="A506" s="7"/>
      <c r="B506" s="6"/>
    </row>
    <row r="507">
      <c r="A507" s="7"/>
      <c r="B507" s="6"/>
    </row>
    <row r="508">
      <c r="A508" s="7"/>
      <c r="B508" s="6"/>
    </row>
    <row r="509">
      <c r="A509" s="7"/>
      <c r="B509" s="6"/>
    </row>
    <row r="510">
      <c r="A510" s="7"/>
      <c r="B510" s="6"/>
    </row>
    <row r="511">
      <c r="A511" s="7"/>
      <c r="B511" s="6"/>
    </row>
    <row r="512">
      <c r="A512" s="7"/>
      <c r="B512" s="6"/>
    </row>
    <row r="513">
      <c r="A513" s="7"/>
      <c r="B513" s="6"/>
    </row>
    <row r="514">
      <c r="A514" s="7"/>
      <c r="B514" s="6"/>
    </row>
    <row r="515">
      <c r="A515" s="7"/>
      <c r="B515" s="6"/>
    </row>
    <row r="516">
      <c r="A516" s="7"/>
      <c r="B516" s="6"/>
    </row>
    <row r="517">
      <c r="A517" s="7"/>
      <c r="B517" s="6"/>
    </row>
    <row r="518">
      <c r="A518" s="7"/>
      <c r="B518" s="6"/>
    </row>
    <row r="519">
      <c r="A519" s="7"/>
      <c r="B519" s="6"/>
    </row>
    <row r="520">
      <c r="A520" s="7"/>
      <c r="B520" s="6"/>
    </row>
    <row r="521">
      <c r="A521" s="7"/>
      <c r="B521" s="6"/>
    </row>
    <row r="522">
      <c r="A522" s="7"/>
      <c r="B522" s="6"/>
    </row>
    <row r="523">
      <c r="A523" s="7"/>
      <c r="B523" s="6"/>
    </row>
    <row r="524">
      <c r="A524" s="7"/>
      <c r="B524" s="6"/>
    </row>
    <row r="525">
      <c r="A525" s="7"/>
      <c r="B525" s="6"/>
    </row>
    <row r="526">
      <c r="A526" s="7"/>
      <c r="B526" s="6"/>
    </row>
    <row r="527">
      <c r="A527" s="7"/>
      <c r="B527" s="6"/>
    </row>
    <row r="528">
      <c r="A528" s="7"/>
      <c r="B528" s="6"/>
    </row>
    <row r="529">
      <c r="A529" s="7"/>
      <c r="B529" s="6"/>
    </row>
    <row r="530">
      <c r="A530" s="7"/>
      <c r="B530" s="6"/>
    </row>
    <row r="531">
      <c r="A531" s="7"/>
      <c r="B531" s="6"/>
    </row>
    <row r="532">
      <c r="A532" s="7"/>
      <c r="B532" s="6"/>
    </row>
    <row r="533">
      <c r="A533" s="7"/>
      <c r="B533" s="6"/>
    </row>
    <row r="534">
      <c r="A534" s="7"/>
      <c r="B534" s="6"/>
    </row>
    <row r="535">
      <c r="A535" s="7"/>
      <c r="B535" s="6"/>
    </row>
    <row r="536">
      <c r="A536" s="7"/>
      <c r="B536" s="6"/>
    </row>
    <row r="537">
      <c r="A537" s="7"/>
      <c r="B537" s="6"/>
    </row>
    <row r="538">
      <c r="A538" s="7"/>
      <c r="B538" s="6"/>
    </row>
    <row r="539">
      <c r="A539" s="7"/>
      <c r="B539" s="6"/>
    </row>
    <row r="540">
      <c r="A540" s="7"/>
      <c r="B540" s="6"/>
    </row>
    <row r="541">
      <c r="A541" s="7"/>
      <c r="B541" s="6"/>
    </row>
    <row r="542">
      <c r="A542" s="7"/>
      <c r="B542" s="6"/>
    </row>
    <row r="543">
      <c r="A543" s="7"/>
      <c r="B543" s="6"/>
    </row>
    <row r="544">
      <c r="A544" s="7"/>
      <c r="B544" s="6"/>
    </row>
    <row r="545">
      <c r="A545" s="7"/>
      <c r="B545" s="6"/>
    </row>
    <row r="546">
      <c r="A546" s="7"/>
      <c r="B546" s="6"/>
    </row>
    <row r="547">
      <c r="A547" s="7"/>
      <c r="B547" s="6"/>
    </row>
    <row r="548">
      <c r="A548" s="7"/>
      <c r="B548" s="6"/>
    </row>
    <row r="549">
      <c r="A549" s="7"/>
      <c r="B549" s="6"/>
    </row>
    <row r="550">
      <c r="A550" s="7"/>
      <c r="B550" s="6"/>
    </row>
    <row r="551">
      <c r="A551" s="7"/>
      <c r="B551" s="6"/>
    </row>
    <row r="552">
      <c r="A552" s="7"/>
      <c r="B552" s="6"/>
    </row>
    <row r="553">
      <c r="A553" s="7"/>
      <c r="B553" s="6"/>
    </row>
    <row r="554">
      <c r="A554" s="7"/>
      <c r="B554" s="6"/>
    </row>
    <row r="555">
      <c r="A555" s="7"/>
      <c r="B555" s="6"/>
    </row>
    <row r="556">
      <c r="A556" s="7"/>
      <c r="B556" s="6"/>
    </row>
    <row r="557">
      <c r="A557" s="7"/>
      <c r="B557" s="6"/>
    </row>
    <row r="558">
      <c r="A558" s="7"/>
      <c r="B558" s="6"/>
    </row>
    <row r="559">
      <c r="A559" s="7"/>
      <c r="B559" s="6"/>
    </row>
    <row r="560">
      <c r="A560" s="7"/>
      <c r="B560" s="6"/>
    </row>
    <row r="561">
      <c r="A561" s="7"/>
      <c r="B561" s="6"/>
    </row>
    <row r="562">
      <c r="A562" s="7"/>
      <c r="B562" s="6"/>
    </row>
    <row r="563">
      <c r="A563" s="7"/>
      <c r="B563" s="6"/>
    </row>
    <row r="564">
      <c r="A564" s="7"/>
      <c r="B564" s="6"/>
    </row>
    <row r="565">
      <c r="A565" s="7"/>
      <c r="B565" s="6"/>
    </row>
    <row r="566">
      <c r="A566" s="7"/>
      <c r="B566" s="6"/>
    </row>
    <row r="567">
      <c r="A567" s="7"/>
      <c r="B567" s="6"/>
    </row>
    <row r="568">
      <c r="A568" s="7"/>
      <c r="B568" s="6"/>
    </row>
    <row r="569">
      <c r="A569" s="7"/>
      <c r="B569" s="6"/>
    </row>
    <row r="570">
      <c r="A570" s="7"/>
      <c r="B570" s="6"/>
    </row>
    <row r="571">
      <c r="A571" s="7"/>
      <c r="B571" s="6"/>
    </row>
    <row r="572">
      <c r="A572" s="7"/>
      <c r="B572" s="6"/>
    </row>
    <row r="573">
      <c r="A573" s="7"/>
      <c r="B573" s="6"/>
    </row>
    <row r="574">
      <c r="A574" s="7"/>
      <c r="B574" s="6"/>
    </row>
    <row r="575">
      <c r="A575" s="7"/>
      <c r="B575" s="6"/>
    </row>
    <row r="576">
      <c r="A576" s="7"/>
      <c r="B576" s="6"/>
    </row>
    <row r="577">
      <c r="A577" s="7"/>
      <c r="B577" s="6"/>
    </row>
    <row r="578">
      <c r="A578" s="7"/>
      <c r="B578" s="6"/>
    </row>
    <row r="579">
      <c r="A579" s="7"/>
      <c r="B579" s="6"/>
    </row>
    <row r="580">
      <c r="A580" s="7"/>
      <c r="B580" s="6"/>
    </row>
    <row r="581">
      <c r="A581" s="7"/>
      <c r="B581" s="6"/>
    </row>
    <row r="582">
      <c r="A582" s="7"/>
      <c r="B582" s="6"/>
    </row>
    <row r="583">
      <c r="A583" s="7"/>
      <c r="B583" s="6"/>
    </row>
    <row r="584">
      <c r="A584" s="7"/>
      <c r="B584" s="6"/>
    </row>
    <row r="585">
      <c r="A585" s="7"/>
      <c r="B585" s="6"/>
    </row>
    <row r="586">
      <c r="A586" s="7"/>
      <c r="B586" s="6"/>
    </row>
    <row r="587">
      <c r="A587" s="7"/>
      <c r="B587" s="6"/>
    </row>
    <row r="588">
      <c r="A588" s="7"/>
      <c r="B588" s="6"/>
    </row>
    <row r="589">
      <c r="A589" s="7"/>
      <c r="B589" s="6"/>
    </row>
    <row r="590">
      <c r="A590" s="7"/>
      <c r="B590" s="6"/>
    </row>
    <row r="591">
      <c r="A591" s="7"/>
      <c r="B591" s="6"/>
    </row>
    <row r="592">
      <c r="A592" s="7"/>
      <c r="B592" s="6"/>
    </row>
    <row r="593">
      <c r="A593" s="7"/>
      <c r="B593" s="6"/>
    </row>
    <row r="594">
      <c r="A594" s="7"/>
      <c r="B594" s="6"/>
    </row>
    <row r="595">
      <c r="A595" s="7"/>
      <c r="B595" s="6"/>
    </row>
    <row r="596">
      <c r="A596" s="7"/>
      <c r="B596" s="6"/>
    </row>
    <row r="597">
      <c r="A597" s="7"/>
      <c r="B597" s="6"/>
    </row>
    <row r="598">
      <c r="A598" s="7"/>
      <c r="B598" s="6"/>
    </row>
    <row r="599">
      <c r="A599" s="7"/>
      <c r="B599" s="6"/>
    </row>
    <row r="600">
      <c r="A600" s="7"/>
      <c r="B600" s="6"/>
    </row>
    <row r="601">
      <c r="A601" s="7"/>
      <c r="B601" s="6"/>
    </row>
    <row r="602">
      <c r="A602" s="7"/>
      <c r="B602" s="6"/>
    </row>
    <row r="603">
      <c r="A603" s="7"/>
      <c r="B603" s="6"/>
    </row>
    <row r="604">
      <c r="A604" s="7"/>
      <c r="B604" s="6"/>
    </row>
    <row r="605">
      <c r="A605" s="7"/>
      <c r="B605" s="6"/>
    </row>
    <row r="606">
      <c r="A606" s="7"/>
      <c r="B606" s="6"/>
    </row>
    <row r="607">
      <c r="A607" s="7"/>
      <c r="B607" s="6"/>
    </row>
    <row r="608">
      <c r="A608" s="7"/>
      <c r="B608" s="6"/>
    </row>
    <row r="609">
      <c r="A609" s="7"/>
      <c r="B609" s="6"/>
    </row>
    <row r="610">
      <c r="A610" s="7"/>
      <c r="B610" s="6"/>
    </row>
    <row r="611">
      <c r="A611" s="7"/>
      <c r="B611" s="6"/>
    </row>
    <row r="612">
      <c r="A612" s="7"/>
      <c r="B612" s="6"/>
    </row>
    <row r="613">
      <c r="A613" s="7"/>
      <c r="B613" s="6"/>
    </row>
    <row r="614">
      <c r="A614" s="7"/>
      <c r="B614" s="6"/>
    </row>
    <row r="615">
      <c r="A615" s="7"/>
      <c r="B615" s="6"/>
    </row>
    <row r="616">
      <c r="A616" s="7"/>
      <c r="B616" s="6"/>
    </row>
    <row r="617">
      <c r="A617" s="7"/>
      <c r="B617" s="6"/>
    </row>
    <row r="618">
      <c r="A618" s="7"/>
      <c r="B618" s="6"/>
    </row>
    <row r="619">
      <c r="A619" s="7"/>
      <c r="B619" s="6"/>
    </row>
    <row r="620">
      <c r="A620" s="7"/>
      <c r="B620" s="6"/>
    </row>
    <row r="621">
      <c r="A621" s="7"/>
      <c r="B621" s="6"/>
    </row>
    <row r="622">
      <c r="A622" s="7"/>
      <c r="B622" s="6"/>
    </row>
    <row r="623">
      <c r="A623" s="7"/>
      <c r="B623" s="6"/>
    </row>
    <row r="624">
      <c r="A624" s="7"/>
      <c r="B624" s="6"/>
    </row>
    <row r="625">
      <c r="A625" s="7"/>
      <c r="B625" s="6"/>
    </row>
    <row r="626">
      <c r="A626" s="7"/>
      <c r="B626" s="6"/>
    </row>
    <row r="627">
      <c r="A627" s="7"/>
      <c r="B627" s="6"/>
    </row>
    <row r="628">
      <c r="A628" s="7"/>
      <c r="B628" s="6"/>
    </row>
    <row r="629">
      <c r="A629" s="7"/>
      <c r="B629" s="6"/>
    </row>
    <row r="630">
      <c r="A630" s="7"/>
      <c r="B630" s="6"/>
    </row>
    <row r="631">
      <c r="A631" s="7"/>
      <c r="B631" s="6"/>
    </row>
    <row r="632">
      <c r="A632" s="7"/>
      <c r="B632" s="6"/>
    </row>
    <row r="633">
      <c r="A633" s="7"/>
      <c r="B633" s="6"/>
    </row>
    <row r="634">
      <c r="A634" s="7"/>
      <c r="B634" s="6"/>
    </row>
    <row r="635">
      <c r="A635" s="7"/>
      <c r="B635" s="6"/>
    </row>
    <row r="636">
      <c r="A636" s="7"/>
      <c r="B636" s="6"/>
    </row>
    <row r="637">
      <c r="A637" s="7"/>
      <c r="B637" s="6"/>
    </row>
    <row r="638">
      <c r="A638" s="7"/>
      <c r="B638" s="6"/>
    </row>
    <row r="639">
      <c r="A639" s="7"/>
      <c r="B639" s="6"/>
    </row>
    <row r="640">
      <c r="A640" s="7"/>
      <c r="B640" s="6"/>
    </row>
    <row r="641">
      <c r="A641" s="7"/>
      <c r="B641" s="6"/>
    </row>
    <row r="642">
      <c r="A642" s="7"/>
      <c r="B642" s="6"/>
    </row>
    <row r="643">
      <c r="A643" s="7"/>
      <c r="B643" s="6"/>
    </row>
    <row r="644">
      <c r="A644" s="7"/>
      <c r="B644" s="6"/>
    </row>
    <row r="645">
      <c r="A645" s="7"/>
      <c r="B645" s="6"/>
    </row>
    <row r="646">
      <c r="A646" s="7"/>
      <c r="B646" s="6"/>
    </row>
    <row r="647">
      <c r="A647" s="7"/>
      <c r="B647" s="6"/>
    </row>
    <row r="648">
      <c r="A648" s="7"/>
      <c r="B648" s="6"/>
    </row>
    <row r="649">
      <c r="A649" s="7"/>
      <c r="B649" s="6"/>
    </row>
    <row r="650">
      <c r="A650" s="7"/>
      <c r="B650" s="6"/>
    </row>
    <row r="651">
      <c r="A651" s="7"/>
      <c r="B651" s="6"/>
    </row>
    <row r="652">
      <c r="A652" s="7"/>
      <c r="B652" s="6"/>
    </row>
    <row r="653">
      <c r="A653" s="7"/>
      <c r="B653" s="6"/>
    </row>
    <row r="654">
      <c r="A654" s="7"/>
      <c r="B654" s="6"/>
    </row>
    <row r="655">
      <c r="A655" s="7"/>
      <c r="B655" s="6"/>
    </row>
    <row r="656">
      <c r="A656" s="7"/>
      <c r="B656" s="6"/>
    </row>
    <row r="657">
      <c r="A657" s="7"/>
      <c r="B657" s="6"/>
    </row>
    <row r="658">
      <c r="A658" s="7"/>
      <c r="B658" s="6"/>
    </row>
    <row r="659">
      <c r="A659" s="7"/>
      <c r="B659" s="6"/>
    </row>
    <row r="660">
      <c r="A660" s="7"/>
      <c r="B660" s="6"/>
    </row>
    <row r="661">
      <c r="A661" s="7"/>
      <c r="B661" s="6"/>
    </row>
    <row r="662">
      <c r="A662" s="7"/>
      <c r="B662" s="6"/>
    </row>
    <row r="663">
      <c r="A663" s="7"/>
      <c r="B663" s="6"/>
    </row>
    <row r="664">
      <c r="A664" s="7"/>
      <c r="B664" s="6"/>
    </row>
    <row r="665">
      <c r="A665" s="7"/>
      <c r="B665" s="6"/>
    </row>
    <row r="666">
      <c r="A666" s="7"/>
      <c r="B666" s="6"/>
    </row>
    <row r="667">
      <c r="A667" s="7"/>
      <c r="B667" s="6"/>
    </row>
    <row r="668">
      <c r="A668" s="7"/>
      <c r="B668" s="6"/>
    </row>
    <row r="669">
      <c r="A669" s="7"/>
      <c r="B669" s="6"/>
    </row>
    <row r="670">
      <c r="A670" s="7"/>
      <c r="B670" s="6"/>
    </row>
    <row r="671">
      <c r="A671" s="7"/>
      <c r="B671" s="6"/>
    </row>
    <row r="672">
      <c r="A672" s="7"/>
      <c r="B672" s="6"/>
    </row>
    <row r="673">
      <c r="A673" s="7"/>
      <c r="B673" s="6"/>
    </row>
    <row r="674">
      <c r="A674" s="7"/>
      <c r="B674" s="6"/>
    </row>
    <row r="675">
      <c r="A675" s="7"/>
      <c r="B675" s="6"/>
    </row>
    <row r="676">
      <c r="A676" s="7"/>
      <c r="B676" s="6"/>
    </row>
    <row r="677">
      <c r="A677" s="7"/>
      <c r="B677" s="6"/>
    </row>
    <row r="678">
      <c r="A678" s="7"/>
      <c r="B678" s="6"/>
    </row>
    <row r="679">
      <c r="A679" s="7"/>
      <c r="B679" s="6"/>
    </row>
    <row r="680">
      <c r="A680" s="7"/>
      <c r="B680" s="6"/>
    </row>
    <row r="681">
      <c r="A681" s="7"/>
      <c r="B681" s="6"/>
    </row>
    <row r="682">
      <c r="A682" s="7"/>
      <c r="B682" s="6"/>
    </row>
    <row r="683">
      <c r="A683" s="7"/>
      <c r="B683" s="6"/>
    </row>
    <row r="684">
      <c r="A684" s="7"/>
      <c r="B684" s="6"/>
    </row>
    <row r="685">
      <c r="A685" s="7"/>
      <c r="B685" s="6"/>
    </row>
    <row r="686">
      <c r="A686" s="7"/>
      <c r="B686" s="6"/>
    </row>
    <row r="687">
      <c r="A687" s="7"/>
      <c r="B687" s="6"/>
    </row>
    <row r="688">
      <c r="A688" s="7"/>
      <c r="B688" s="6"/>
    </row>
    <row r="689">
      <c r="A689" s="7"/>
      <c r="B689" s="6"/>
    </row>
    <row r="690">
      <c r="A690" s="7"/>
      <c r="B690" s="6"/>
    </row>
    <row r="691">
      <c r="A691" s="7"/>
      <c r="B691" s="6"/>
    </row>
    <row r="692">
      <c r="A692" s="7"/>
      <c r="B692" s="6"/>
    </row>
    <row r="693">
      <c r="A693" s="7"/>
      <c r="B693" s="6"/>
    </row>
    <row r="694">
      <c r="A694" s="7"/>
      <c r="B694" s="6"/>
    </row>
    <row r="695">
      <c r="A695" s="7"/>
      <c r="B695" s="6"/>
    </row>
    <row r="696">
      <c r="A696" s="7"/>
      <c r="B696" s="6"/>
    </row>
    <row r="697">
      <c r="A697" s="7"/>
      <c r="B697" s="6"/>
    </row>
    <row r="698">
      <c r="A698" s="7"/>
      <c r="B698" s="6"/>
    </row>
    <row r="699">
      <c r="A699" s="7"/>
      <c r="B699" s="6"/>
    </row>
    <row r="700">
      <c r="A700" s="7"/>
      <c r="B700" s="6"/>
    </row>
    <row r="701">
      <c r="A701" s="7"/>
      <c r="B701" s="6"/>
    </row>
    <row r="702">
      <c r="A702" s="7"/>
      <c r="B702" s="6"/>
    </row>
    <row r="703">
      <c r="A703" s="7"/>
      <c r="B703" s="6"/>
    </row>
    <row r="704">
      <c r="A704" s="7"/>
      <c r="B704" s="6"/>
    </row>
    <row r="705">
      <c r="A705" s="7"/>
      <c r="B705" s="6"/>
    </row>
    <row r="706">
      <c r="A706" s="7"/>
      <c r="B706" s="6"/>
    </row>
    <row r="707">
      <c r="A707" s="7"/>
      <c r="B707" s="6"/>
    </row>
    <row r="708">
      <c r="A708" s="7"/>
      <c r="B708" s="6"/>
    </row>
    <row r="709">
      <c r="A709" s="7"/>
      <c r="B709" s="6"/>
    </row>
    <row r="710">
      <c r="A710" s="7"/>
      <c r="B710" s="6"/>
    </row>
    <row r="711">
      <c r="A711" s="7"/>
      <c r="B711" s="6"/>
    </row>
    <row r="712">
      <c r="A712" s="7"/>
      <c r="B712" s="6"/>
    </row>
    <row r="713">
      <c r="A713" s="7"/>
      <c r="B713" s="6"/>
    </row>
    <row r="714">
      <c r="A714" s="7"/>
      <c r="B714" s="6"/>
    </row>
    <row r="715">
      <c r="A715" s="7"/>
      <c r="B715" s="6"/>
    </row>
    <row r="716">
      <c r="A716" s="7"/>
      <c r="B716" s="6"/>
    </row>
    <row r="717">
      <c r="A717" s="7"/>
      <c r="B717" s="6"/>
    </row>
    <row r="718">
      <c r="A718" s="7"/>
      <c r="B718" s="6"/>
    </row>
    <row r="719">
      <c r="A719" s="7"/>
      <c r="B719" s="6"/>
    </row>
    <row r="720">
      <c r="A720" s="7"/>
      <c r="B720" s="6"/>
    </row>
    <row r="721">
      <c r="A721" s="7"/>
      <c r="B721" s="6"/>
    </row>
    <row r="722">
      <c r="A722" s="7"/>
      <c r="B722" s="6"/>
    </row>
    <row r="723">
      <c r="A723" s="7"/>
      <c r="B723" s="6"/>
    </row>
    <row r="724">
      <c r="A724" s="7"/>
      <c r="B724" s="6"/>
    </row>
    <row r="725">
      <c r="A725" s="7"/>
      <c r="B725" s="6"/>
    </row>
    <row r="726">
      <c r="A726" s="7"/>
      <c r="B726" s="6"/>
    </row>
    <row r="727">
      <c r="A727" s="7"/>
      <c r="B727" s="6"/>
    </row>
    <row r="728">
      <c r="A728" s="7"/>
      <c r="B728" s="6"/>
    </row>
    <row r="729">
      <c r="A729" s="7"/>
      <c r="B729" s="6"/>
    </row>
    <row r="730">
      <c r="A730" s="7"/>
      <c r="B730" s="6"/>
    </row>
    <row r="731">
      <c r="A731" s="7"/>
      <c r="B731" s="6"/>
    </row>
    <row r="732">
      <c r="A732" s="7"/>
      <c r="B732" s="6"/>
    </row>
    <row r="733">
      <c r="A733" s="7"/>
      <c r="B733" s="6"/>
    </row>
    <row r="734">
      <c r="A734" s="7"/>
      <c r="B734" s="6"/>
    </row>
    <row r="735">
      <c r="A735" s="7"/>
      <c r="B735" s="6"/>
    </row>
    <row r="736">
      <c r="A736" s="7"/>
      <c r="B736" s="6"/>
    </row>
    <row r="737">
      <c r="A737" s="7"/>
      <c r="B737" s="6"/>
    </row>
    <row r="738">
      <c r="A738" s="7"/>
      <c r="B738" s="6"/>
    </row>
    <row r="739">
      <c r="A739" s="7"/>
      <c r="B739" s="6"/>
    </row>
    <row r="740">
      <c r="A740" s="7"/>
      <c r="B740" s="6"/>
    </row>
    <row r="741">
      <c r="A741" s="7"/>
      <c r="B741" s="6"/>
    </row>
    <row r="742">
      <c r="A742" s="7"/>
      <c r="B742" s="6"/>
    </row>
    <row r="743">
      <c r="A743" s="7"/>
      <c r="B743" s="6"/>
    </row>
    <row r="744">
      <c r="A744" s="7"/>
      <c r="B744" s="6"/>
    </row>
    <row r="745">
      <c r="A745" s="7"/>
      <c r="B745" s="6"/>
    </row>
    <row r="746">
      <c r="A746" s="7"/>
      <c r="B746" s="6"/>
    </row>
    <row r="747">
      <c r="A747" s="7"/>
      <c r="B747" s="6"/>
    </row>
    <row r="748">
      <c r="A748" s="7"/>
      <c r="B748" s="6"/>
    </row>
    <row r="749">
      <c r="A749" s="7"/>
      <c r="B749" s="6"/>
    </row>
    <row r="750">
      <c r="A750" s="7"/>
      <c r="B750" s="6"/>
    </row>
    <row r="751">
      <c r="A751" s="7"/>
      <c r="B751" s="6"/>
    </row>
    <row r="752">
      <c r="A752" s="7"/>
      <c r="B752" s="6"/>
    </row>
    <row r="753">
      <c r="A753" s="7"/>
      <c r="B753" s="6"/>
    </row>
    <row r="754">
      <c r="A754" s="7"/>
      <c r="B754" s="6"/>
    </row>
    <row r="755">
      <c r="A755" s="7"/>
      <c r="B755" s="6"/>
    </row>
    <row r="756">
      <c r="A756" s="7"/>
      <c r="B756" s="6"/>
    </row>
    <row r="757">
      <c r="A757" s="7"/>
      <c r="B757" s="6"/>
    </row>
    <row r="758">
      <c r="A758" s="7"/>
      <c r="B758" s="6"/>
    </row>
    <row r="759">
      <c r="A759" s="7"/>
      <c r="B759" s="6"/>
    </row>
    <row r="760">
      <c r="A760" s="7"/>
      <c r="B760" s="6"/>
    </row>
    <row r="761">
      <c r="A761" s="7"/>
      <c r="B761" s="6"/>
    </row>
    <row r="762">
      <c r="A762" s="7"/>
      <c r="B762" s="6"/>
    </row>
    <row r="763">
      <c r="A763" s="7"/>
      <c r="B763" s="6"/>
    </row>
    <row r="764">
      <c r="A764" s="7"/>
      <c r="B764" s="6"/>
    </row>
    <row r="765">
      <c r="A765" s="7"/>
      <c r="B765" s="6"/>
    </row>
    <row r="766">
      <c r="A766" s="7"/>
      <c r="B766" s="6"/>
    </row>
    <row r="767">
      <c r="A767" s="7"/>
      <c r="B767" s="6"/>
    </row>
    <row r="768">
      <c r="A768" s="7"/>
      <c r="B768" s="6"/>
    </row>
    <row r="769">
      <c r="A769" s="7"/>
      <c r="B769" s="6"/>
    </row>
    <row r="770">
      <c r="A770" s="7"/>
      <c r="B770" s="6"/>
    </row>
    <row r="771">
      <c r="A771" s="7"/>
      <c r="B771" s="6"/>
    </row>
    <row r="772">
      <c r="A772" s="7"/>
      <c r="B772" s="6"/>
    </row>
    <row r="773">
      <c r="A773" s="7"/>
      <c r="B773" s="6"/>
    </row>
    <row r="774">
      <c r="A774" s="7"/>
      <c r="B774" s="6"/>
    </row>
    <row r="775">
      <c r="A775" s="7"/>
      <c r="B775" s="6"/>
    </row>
    <row r="776">
      <c r="A776" s="7"/>
      <c r="B776" s="6"/>
    </row>
    <row r="777">
      <c r="A777" s="7"/>
      <c r="B777" s="6"/>
    </row>
    <row r="778">
      <c r="A778" s="7"/>
      <c r="B778" s="6"/>
    </row>
    <row r="779">
      <c r="A779" s="7"/>
      <c r="B779" s="6"/>
    </row>
    <row r="780">
      <c r="A780" s="7"/>
      <c r="B780" s="6"/>
    </row>
    <row r="781">
      <c r="A781" s="7"/>
      <c r="B781" s="6"/>
    </row>
    <row r="782">
      <c r="A782" s="7"/>
      <c r="B782" s="6"/>
    </row>
    <row r="783">
      <c r="A783" s="7"/>
      <c r="B783" s="6"/>
    </row>
    <row r="784">
      <c r="A784" s="7"/>
      <c r="B784" s="6"/>
    </row>
    <row r="785">
      <c r="A785" s="7"/>
      <c r="B785" s="6"/>
    </row>
    <row r="786">
      <c r="A786" s="7"/>
      <c r="B786" s="6"/>
    </row>
    <row r="787">
      <c r="A787" s="7"/>
      <c r="B787" s="6"/>
    </row>
    <row r="788">
      <c r="A788" s="7"/>
      <c r="B788" s="6"/>
    </row>
    <row r="789">
      <c r="A789" s="7"/>
      <c r="B789" s="6"/>
    </row>
    <row r="790">
      <c r="A790" s="7"/>
      <c r="B790" s="6"/>
    </row>
    <row r="791">
      <c r="A791" s="7"/>
      <c r="B791" s="6"/>
    </row>
    <row r="792">
      <c r="A792" s="7"/>
      <c r="B792" s="6"/>
    </row>
    <row r="793">
      <c r="A793" s="7"/>
      <c r="B793" s="6"/>
    </row>
    <row r="794">
      <c r="A794" s="7"/>
      <c r="B794" s="6"/>
    </row>
    <row r="795">
      <c r="A795" s="7"/>
      <c r="B795" s="6"/>
    </row>
    <row r="796">
      <c r="A796" s="7"/>
      <c r="B796" s="6"/>
    </row>
    <row r="797">
      <c r="A797" s="7"/>
      <c r="B797" s="6"/>
    </row>
    <row r="798">
      <c r="A798" s="7"/>
      <c r="B798" s="6"/>
    </row>
    <row r="799">
      <c r="A799" s="7"/>
      <c r="B799" s="6"/>
    </row>
    <row r="800">
      <c r="A800" s="7"/>
      <c r="B800" s="6"/>
    </row>
    <row r="801">
      <c r="A801" s="7"/>
      <c r="B801" s="6"/>
    </row>
    <row r="802">
      <c r="A802" s="7"/>
      <c r="B802" s="6"/>
    </row>
    <row r="803">
      <c r="A803" s="7"/>
      <c r="B803" s="6"/>
    </row>
    <row r="804">
      <c r="A804" s="7"/>
      <c r="B804" s="6"/>
    </row>
    <row r="805">
      <c r="A805" s="7"/>
      <c r="B805" s="6"/>
    </row>
    <row r="806">
      <c r="A806" s="7"/>
      <c r="B806" s="6"/>
    </row>
    <row r="807">
      <c r="A807" s="7"/>
      <c r="B807" s="6"/>
    </row>
    <row r="808">
      <c r="A808" s="7"/>
      <c r="B808" s="6"/>
    </row>
    <row r="809">
      <c r="A809" s="7"/>
      <c r="B809" s="6"/>
    </row>
    <row r="810">
      <c r="A810" s="7"/>
      <c r="B810" s="6"/>
    </row>
    <row r="811">
      <c r="A811" s="7"/>
      <c r="B811" s="6"/>
    </row>
    <row r="812">
      <c r="A812" s="7"/>
      <c r="B812" s="6"/>
    </row>
    <row r="813">
      <c r="A813" s="7"/>
      <c r="B813" s="6"/>
    </row>
    <row r="814">
      <c r="A814" s="7"/>
      <c r="B814" s="6"/>
    </row>
    <row r="815">
      <c r="A815" s="7"/>
      <c r="B815" s="6"/>
    </row>
    <row r="816">
      <c r="A816" s="7"/>
      <c r="B816" s="6"/>
    </row>
    <row r="817">
      <c r="A817" s="7"/>
      <c r="B817" s="6"/>
    </row>
    <row r="818">
      <c r="A818" s="7"/>
      <c r="B818" s="6"/>
    </row>
    <row r="819">
      <c r="A819" s="7"/>
      <c r="B819" s="6"/>
    </row>
    <row r="820">
      <c r="A820" s="7"/>
      <c r="B820" s="6"/>
    </row>
    <row r="821">
      <c r="A821" s="7"/>
      <c r="B821" s="6"/>
    </row>
    <row r="822">
      <c r="A822" s="7"/>
      <c r="B822" s="6"/>
    </row>
    <row r="823">
      <c r="A823" s="7"/>
      <c r="B823" s="6"/>
    </row>
    <row r="824">
      <c r="A824" s="7"/>
      <c r="B824" s="6"/>
    </row>
    <row r="825">
      <c r="A825" s="7"/>
      <c r="B825" s="6"/>
    </row>
    <row r="826">
      <c r="A826" s="7"/>
      <c r="B826" s="6"/>
    </row>
    <row r="827">
      <c r="A827" s="7"/>
      <c r="B827" s="6"/>
    </row>
    <row r="828">
      <c r="A828" s="7"/>
      <c r="B828" s="6"/>
    </row>
    <row r="829">
      <c r="A829" s="7"/>
      <c r="B829" s="6"/>
    </row>
    <row r="830">
      <c r="A830" s="7"/>
      <c r="B830" s="6"/>
    </row>
    <row r="831">
      <c r="A831" s="7"/>
      <c r="B831" s="6"/>
    </row>
    <row r="832">
      <c r="A832" s="7"/>
      <c r="B832" s="6"/>
    </row>
    <row r="833">
      <c r="A833" s="7"/>
      <c r="B833" s="6"/>
    </row>
    <row r="834">
      <c r="A834" s="7"/>
      <c r="B834" s="6"/>
    </row>
    <row r="835">
      <c r="A835" s="7"/>
      <c r="B835" s="6"/>
    </row>
    <row r="836">
      <c r="A836" s="7"/>
      <c r="B836" s="6"/>
    </row>
    <row r="837">
      <c r="A837" s="7"/>
      <c r="B837" s="6"/>
    </row>
    <row r="838">
      <c r="A838" s="7"/>
      <c r="B838" s="6"/>
    </row>
    <row r="839">
      <c r="A839" s="7"/>
      <c r="B839" s="6"/>
    </row>
    <row r="840">
      <c r="A840" s="7"/>
      <c r="B840" s="6"/>
    </row>
    <row r="841">
      <c r="A841" s="7"/>
      <c r="B841" s="6"/>
    </row>
    <row r="842">
      <c r="A842" s="7"/>
      <c r="B842" s="6"/>
    </row>
    <row r="843">
      <c r="A843" s="7"/>
      <c r="B843" s="6"/>
    </row>
    <row r="844">
      <c r="A844" s="7"/>
      <c r="B844" s="6"/>
    </row>
    <row r="845">
      <c r="A845" s="7"/>
      <c r="B845" s="6"/>
    </row>
    <row r="846">
      <c r="A846" s="7"/>
      <c r="B846" s="6"/>
    </row>
    <row r="847">
      <c r="A847" s="7"/>
      <c r="B847" s="6"/>
    </row>
    <row r="848">
      <c r="A848" s="7"/>
      <c r="B848" s="6"/>
    </row>
    <row r="849">
      <c r="A849" s="7"/>
      <c r="B849" s="6"/>
    </row>
    <row r="850">
      <c r="A850" s="7"/>
      <c r="B850" s="6"/>
    </row>
    <row r="851">
      <c r="A851" s="7"/>
      <c r="B851" s="6"/>
    </row>
    <row r="852">
      <c r="A852" s="7"/>
      <c r="B852" s="6"/>
    </row>
    <row r="853">
      <c r="A853" s="7"/>
      <c r="B853" s="6"/>
    </row>
    <row r="854">
      <c r="A854" s="7"/>
      <c r="B854" s="6"/>
    </row>
    <row r="855">
      <c r="A855" s="7"/>
      <c r="B855" s="6"/>
    </row>
    <row r="856">
      <c r="A856" s="7"/>
      <c r="B856" s="6"/>
    </row>
    <row r="857">
      <c r="A857" s="7"/>
      <c r="B857" s="6"/>
    </row>
    <row r="858">
      <c r="A858" s="7"/>
      <c r="B858" s="6"/>
    </row>
    <row r="859">
      <c r="A859" s="7"/>
      <c r="B859" s="6"/>
    </row>
    <row r="860">
      <c r="A860" s="7"/>
      <c r="B860" s="6"/>
    </row>
    <row r="861">
      <c r="A861" s="7"/>
      <c r="B861" s="6"/>
    </row>
    <row r="862">
      <c r="A862" s="7"/>
      <c r="B862" s="6"/>
    </row>
    <row r="863">
      <c r="A863" s="7"/>
      <c r="B863" s="6"/>
    </row>
    <row r="864">
      <c r="A864" s="7"/>
      <c r="B864" s="6"/>
    </row>
    <row r="865">
      <c r="A865" s="7"/>
      <c r="B865" s="6"/>
    </row>
    <row r="866">
      <c r="A866" s="7"/>
      <c r="B866" s="6"/>
    </row>
    <row r="867">
      <c r="A867" s="7"/>
      <c r="B867" s="6"/>
    </row>
    <row r="868">
      <c r="A868" s="7"/>
      <c r="B868" s="6"/>
    </row>
    <row r="869">
      <c r="A869" s="7"/>
      <c r="B869" s="6"/>
    </row>
    <row r="870">
      <c r="A870" s="7"/>
      <c r="B870" s="6"/>
    </row>
    <row r="871">
      <c r="A871" s="7"/>
      <c r="B871" s="6"/>
    </row>
    <row r="872">
      <c r="A872" s="7"/>
      <c r="B872" s="6"/>
    </row>
    <row r="873">
      <c r="A873" s="7"/>
      <c r="B873" s="6"/>
    </row>
    <row r="874">
      <c r="A874" s="7"/>
      <c r="B874" s="6"/>
    </row>
    <row r="875">
      <c r="A875" s="7"/>
      <c r="B875" s="6"/>
    </row>
    <row r="876">
      <c r="A876" s="7"/>
      <c r="B876" s="6"/>
    </row>
    <row r="877">
      <c r="A877" s="7"/>
      <c r="B877" s="6"/>
    </row>
    <row r="878">
      <c r="A878" s="7"/>
      <c r="B878" s="6"/>
    </row>
    <row r="879">
      <c r="A879" s="7"/>
      <c r="B879" s="6"/>
    </row>
    <row r="880">
      <c r="A880" s="7"/>
      <c r="B880" s="6"/>
    </row>
    <row r="881">
      <c r="A881" s="7"/>
      <c r="B881" s="6"/>
    </row>
    <row r="882">
      <c r="A882" s="7"/>
      <c r="B882" s="6"/>
    </row>
    <row r="883">
      <c r="A883" s="7"/>
      <c r="B883" s="6"/>
    </row>
    <row r="884">
      <c r="A884" s="7"/>
      <c r="B884" s="6"/>
    </row>
    <row r="885">
      <c r="A885" s="7"/>
      <c r="B885" s="6"/>
    </row>
    <row r="886">
      <c r="A886" s="7"/>
      <c r="B886" s="6"/>
    </row>
    <row r="887">
      <c r="A887" s="7"/>
      <c r="B887" s="6"/>
    </row>
    <row r="888">
      <c r="A888" s="7"/>
      <c r="B888" s="6"/>
    </row>
    <row r="889">
      <c r="A889" s="7"/>
      <c r="B889" s="6"/>
    </row>
    <row r="890">
      <c r="A890" s="7"/>
      <c r="B890" s="6"/>
    </row>
    <row r="891">
      <c r="A891" s="7"/>
      <c r="B891" s="6"/>
    </row>
    <row r="892">
      <c r="A892" s="7"/>
      <c r="B892" s="6"/>
    </row>
    <row r="893">
      <c r="A893" s="7"/>
      <c r="B893" s="6"/>
    </row>
    <row r="894">
      <c r="A894" s="7"/>
      <c r="B894" s="6"/>
    </row>
    <row r="895">
      <c r="A895" s="7"/>
      <c r="B895" s="6"/>
    </row>
    <row r="896">
      <c r="A896" s="7"/>
      <c r="B896" s="6"/>
    </row>
    <row r="897">
      <c r="A897" s="7"/>
      <c r="B897" s="6"/>
    </row>
    <row r="898">
      <c r="A898" s="7"/>
      <c r="B898" s="6"/>
    </row>
    <row r="899">
      <c r="A899" s="7"/>
      <c r="B899" s="6"/>
    </row>
    <row r="900">
      <c r="A900" s="7"/>
      <c r="B900" s="6"/>
    </row>
    <row r="901">
      <c r="A901" s="7"/>
      <c r="B901" s="6"/>
    </row>
  </sheetData>
  <autoFilter ref="$A$2:$U$85">
    <sortState ref="A2:U85">
      <sortCondition descending="1" ref="B2:B85"/>
    </sortState>
  </autoFilter>
  <printOptions gridLines="1" horizontalCentered="1"/>
  <pageMargins bottom="0.75" footer="0.0" header="0.0" left="0.7" right="0.7" top="0.75"/>
  <pageSetup fitToHeight="0" cellComments="atEnd" orientation="portrait" pageOrder="overThenDown" paperHeight="20in" paperWidth="11i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16.0"/>
    <col customWidth="1" min="2" max="2" width="13.57"/>
    <col customWidth="1" min="3" max="3" width="47.71"/>
    <col customWidth="1" min="4" max="4" width="3.57"/>
    <col customWidth="1" min="5" max="5" width="6.57"/>
    <col customWidth="1" min="6" max="6" width="10.14"/>
    <col customWidth="1" min="7" max="8" width="7.43"/>
    <col customWidth="1" min="9" max="9" width="7.71"/>
    <col customWidth="1" min="10" max="10" width="8.86"/>
    <col customWidth="1" min="13" max="13" width="16.0"/>
  </cols>
  <sheetData>
    <row r="1">
      <c r="A1" s="110"/>
      <c r="B1" s="111"/>
      <c r="C1" s="112"/>
      <c r="D1" s="113"/>
      <c r="E1" s="114"/>
      <c r="F1" s="115" t="s">
        <v>222</v>
      </c>
      <c r="G1" s="116">
        <v>950.0</v>
      </c>
      <c r="H1" s="116">
        <v>750.0</v>
      </c>
      <c r="I1" s="116">
        <v>650.0</v>
      </c>
      <c r="J1" s="117">
        <f>AVERAGE(G1:I1)</f>
        <v>783.3333333</v>
      </c>
      <c r="K1" s="118" t="s">
        <v>223</v>
      </c>
      <c r="L1" s="119">
        <f>countif(J4:J1001, "&gt;0.000001")</f>
        <v>402</v>
      </c>
      <c r="M1" s="118" t="s">
        <v>224</v>
      </c>
      <c r="N1" s="186">
        <v>1.1193700912089142</v>
      </c>
      <c r="O1" s="121" t="s">
        <v>225</v>
      </c>
      <c r="P1" s="122"/>
      <c r="Q1" s="122"/>
      <c r="R1" s="122"/>
      <c r="S1" s="122"/>
      <c r="T1" s="122"/>
      <c r="U1" s="122"/>
    </row>
    <row r="2">
      <c r="A2" s="123"/>
      <c r="B2" s="124" t="s">
        <v>226</v>
      </c>
      <c r="C2" s="125" t="s">
        <v>227</v>
      </c>
      <c r="D2" s="126"/>
      <c r="E2" s="114"/>
      <c r="F2" s="127" t="s">
        <v>228</v>
      </c>
      <c r="G2" s="116">
        <f t="shared" ref="G2:K2" si="1">sum(G4:G514)</f>
        <v>30726</v>
      </c>
      <c r="H2" s="116">
        <f t="shared" si="1"/>
        <v>31210</v>
      </c>
      <c r="I2" s="116">
        <f t="shared" si="1"/>
        <v>23506</v>
      </c>
      <c r="J2" s="128">
        <f t="shared" si="1"/>
        <v>1</v>
      </c>
      <c r="K2" s="129">
        <f t="shared" si="1"/>
        <v>513.6786139</v>
      </c>
      <c r="L2" s="130" t="s">
        <v>222</v>
      </c>
      <c r="M2" s="131"/>
      <c r="N2" s="131" t="s">
        <v>229</v>
      </c>
      <c r="O2" s="122"/>
      <c r="P2" s="122"/>
      <c r="Q2" s="122"/>
      <c r="R2" s="122"/>
      <c r="S2" s="122"/>
      <c r="T2" s="122"/>
      <c r="U2" s="122"/>
    </row>
    <row r="3">
      <c r="A3" s="132" t="s">
        <v>230</v>
      </c>
      <c r="B3" s="132" t="s">
        <v>231</v>
      </c>
      <c r="C3" s="133" t="s">
        <v>232</v>
      </c>
      <c r="D3" s="134"/>
      <c r="E3" s="135" t="s">
        <v>233</v>
      </c>
      <c r="F3" s="136" t="s">
        <v>234</v>
      </c>
      <c r="G3" s="187" t="s">
        <v>235</v>
      </c>
      <c r="H3" s="137" t="s">
        <v>374</v>
      </c>
      <c r="I3" s="137" t="s">
        <v>375</v>
      </c>
      <c r="J3" s="138" t="s">
        <v>238</v>
      </c>
      <c r="K3" s="139" t="s">
        <v>554</v>
      </c>
      <c r="L3" s="140" t="s">
        <v>555</v>
      </c>
      <c r="M3" s="139"/>
      <c r="N3" s="141">
        <f>IFERROR(__xludf.DUMMYFUNCTION("query(iferror(sort({row(A3:A514)-row(A3)+2-match(sort(A3:A514),sort(A3:A514),0),SORT(ROW(A3:A514)+2-row(A3)+2,A3:A514,1)},2,1),),""Select Col1"")"),1.0)</f>
        <v>1</v>
      </c>
      <c r="O3" s="142"/>
      <c r="P3" s="142"/>
      <c r="Q3" s="142"/>
      <c r="R3" s="142"/>
      <c r="S3" s="142"/>
      <c r="T3" s="142"/>
      <c r="U3" s="142"/>
      <c r="V3" s="142"/>
      <c r="W3" s="142"/>
      <c r="X3" s="142"/>
      <c r="Y3" s="142"/>
      <c r="Z3" s="142"/>
    </row>
    <row r="4">
      <c r="A4" s="175" t="s">
        <v>8</v>
      </c>
      <c r="B4" s="175" t="s">
        <v>265</v>
      </c>
      <c r="C4" s="147" t="s">
        <v>556</v>
      </c>
      <c r="D4" s="145" t="s">
        <v>242</v>
      </c>
      <c r="E4" s="146">
        <v>44159.0</v>
      </c>
      <c r="F4" s="188" t="s">
        <v>249</v>
      </c>
      <c r="G4" s="145">
        <v>200.0</v>
      </c>
      <c r="H4" s="189">
        <v>200.0</v>
      </c>
      <c r="I4" s="189">
        <v>150.0</v>
      </c>
      <c r="J4" s="149">
        <f t="shared" ref="J4:J335" si="2">(G4/$G$2+H4/$H$2+I4/$I$2)/3</f>
        <v>0.006432899097</v>
      </c>
      <c r="K4" s="150">
        <f t="shared" ref="K4:K49" si="3">J4*$J$1</f>
        <v>5.039104293</v>
      </c>
      <c r="L4" s="151">
        <f t="shared" ref="L4:L513" si="4">dsum($A$3:$K514,"Cred per Praise",{$A$3;A4})</f>
        <v>44.04111808</v>
      </c>
      <c r="M4" s="152" t="str">
        <f t="shared" ref="M4:M513" si="5">A4</f>
        <v>ygganderson</v>
      </c>
      <c r="N4" s="154">
        <f>IFERROR(__xludf.DUMMYFUNCTION("""COMPUTED_VALUE"""),1.0)</f>
        <v>1</v>
      </c>
      <c r="O4" s="154"/>
      <c r="P4" s="154"/>
      <c r="Q4" s="154"/>
      <c r="R4" s="154"/>
      <c r="S4" s="154"/>
      <c r="T4" s="154"/>
      <c r="U4" s="154"/>
      <c r="V4" s="154"/>
      <c r="W4" s="154"/>
      <c r="X4" s="154"/>
      <c r="Y4" s="154"/>
      <c r="Z4" s="154"/>
    </row>
    <row r="5">
      <c r="A5" s="175" t="s">
        <v>8</v>
      </c>
      <c r="B5" s="175" t="s">
        <v>265</v>
      </c>
      <c r="C5" s="147" t="s">
        <v>557</v>
      </c>
      <c r="D5" s="145" t="s">
        <v>242</v>
      </c>
      <c r="E5" s="146">
        <v>44159.0</v>
      </c>
      <c r="F5" s="188" t="s">
        <v>249</v>
      </c>
      <c r="G5" s="145">
        <v>20.0</v>
      </c>
      <c r="H5" s="189">
        <v>60.0</v>
      </c>
      <c r="I5" s="189">
        <v>30.0</v>
      </c>
      <c r="J5" s="149">
        <f t="shared" si="2"/>
        <v>0.001283215058</v>
      </c>
      <c r="K5" s="150">
        <f t="shared" si="3"/>
        <v>1.005185129</v>
      </c>
      <c r="L5" s="151">
        <f t="shared" si="4"/>
        <v>44.04111808</v>
      </c>
      <c r="M5" s="152" t="str">
        <f t="shared" si="5"/>
        <v>ygganderson</v>
      </c>
      <c r="N5" s="154">
        <f>IFERROR(__xludf.DUMMYFUNCTION("""COMPUTED_VALUE"""),2.0)</f>
        <v>2</v>
      </c>
      <c r="O5" s="154"/>
      <c r="P5" s="154"/>
      <c r="Q5" s="154"/>
      <c r="R5" s="154"/>
      <c r="S5" s="154"/>
      <c r="T5" s="154"/>
      <c r="U5" s="154"/>
      <c r="V5" s="154"/>
      <c r="W5" s="154"/>
      <c r="X5" s="154"/>
      <c r="Y5" s="154"/>
      <c r="Z5" s="154"/>
    </row>
    <row r="6">
      <c r="A6" s="175" t="s">
        <v>8</v>
      </c>
      <c r="B6" s="175" t="s">
        <v>6</v>
      </c>
      <c r="C6" s="147" t="s">
        <v>558</v>
      </c>
      <c r="D6" s="145" t="s">
        <v>242</v>
      </c>
      <c r="E6" s="146">
        <v>44160.0</v>
      </c>
      <c r="F6" s="188" t="s">
        <v>249</v>
      </c>
      <c r="G6" s="145">
        <v>20.0</v>
      </c>
      <c r="H6" s="189">
        <v>60.0</v>
      </c>
      <c r="I6" s="189">
        <v>20.0</v>
      </c>
      <c r="J6" s="149">
        <f t="shared" si="2"/>
        <v>0.001141407292</v>
      </c>
      <c r="K6" s="150">
        <f t="shared" si="3"/>
        <v>0.894102379</v>
      </c>
      <c r="L6" s="151">
        <f t="shared" si="4"/>
        <v>44.04111808</v>
      </c>
      <c r="M6" s="152" t="str">
        <f t="shared" si="5"/>
        <v>ygganderson</v>
      </c>
      <c r="N6" s="154">
        <f>IFERROR(__xludf.DUMMYFUNCTION("""COMPUTED_VALUE"""),3.0)</f>
        <v>3</v>
      </c>
      <c r="O6" s="154"/>
      <c r="P6" s="154"/>
      <c r="Q6" s="154"/>
      <c r="R6" s="154"/>
      <c r="S6" s="154"/>
      <c r="T6" s="154"/>
      <c r="U6" s="154"/>
      <c r="V6" s="154"/>
      <c r="W6" s="154"/>
      <c r="X6" s="154"/>
      <c r="Y6" s="154"/>
      <c r="Z6" s="154"/>
    </row>
    <row r="7">
      <c r="A7" s="175" t="s">
        <v>8</v>
      </c>
      <c r="B7" s="175" t="s">
        <v>255</v>
      </c>
      <c r="C7" s="147" t="s">
        <v>559</v>
      </c>
      <c r="D7" s="145" t="s">
        <v>242</v>
      </c>
      <c r="E7" s="146">
        <v>44161.0</v>
      </c>
      <c r="F7" s="188" t="s">
        <v>249</v>
      </c>
      <c r="G7" s="145">
        <v>30.0</v>
      </c>
      <c r="H7" s="189">
        <v>30.0</v>
      </c>
      <c r="I7" s="189">
        <v>30.0</v>
      </c>
      <c r="J7" s="149">
        <f t="shared" si="2"/>
        <v>0.001071290689</v>
      </c>
      <c r="K7" s="150">
        <f t="shared" si="3"/>
        <v>0.8391777061</v>
      </c>
      <c r="L7" s="151">
        <f t="shared" si="4"/>
        <v>44.04111808</v>
      </c>
      <c r="M7" s="152" t="str">
        <f t="shared" si="5"/>
        <v>ygganderson</v>
      </c>
      <c r="N7" s="154">
        <f>IFERROR(__xludf.DUMMYFUNCTION("""COMPUTED_VALUE"""),4.0)</f>
        <v>4</v>
      </c>
      <c r="O7" s="154"/>
      <c r="P7" s="154"/>
      <c r="Q7" s="154"/>
      <c r="R7" s="154"/>
      <c r="S7" s="154"/>
      <c r="T7" s="154"/>
      <c r="U7" s="154"/>
      <c r="V7" s="154"/>
      <c r="W7" s="154"/>
      <c r="X7" s="154"/>
      <c r="Y7" s="154"/>
      <c r="Z7" s="154"/>
    </row>
    <row r="8">
      <c r="A8" s="175" t="s">
        <v>8</v>
      </c>
      <c r="B8" s="175" t="s">
        <v>396</v>
      </c>
      <c r="C8" s="147" t="s">
        <v>560</v>
      </c>
      <c r="D8" s="145" t="s">
        <v>242</v>
      </c>
      <c r="E8" s="146">
        <v>44162.0</v>
      </c>
      <c r="F8" s="188" t="s">
        <v>249</v>
      </c>
      <c r="G8" s="189">
        <v>300.0</v>
      </c>
      <c r="H8" s="189">
        <v>300.0</v>
      </c>
      <c r="I8" s="189">
        <v>200.0</v>
      </c>
      <c r="J8" s="149">
        <f t="shared" si="2"/>
        <v>0.009294829232</v>
      </c>
      <c r="K8" s="150">
        <f t="shared" si="3"/>
        <v>7.280949565</v>
      </c>
      <c r="L8" s="151">
        <f t="shared" si="4"/>
        <v>44.04111808</v>
      </c>
      <c r="M8" s="152" t="str">
        <f t="shared" si="5"/>
        <v>ygganderson</v>
      </c>
      <c r="N8" s="154">
        <f>IFERROR(__xludf.DUMMYFUNCTION("""COMPUTED_VALUE"""),5.0)</f>
        <v>5</v>
      </c>
      <c r="O8" s="154"/>
      <c r="P8" s="154"/>
      <c r="Q8" s="154"/>
      <c r="R8" s="154"/>
      <c r="S8" s="154"/>
      <c r="T8" s="154"/>
      <c r="U8" s="154"/>
      <c r="V8" s="154"/>
      <c r="W8" s="154"/>
      <c r="X8" s="154"/>
      <c r="Y8" s="154"/>
      <c r="Z8" s="154"/>
    </row>
    <row r="9">
      <c r="A9" s="175" t="s">
        <v>8</v>
      </c>
      <c r="B9" s="175" t="s">
        <v>76</v>
      </c>
      <c r="C9" s="147" t="s">
        <v>561</v>
      </c>
      <c r="D9" s="145" t="s">
        <v>242</v>
      </c>
      <c r="E9" s="146">
        <v>44162.0</v>
      </c>
      <c r="F9" s="188" t="s">
        <v>249</v>
      </c>
      <c r="G9" s="145">
        <v>50.0</v>
      </c>
      <c r="H9" s="189">
        <v>60.0</v>
      </c>
      <c r="I9" s="189">
        <v>30.0</v>
      </c>
      <c r="J9" s="149">
        <f t="shared" si="2"/>
        <v>0.001608672325</v>
      </c>
      <c r="K9" s="150">
        <f t="shared" si="3"/>
        <v>1.260126655</v>
      </c>
      <c r="L9" s="151">
        <f t="shared" si="4"/>
        <v>44.04111808</v>
      </c>
      <c r="M9" s="152" t="str">
        <f t="shared" si="5"/>
        <v>ygganderson</v>
      </c>
      <c r="N9" s="154">
        <f>IFERROR(__xludf.DUMMYFUNCTION("""COMPUTED_VALUE"""),6.0)</f>
        <v>6</v>
      </c>
      <c r="O9" s="154"/>
      <c r="P9" s="154"/>
      <c r="Q9" s="154"/>
      <c r="R9" s="154"/>
      <c r="S9" s="154"/>
      <c r="T9" s="154"/>
      <c r="U9" s="154"/>
      <c r="V9" s="154"/>
      <c r="W9" s="154"/>
      <c r="X9" s="154"/>
      <c r="Y9" s="154"/>
      <c r="Z9" s="154"/>
    </row>
    <row r="10">
      <c r="A10" s="175" t="s">
        <v>8</v>
      </c>
      <c r="B10" s="175" t="s">
        <v>76</v>
      </c>
      <c r="C10" s="147" t="s">
        <v>562</v>
      </c>
      <c r="D10" s="145" t="s">
        <v>242</v>
      </c>
      <c r="E10" s="146">
        <v>44162.0</v>
      </c>
      <c r="F10" s="188" t="s">
        <v>249</v>
      </c>
      <c r="G10" s="145">
        <v>50.0</v>
      </c>
      <c r="H10" s="189">
        <v>60.0</v>
      </c>
      <c r="I10" s="189">
        <v>50.0</v>
      </c>
      <c r="J10" s="149">
        <f t="shared" si="2"/>
        <v>0.001892287856</v>
      </c>
      <c r="K10" s="150">
        <f t="shared" si="3"/>
        <v>1.482292154</v>
      </c>
      <c r="L10" s="151">
        <f t="shared" si="4"/>
        <v>44.04111808</v>
      </c>
      <c r="M10" s="152" t="str">
        <f t="shared" si="5"/>
        <v>ygganderson</v>
      </c>
      <c r="N10" s="154">
        <f>IFERROR(__xludf.DUMMYFUNCTION("""COMPUTED_VALUE"""),7.0)</f>
        <v>7</v>
      </c>
      <c r="O10" s="154"/>
      <c r="P10" s="154"/>
      <c r="Q10" s="154"/>
      <c r="R10" s="154"/>
      <c r="S10" s="154"/>
      <c r="T10" s="154"/>
      <c r="U10" s="154"/>
      <c r="V10" s="154"/>
      <c r="W10" s="154"/>
      <c r="X10" s="154"/>
      <c r="Y10" s="154"/>
      <c r="Z10" s="154"/>
    </row>
    <row r="11">
      <c r="A11" s="175" t="s">
        <v>8</v>
      </c>
      <c r="B11" s="175" t="s">
        <v>76</v>
      </c>
      <c r="C11" s="147" t="s">
        <v>563</v>
      </c>
      <c r="D11" s="145" t="s">
        <v>242</v>
      </c>
      <c r="E11" s="146">
        <v>44163.0</v>
      </c>
      <c r="F11" s="188" t="s">
        <v>249</v>
      </c>
      <c r="G11" s="145">
        <v>40.0</v>
      </c>
      <c r="H11" s="189">
        <v>30.0</v>
      </c>
      <c r="I11" s="189">
        <v>30.0</v>
      </c>
      <c r="J11" s="149">
        <f t="shared" si="2"/>
        <v>0.001179776444</v>
      </c>
      <c r="K11" s="150">
        <f t="shared" si="3"/>
        <v>0.9241582148</v>
      </c>
      <c r="L11" s="151">
        <f t="shared" si="4"/>
        <v>44.04111808</v>
      </c>
      <c r="M11" s="152" t="str">
        <f t="shared" si="5"/>
        <v>ygganderson</v>
      </c>
      <c r="N11" s="154">
        <f>IFERROR(__xludf.DUMMYFUNCTION("""COMPUTED_VALUE"""),8.0)</f>
        <v>8</v>
      </c>
      <c r="O11" s="154"/>
      <c r="P11" s="154"/>
      <c r="Q11" s="154"/>
      <c r="R11" s="154"/>
      <c r="S11" s="154"/>
      <c r="T11" s="154"/>
      <c r="U11" s="154"/>
      <c r="V11" s="154"/>
      <c r="W11" s="154"/>
      <c r="X11" s="154"/>
      <c r="Y11" s="154"/>
      <c r="Z11" s="154"/>
    </row>
    <row r="12">
      <c r="A12" s="175" t="s">
        <v>8</v>
      </c>
      <c r="B12" s="175" t="s">
        <v>21</v>
      </c>
      <c r="C12" s="147" t="s">
        <v>564</v>
      </c>
      <c r="D12" s="145" t="s">
        <v>242</v>
      </c>
      <c r="E12" s="146">
        <v>44165.0</v>
      </c>
      <c r="F12" s="188" t="s">
        <v>249</v>
      </c>
      <c r="G12" s="145">
        <v>200.0</v>
      </c>
      <c r="H12" s="189">
        <v>200.0</v>
      </c>
      <c r="I12" s="189">
        <v>150.0</v>
      </c>
      <c r="J12" s="149">
        <f t="shared" si="2"/>
        <v>0.006432899097</v>
      </c>
      <c r="K12" s="150">
        <f t="shared" si="3"/>
        <v>5.039104293</v>
      </c>
      <c r="L12" s="151">
        <f t="shared" si="4"/>
        <v>44.04111808</v>
      </c>
      <c r="M12" s="152" t="str">
        <f t="shared" si="5"/>
        <v>ygganderson</v>
      </c>
      <c r="N12" s="154">
        <f>IFERROR(__xludf.DUMMYFUNCTION("""COMPUTED_VALUE"""),9.0)</f>
        <v>9</v>
      </c>
      <c r="O12" s="154"/>
      <c r="P12" s="154"/>
      <c r="Q12" s="154"/>
      <c r="R12" s="154"/>
      <c r="S12" s="154"/>
      <c r="T12" s="154"/>
      <c r="U12" s="154"/>
      <c r="V12" s="154"/>
      <c r="W12" s="154"/>
      <c r="X12" s="154"/>
      <c r="Y12" s="154"/>
      <c r="Z12" s="154"/>
    </row>
    <row r="13">
      <c r="A13" s="175" t="s">
        <v>8</v>
      </c>
      <c r="B13" s="175" t="s">
        <v>21</v>
      </c>
      <c r="C13" s="147" t="s">
        <v>565</v>
      </c>
      <c r="D13" s="145" t="s">
        <v>242</v>
      </c>
      <c r="E13" s="166">
        <v>44166.0</v>
      </c>
      <c r="F13" s="190" t="s">
        <v>249</v>
      </c>
      <c r="G13" s="148">
        <v>40.0</v>
      </c>
      <c r="H13" s="148">
        <v>60.0</v>
      </c>
      <c r="I13" s="148">
        <v>40.0</v>
      </c>
      <c r="J13" s="149">
        <f t="shared" si="2"/>
        <v>0.001641994335</v>
      </c>
      <c r="K13" s="150">
        <f t="shared" si="3"/>
        <v>1.286228896</v>
      </c>
      <c r="L13" s="151">
        <f t="shared" si="4"/>
        <v>44.04111808</v>
      </c>
      <c r="M13" s="152" t="str">
        <f t="shared" si="5"/>
        <v>ygganderson</v>
      </c>
      <c r="N13" s="154">
        <f>IFERROR(__xludf.DUMMYFUNCTION("""COMPUTED_VALUE"""),10.0)</f>
        <v>10</v>
      </c>
      <c r="O13" s="154"/>
      <c r="P13" s="154"/>
      <c r="Q13" s="154"/>
      <c r="R13" s="154"/>
      <c r="S13" s="154"/>
      <c r="T13" s="154"/>
      <c r="U13" s="154"/>
      <c r="V13" s="154"/>
      <c r="W13" s="154"/>
      <c r="X13" s="154"/>
      <c r="Y13" s="154"/>
      <c r="Z13" s="154"/>
    </row>
    <row r="14">
      <c r="A14" s="175" t="s">
        <v>8</v>
      </c>
      <c r="B14" s="175" t="s">
        <v>21</v>
      </c>
      <c r="C14" s="147" t="s">
        <v>566</v>
      </c>
      <c r="D14" s="145" t="s">
        <v>242</v>
      </c>
      <c r="E14" s="166">
        <v>44166.0</v>
      </c>
      <c r="F14" s="147" t="s">
        <v>249</v>
      </c>
      <c r="G14" s="148">
        <v>30.0</v>
      </c>
      <c r="H14" s="148">
        <v>60.0</v>
      </c>
      <c r="I14" s="148">
        <v>40.0</v>
      </c>
      <c r="J14" s="149">
        <f t="shared" si="2"/>
        <v>0.001533508579</v>
      </c>
      <c r="K14" s="150">
        <f t="shared" si="3"/>
        <v>1.201248387</v>
      </c>
      <c r="L14" s="151">
        <f t="shared" si="4"/>
        <v>44.04111808</v>
      </c>
      <c r="M14" s="152" t="str">
        <f t="shared" si="5"/>
        <v>ygganderson</v>
      </c>
      <c r="N14" s="154">
        <f>IFERROR(__xludf.DUMMYFUNCTION("""COMPUTED_VALUE"""),11.0)</f>
        <v>11</v>
      </c>
      <c r="O14" s="154"/>
      <c r="P14" s="154"/>
      <c r="Q14" s="154"/>
      <c r="R14" s="154"/>
      <c r="S14" s="154"/>
      <c r="T14" s="154"/>
      <c r="U14" s="154"/>
      <c r="V14" s="154"/>
      <c r="W14" s="154"/>
      <c r="X14" s="154"/>
      <c r="Y14" s="154"/>
      <c r="Z14" s="154"/>
    </row>
    <row r="15">
      <c r="A15" s="175" t="s">
        <v>8</v>
      </c>
      <c r="B15" s="175" t="s">
        <v>15</v>
      </c>
      <c r="C15" s="147" t="s">
        <v>567</v>
      </c>
      <c r="D15" s="145" t="s">
        <v>242</v>
      </c>
      <c r="E15" s="166">
        <v>44166.0</v>
      </c>
      <c r="F15" s="147" t="s">
        <v>249</v>
      </c>
      <c r="G15" s="148">
        <v>50.0</v>
      </c>
      <c r="H15" s="148">
        <v>50.0</v>
      </c>
      <c r="I15" s="148">
        <v>50.0</v>
      </c>
      <c r="J15" s="149">
        <f t="shared" si="2"/>
        <v>0.001785484481</v>
      </c>
      <c r="K15" s="150">
        <f t="shared" si="3"/>
        <v>1.39862951</v>
      </c>
      <c r="L15" s="151">
        <f t="shared" si="4"/>
        <v>44.04111808</v>
      </c>
      <c r="M15" s="152" t="str">
        <f t="shared" si="5"/>
        <v>ygganderson</v>
      </c>
      <c r="N15" s="154">
        <f>IFERROR(__xludf.DUMMYFUNCTION("""COMPUTED_VALUE"""),12.0)</f>
        <v>12</v>
      </c>
      <c r="O15" s="154"/>
      <c r="P15" s="154"/>
      <c r="Q15" s="154"/>
      <c r="R15" s="154"/>
      <c r="S15" s="154"/>
      <c r="T15" s="154"/>
      <c r="U15" s="154"/>
      <c r="V15" s="154"/>
      <c r="W15" s="154"/>
      <c r="X15" s="154"/>
      <c r="Y15" s="154"/>
      <c r="Z15" s="154"/>
    </row>
    <row r="16">
      <c r="A16" s="175" t="s">
        <v>8</v>
      </c>
      <c r="B16" s="175" t="s">
        <v>265</v>
      </c>
      <c r="C16" s="147" t="s">
        <v>568</v>
      </c>
      <c r="D16" s="145" t="s">
        <v>242</v>
      </c>
      <c r="E16" s="166">
        <v>44166.0</v>
      </c>
      <c r="F16" s="147" t="s">
        <v>249</v>
      </c>
      <c r="G16" s="148">
        <v>20.0</v>
      </c>
      <c r="H16" s="148">
        <v>60.0</v>
      </c>
      <c r="I16" s="148">
        <v>40.0</v>
      </c>
      <c r="J16" s="149">
        <f t="shared" si="2"/>
        <v>0.001425022823</v>
      </c>
      <c r="K16" s="150">
        <f t="shared" si="3"/>
        <v>1.116267878</v>
      </c>
      <c r="L16" s="151">
        <f t="shared" si="4"/>
        <v>44.04111808</v>
      </c>
      <c r="M16" s="152" t="str">
        <f t="shared" si="5"/>
        <v>ygganderson</v>
      </c>
      <c r="N16" s="154">
        <f>IFERROR(__xludf.DUMMYFUNCTION("""COMPUTED_VALUE"""),13.0)</f>
        <v>13</v>
      </c>
      <c r="O16" s="154"/>
      <c r="P16" s="154"/>
      <c r="Q16" s="154"/>
      <c r="R16" s="154"/>
      <c r="S16" s="154"/>
      <c r="T16" s="154"/>
      <c r="U16" s="154"/>
      <c r="V16" s="154"/>
      <c r="W16" s="154"/>
      <c r="X16" s="154"/>
      <c r="Y16" s="154"/>
      <c r="Z16" s="154"/>
    </row>
    <row r="17">
      <c r="A17" s="175" t="s">
        <v>8</v>
      </c>
      <c r="B17" s="175" t="s">
        <v>76</v>
      </c>
      <c r="C17" s="147" t="s">
        <v>569</v>
      </c>
      <c r="D17" s="145" t="s">
        <v>242</v>
      </c>
      <c r="E17" s="166">
        <v>44167.0</v>
      </c>
      <c r="F17" s="147" t="s">
        <v>249</v>
      </c>
      <c r="G17" s="148">
        <v>30.0</v>
      </c>
      <c r="H17" s="148">
        <v>30.0</v>
      </c>
      <c r="I17" s="148">
        <v>30.0</v>
      </c>
      <c r="J17" s="149">
        <f t="shared" si="2"/>
        <v>0.001071290689</v>
      </c>
      <c r="K17" s="150">
        <f t="shared" si="3"/>
        <v>0.8391777061</v>
      </c>
      <c r="L17" s="151">
        <f t="shared" si="4"/>
        <v>44.04111808</v>
      </c>
      <c r="M17" s="152" t="str">
        <f t="shared" si="5"/>
        <v>ygganderson</v>
      </c>
      <c r="N17" s="154">
        <f>IFERROR(__xludf.DUMMYFUNCTION("""COMPUTED_VALUE"""),14.0)</f>
        <v>14</v>
      </c>
      <c r="O17" s="154"/>
      <c r="P17" s="154"/>
      <c r="Q17" s="154"/>
      <c r="R17" s="154"/>
      <c r="S17" s="154"/>
      <c r="T17" s="154"/>
      <c r="U17" s="154"/>
      <c r="V17" s="154"/>
      <c r="W17" s="154"/>
      <c r="X17" s="154"/>
      <c r="Y17" s="154"/>
      <c r="Z17" s="154"/>
    </row>
    <row r="18">
      <c r="A18" s="175" t="s">
        <v>8</v>
      </c>
      <c r="B18" s="175" t="s">
        <v>21</v>
      </c>
      <c r="C18" s="147" t="s">
        <v>570</v>
      </c>
      <c r="D18" s="145" t="s">
        <v>242</v>
      </c>
      <c r="E18" s="166">
        <v>44167.0</v>
      </c>
      <c r="F18" s="147" t="s">
        <v>249</v>
      </c>
      <c r="G18" s="148">
        <v>45.0</v>
      </c>
      <c r="H18" s="148">
        <v>60.0</v>
      </c>
      <c r="I18" s="148">
        <v>50.0</v>
      </c>
      <c r="J18" s="149">
        <f t="shared" si="2"/>
        <v>0.001838044978</v>
      </c>
      <c r="K18" s="150">
        <f t="shared" si="3"/>
        <v>1.439801899</v>
      </c>
      <c r="L18" s="151">
        <f t="shared" si="4"/>
        <v>44.04111808</v>
      </c>
      <c r="M18" s="152" t="str">
        <f t="shared" si="5"/>
        <v>ygganderson</v>
      </c>
      <c r="N18" s="154">
        <f>IFERROR(__xludf.DUMMYFUNCTION("""COMPUTED_VALUE"""),15.0)</f>
        <v>15</v>
      </c>
      <c r="O18" s="154"/>
      <c r="P18" s="154"/>
      <c r="Q18" s="154"/>
      <c r="R18" s="154"/>
      <c r="S18" s="154"/>
      <c r="T18" s="154"/>
      <c r="U18" s="154"/>
      <c r="V18" s="154"/>
      <c r="W18" s="154"/>
      <c r="X18" s="154"/>
      <c r="Y18" s="154"/>
      <c r="Z18" s="154"/>
    </row>
    <row r="19">
      <c r="A19" s="175" t="s">
        <v>8</v>
      </c>
      <c r="B19" s="175" t="s">
        <v>20</v>
      </c>
      <c r="C19" s="147" t="s">
        <v>571</v>
      </c>
      <c r="D19" s="145" t="s">
        <v>242</v>
      </c>
      <c r="E19" s="166">
        <v>44168.0</v>
      </c>
      <c r="F19" s="147" t="s">
        <v>249</v>
      </c>
      <c r="G19" s="148">
        <v>30.0</v>
      </c>
      <c r="H19" s="148">
        <v>30.0</v>
      </c>
      <c r="I19" s="148">
        <v>25.0</v>
      </c>
      <c r="J19" s="149">
        <f t="shared" si="2"/>
        <v>0.001000386806</v>
      </c>
      <c r="K19" s="150">
        <f t="shared" si="3"/>
        <v>0.7836363313</v>
      </c>
      <c r="L19" s="151">
        <f t="shared" si="4"/>
        <v>44.04111808</v>
      </c>
      <c r="M19" s="152" t="str">
        <f t="shared" si="5"/>
        <v>ygganderson</v>
      </c>
      <c r="N19" s="154">
        <f>IFERROR(__xludf.DUMMYFUNCTION("""COMPUTED_VALUE"""),16.0)</f>
        <v>16</v>
      </c>
      <c r="O19" s="154"/>
      <c r="P19" s="154"/>
      <c r="Q19" s="154"/>
      <c r="R19" s="154"/>
      <c r="S19" s="154"/>
      <c r="T19" s="154"/>
      <c r="U19" s="154"/>
      <c r="V19" s="154"/>
      <c r="W19" s="154"/>
      <c r="X19" s="154"/>
      <c r="Y19" s="154"/>
      <c r="Z19" s="154"/>
    </row>
    <row r="20">
      <c r="A20" s="175" t="s">
        <v>8</v>
      </c>
      <c r="B20" s="175" t="s">
        <v>76</v>
      </c>
      <c r="C20" s="147" t="s">
        <v>572</v>
      </c>
      <c r="D20" s="145" t="s">
        <v>242</v>
      </c>
      <c r="E20" s="166">
        <v>44169.0</v>
      </c>
      <c r="F20" s="147" t="s">
        <v>249</v>
      </c>
      <c r="G20" s="148">
        <v>150.0</v>
      </c>
      <c r="H20" s="148">
        <v>140.0</v>
      </c>
      <c r="I20" s="148">
        <v>150.0</v>
      </c>
      <c r="J20" s="149">
        <f t="shared" si="2"/>
        <v>0.005249650068</v>
      </c>
      <c r="K20" s="150">
        <f t="shared" si="3"/>
        <v>4.112225887</v>
      </c>
      <c r="L20" s="151">
        <f t="shared" si="4"/>
        <v>44.04111808</v>
      </c>
      <c r="M20" s="152" t="str">
        <f t="shared" si="5"/>
        <v>ygganderson</v>
      </c>
      <c r="N20" s="154">
        <f>IFERROR(__xludf.DUMMYFUNCTION("""COMPUTED_VALUE"""),17.0)</f>
        <v>17</v>
      </c>
      <c r="O20" s="154"/>
      <c r="P20" s="154"/>
      <c r="Q20" s="154"/>
      <c r="R20" s="154"/>
      <c r="S20" s="154"/>
      <c r="T20" s="154"/>
      <c r="U20" s="154"/>
      <c r="V20" s="154"/>
      <c r="W20" s="154"/>
      <c r="X20" s="154"/>
      <c r="Y20" s="154"/>
      <c r="Z20" s="154"/>
    </row>
    <row r="21">
      <c r="A21" s="175" t="s">
        <v>8</v>
      </c>
      <c r="B21" s="175" t="s">
        <v>76</v>
      </c>
      <c r="C21" s="147" t="s">
        <v>573</v>
      </c>
      <c r="D21" s="145" t="s">
        <v>242</v>
      </c>
      <c r="E21" s="166">
        <v>44169.0</v>
      </c>
      <c r="F21" s="147" t="s">
        <v>249</v>
      </c>
      <c r="G21" s="148">
        <v>60.0</v>
      </c>
      <c r="H21" s="148">
        <v>60.0</v>
      </c>
      <c r="I21" s="148">
        <v>50.0</v>
      </c>
      <c r="J21" s="149">
        <f t="shared" si="2"/>
        <v>0.002000773612</v>
      </c>
      <c r="K21" s="150">
        <f t="shared" si="3"/>
        <v>1.567272663</v>
      </c>
      <c r="L21" s="151">
        <f t="shared" si="4"/>
        <v>44.04111808</v>
      </c>
      <c r="M21" s="152" t="str">
        <f t="shared" si="5"/>
        <v>ygganderson</v>
      </c>
      <c r="N21" s="154">
        <f>IFERROR(__xludf.DUMMYFUNCTION("""COMPUTED_VALUE"""),18.0)</f>
        <v>18</v>
      </c>
      <c r="O21" s="154"/>
      <c r="P21" s="154"/>
      <c r="Q21" s="154"/>
      <c r="R21" s="154"/>
      <c r="S21" s="154"/>
      <c r="T21" s="154"/>
      <c r="U21" s="154"/>
      <c r="V21" s="154"/>
      <c r="W21" s="154"/>
      <c r="X21" s="154"/>
      <c r="Y21" s="154"/>
      <c r="Z21" s="154"/>
    </row>
    <row r="22">
      <c r="A22" s="175" t="s">
        <v>8</v>
      </c>
      <c r="B22" s="175" t="s">
        <v>76</v>
      </c>
      <c r="C22" s="147" t="s">
        <v>574</v>
      </c>
      <c r="D22" s="145" t="s">
        <v>242</v>
      </c>
      <c r="E22" s="166">
        <v>44169.0</v>
      </c>
      <c r="F22" s="147" t="s">
        <v>249</v>
      </c>
      <c r="G22" s="148">
        <v>45.0</v>
      </c>
      <c r="H22" s="148">
        <v>45.0</v>
      </c>
      <c r="I22" s="148">
        <v>40.0</v>
      </c>
      <c r="J22" s="149">
        <f t="shared" si="2"/>
        <v>0.00153603215</v>
      </c>
      <c r="K22" s="150">
        <f t="shared" si="3"/>
        <v>1.203225184</v>
      </c>
      <c r="L22" s="151">
        <f t="shared" si="4"/>
        <v>44.04111808</v>
      </c>
      <c r="M22" s="152" t="str">
        <f t="shared" si="5"/>
        <v>ygganderson</v>
      </c>
      <c r="N22" s="154">
        <f>IFERROR(__xludf.DUMMYFUNCTION("""COMPUTED_VALUE"""),19.0)</f>
        <v>19</v>
      </c>
      <c r="O22" s="154"/>
      <c r="P22" s="154"/>
      <c r="Q22" s="154"/>
      <c r="R22" s="154"/>
      <c r="S22" s="154"/>
      <c r="T22" s="154"/>
      <c r="U22" s="154"/>
      <c r="V22" s="154"/>
      <c r="W22" s="154"/>
      <c r="X22" s="154"/>
      <c r="Y22" s="154"/>
      <c r="Z22" s="154"/>
    </row>
    <row r="23">
      <c r="A23" s="175" t="s">
        <v>8</v>
      </c>
      <c r="B23" s="175" t="s">
        <v>283</v>
      </c>
      <c r="C23" s="147" t="s">
        <v>575</v>
      </c>
      <c r="D23" s="145" t="s">
        <v>242</v>
      </c>
      <c r="E23" s="166">
        <v>44169.0</v>
      </c>
      <c r="F23" s="147" t="s">
        <v>249</v>
      </c>
      <c r="G23" s="148">
        <v>60.0</v>
      </c>
      <c r="H23" s="148">
        <v>45.0</v>
      </c>
      <c r="I23" s="148">
        <v>50.0</v>
      </c>
      <c r="J23" s="149">
        <f t="shared" si="2"/>
        <v>0.001840568549</v>
      </c>
      <c r="K23" s="150">
        <f t="shared" si="3"/>
        <v>1.441778697</v>
      </c>
      <c r="L23" s="151">
        <f t="shared" si="4"/>
        <v>44.04111808</v>
      </c>
      <c r="M23" s="152" t="str">
        <f t="shared" si="5"/>
        <v>ygganderson</v>
      </c>
      <c r="N23" s="154">
        <f>IFERROR(__xludf.DUMMYFUNCTION("""COMPUTED_VALUE"""),20.0)</f>
        <v>20</v>
      </c>
      <c r="O23" s="154"/>
      <c r="P23" s="154"/>
      <c r="Q23" s="154"/>
      <c r="R23" s="154"/>
      <c r="S23" s="154"/>
      <c r="T23" s="154"/>
      <c r="U23" s="154"/>
      <c r="V23" s="154"/>
      <c r="W23" s="154"/>
      <c r="X23" s="154"/>
      <c r="Y23" s="154"/>
      <c r="Z23" s="154"/>
    </row>
    <row r="24">
      <c r="A24" s="175" t="s">
        <v>8</v>
      </c>
      <c r="B24" s="175" t="s">
        <v>3</v>
      </c>
      <c r="C24" s="147" t="s">
        <v>576</v>
      </c>
      <c r="D24" s="145" t="s">
        <v>242</v>
      </c>
      <c r="E24" s="166">
        <v>44169.0</v>
      </c>
      <c r="F24" s="147" t="s">
        <v>249</v>
      </c>
      <c r="G24" s="148">
        <v>100.0</v>
      </c>
      <c r="H24" s="148">
        <v>100.0</v>
      </c>
      <c r="I24" s="148">
        <v>100.0</v>
      </c>
      <c r="J24" s="149">
        <f t="shared" si="2"/>
        <v>0.003570968962</v>
      </c>
      <c r="K24" s="150">
        <f t="shared" si="3"/>
        <v>2.79725902</v>
      </c>
      <c r="L24" s="151">
        <f t="shared" si="4"/>
        <v>44.04111808</v>
      </c>
      <c r="M24" s="152" t="str">
        <f t="shared" si="5"/>
        <v>ygganderson</v>
      </c>
      <c r="N24" s="154">
        <f>IFERROR(__xludf.DUMMYFUNCTION("""COMPUTED_VALUE"""),21.0)</f>
        <v>21</v>
      </c>
      <c r="O24" s="154"/>
      <c r="P24" s="154"/>
      <c r="Q24" s="154"/>
      <c r="R24" s="154"/>
      <c r="S24" s="154"/>
      <c r="T24" s="154"/>
      <c r="U24" s="154"/>
      <c r="V24" s="154"/>
      <c r="W24" s="154"/>
      <c r="X24" s="154"/>
      <c r="Y24" s="154"/>
      <c r="Z24" s="154"/>
    </row>
    <row r="25">
      <c r="A25" s="191" t="s">
        <v>8</v>
      </c>
      <c r="B25" s="175" t="s">
        <v>255</v>
      </c>
      <c r="C25" s="147" t="s">
        <v>577</v>
      </c>
      <c r="D25" s="145" t="s">
        <v>242</v>
      </c>
      <c r="E25" s="146">
        <v>44160.0</v>
      </c>
      <c r="F25" s="188" t="s">
        <v>257</v>
      </c>
      <c r="G25" s="145">
        <v>30.0</v>
      </c>
      <c r="H25" s="189">
        <v>60.0</v>
      </c>
      <c r="I25" s="189">
        <v>30.0</v>
      </c>
      <c r="J25" s="149">
        <f t="shared" si="2"/>
        <v>0.001391700814</v>
      </c>
      <c r="K25" s="150">
        <f t="shared" si="3"/>
        <v>1.090165637</v>
      </c>
      <c r="L25" s="151">
        <f t="shared" si="4"/>
        <v>44.04111808</v>
      </c>
      <c r="M25" s="152" t="str">
        <f t="shared" si="5"/>
        <v>ygganderson</v>
      </c>
      <c r="N25" s="154">
        <f>IFERROR(__xludf.DUMMYFUNCTION("""COMPUTED_VALUE"""),22.0)</f>
        <v>22</v>
      </c>
      <c r="O25" s="154"/>
      <c r="P25" s="154"/>
      <c r="Q25" s="154"/>
      <c r="R25" s="154"/>
      <c r="S25" s="154"/>
      <c r="T25" s="154"/>
      <c r="U25" s="154"/>
      <c r="V25" s="154"/>
      <c r="W25" s="154"/>
      <c r="X25" s="154"/>
      <c r="Y25" s="154"/>
      <c r="Z25" s="154"/>
    </row>
    <row r="26">
      <c r="A26" s="160" t="s">
        <v>8</v>
      </c>
      <c r="B26" s="160" t="s">
        <v>265</v>
      </c>
      <c r="C26" s="157" t="s">
        <v>578</v>
      </c>
      <c r="D26" s="163" t="s">
        <v>242</v>
      </c>
      <c r="E26" s="192" t="s">
        <v>579</v>
      </c>
      <c r="F26" s="192" t="s">
        <v>579</v>
      </c>
      <c r="G26" s="159"/>
      <c r="H26" s="159"/>
      <c r="I26" s="159"/>
      <c r="J26" s="149">
        <f t="shared" si="2"/>
        <v>0</v>
      </c>
      <c r="K26" s="150">
        <f t="shared" si="3"/>
        <v>0</v>
      </c>
      <c r="L26" s="151">
        <f t="shared" si="4"/>
        <v>44.04111808</v>
      </c>
      <c r="M26" s="152" t="str">
        <f t="shared" si="5"/>
        <v>ygganderson</v>
      </c>
      <c r="N26" s="154">
        <f>IFERROR(__xludf.DUMMYFUNCTION("""COMPUTED_VALUE"""),23.0)</f>
        <v>23</v>
      </c>
      <c r="O26" s="154"/>
      <c r="P26" s="154"/>
      <c r="Q26" s="154"/>
      <c r="R26" s="154"/>
      <c r="S26" s="154"/>
      <c r="T26" s="154"/>
      <c r="U26" s="154"/>
      <c r="V26" s="154"/>
      <c r="W26" s="154"/>
      <c r="X26" s="154"/>
      <c r="Y26" s="154"/>
      <c r="Z26" s="154"/>
    </row>
    <row r="27">
      <c r="A27" s="175" t="s">
        <v>3</v>
      </c>
      <c r="B27" s="175" t="s">
        <v>283</v>
      </c>
      <c r="C27" s="147" t="s">
        <v>580</v>
      </c>
      <c r="D27" s="145" t="s">
        <v>242</v>
      </c>
      <c r="E27" s="146">
        <v>44158.0</v>
      </c>
      <c r="F27" s="188" t="s">
        <v>249</v>
      </c>
      <c r="G27" s="145">
        <v>100.0</v>
      </c>
      <c r="H27" s="189">
        <v>110.0</v>
      </c>
      <c r="I27" s="189">
        <v>100.0</v>
      </c>
      <c r="J27" s="149">
        <f t="shared" si="2"/>
        <v>0.003677772337</v>
      </c>
      <c r="K27" s="150">
        <f t="shared" si="3"/>
        <v>2.880921664</v>
      </c>
      <c r="L27" s="151">
        <f t="shared" si="4"/>
        <v>42.78739172</v>
      </c>
      <c r="M27" s="152" t="str">
        <f t="shared" si="5"/>
        <v>sembrestels</v>
      </c>
      <c r="N27" s="154">
        <f>IFERROR(__xludf.DUMMYFUNCTION("""COMPUTED_VALUE"""),1.0)</f>
        <v>1</v>
      </c>
      <c r="O27" s="154"/>
      <c r="P27" s="154"/>
      <c r="Q27" s="154"/>
      <c r="R27" s="154"/>
      <c r="S27" s="154"/>
      <c r="T27" s="154"/>
      <c r="U27" s="154"/>
      <c r="V27" s="154"/>
      <c r="W27" s="154"/>
      <c r="X27" s="154"/>
      <c r="Y27" s="154"/>
      <c r="Z27" s="154"/>
    </row>
    <row r="28">
      <c r="A28" s="175" t="s">
        <v>3</v>
      </c>
      <c r="B28" s="175" t="s">
        <v>21</v>
      </c>
      <c r="C28" s="147" t="s">
        <v>581</v>
      </c>
      <c r="D28" s="145" t="s">
        <v>242</v>
      </c>
      <c r="E28" s="146">
        <v>44159.0</v>
      </c>
      <c r="F28" s="188" t="s">
        <v>249</v>
      </c>
      <c r="G28" s="145">
        <v>100.0</v>
      </c>
      <c r="H28" s="189">
        <v>100.0</v>
      </c>
      <c r="I28" s="189">
        <v>100.0</v>
      </c>
      <c r="J28" s="149">
        <f t="shared" si="2"/>
        <v>0.003570968962</v>
      </c>
      <c r="K28" s="150">
        <f t="shared" si="3"/>
        <v>2.79725902</v>
      </c>
      <c r="L28" s="151">
        <f t="shared" si="4"/>
        <v>42.78739172</v>
      </c>
      <c r="M28" s="152" t="str">
        <f t="shared" si="5"/>
        <v>sembrestels</v>
      </c>
      <c r="N28" s="154">
        <f>IFERROR(__xludf.DUMMYFUNCTION("""COMPUTED_VALUE"""),2.0)</f>
        <v>2</v>
      </c>
      <c r="O28" s="154"/>
      <c r="P28" s="154"/>
      <c r="Q28" s="154"/>
      <c r="R28" s="154"/>
      <c r="S28" s="154"/>
      <c r="T28" s="154"/>
      <c r="U28" s="154"/>
      <c r="V28" s="154"/>
      <c r="W28" s="154"/>
      <c r="X28" s="154"/>
      <c r="Y28" s="154"/>
      <c r="Z28" s="154"/>
    </row>
    <row r="29">
      <c r="A29" s="175" t="s">
        <v>3</v>
      </c>
      <c r="B29" s="175" t="s">
        <v>3</v>
      </c>
      <c r="C29" s="147" t="s">
        <v>582</v>
      </c>
      <c r="D29" s="145" t="s">
        <v>242</v>
      </c>
      <c r="E29" s="146">
        <v>44159.0</v>
      </c>
      <c r="F29" s="188" t="s">
        <v>249</v>
      </c>
      <c r="G29" s="145">
        <v>30.0</v>
      </c>
      <c r="H29" s="189">
        <v>60.0</v>
      </c>
      <c r="I29" s="189">
        <v>50.0</v>
      </c>
      <c r="J29" s="149">
        <f t="shared" si="2"/>
        <v>0.001675316344</v>
      </c>
      <c r="K29" s="150">
        <f t="shared" si="3"/>
        <v>1.312331136</v>
      </c>
      <c r="L29" s="151">
        <f t="shared" si="4"/>
        <v>42.78739172</v>
      </c>
      <c r="M29" s="152" t="str">
        <f t="shared" si="5"/>
        <v>sembrestels</v>
      </c>
      <c r="N29" s="154">
        <f>IFERROR(__xludf.DUMMYFUNCTION("""COMPUTED_VALUE"""),3.0)</f>
        <v>3</v>
      </c>
      <c r="O29" s="154"/>
      <c r="P29" s="154"/>
      <c r="Q29" s="154"/>
      <c r="R29" s="154"/>
      <c r="S29" s="154"/>
      <c r="T29" s="154"/>
      <c r="U29" s="154"/>
      <c r="V29" s="154"/>
      <c r="W29" s="154"/>
      <c r="X29" s="154"/>
      <c r="Y29" s="154"/>
      <c r="Z29" s="154"/>
    </row>
    <row r="30">
      <c r="A30" s="175" t="s">
        <v>3</v>
      </c>
      <c r="B30" s="175" t="s">
        <v>6</v>
      </c>
      <c r="C30" s="147" t="s">
        <v>583</v>
      </c>
      <c r="D30" s="145" t="s">
        <v>242</v>
      </c>
      <c r="E30" s="146">
        <v>44159.0</v>
      </c>
      <c r="F30" s="188" t="s">
        <v>249</v>
      </c>
      <c r="G30" s="145">
        <v>30.0</v>
      </c>
      <c r="H30" s="189">
        <v>70.0</v>
      </c>
      <c r="I30" s="189">
        <v>50.0</v>
      </c>
      <c r="J30" s="149">
        <f t="shared" si="2"/>
        <v>0.001782119719</v>
      </c>
      <c r="K30" s="150">
        <f t="shared" si="3"/>
        <v>1.39599378</v>
      </c>
      <c r="L30" s="151">
        <f t="shared" si="4"/>
        <v>42.78739172</v>
      </c>
      <c r="M30" s="152" t="str">
        <f t="shared" si="5"/>
        <v>sembrestels</v>
      </c>
      <c r="N30" s="154">
        <f>IFERROR(__xludf.DUMMYFUNCTION("""COMPUTED_VALUE"""),4.0)</f>
        <v>4</v>
      </c>
      <c r="O30" s="154"/>
      <c r="P30" s="154"/>
      <c r="Q30" s="154"/>
      <c r="R30" s="154"/>
      <c r="S30" s="154"/>
      <c r="T30" s="154"/>
      <c r="U30" s="154"/>
      <c r="V30" s="154"/>
      <c r="W30" s="154"/>
      <c r="X30" s="154"/>
      <c r="Y30" s="154"/>
      <c r="Z30" s="154"/>
    </row>
    <row r="31">
      <c r="A31" s="175" t="s">
        <v>3</v>
      </c>
      <c r="B31" s="175" t="s">
        <v>265</v>
      </c>
      <c r="C31" s="147" t="s">
        <v>557</v>
      </c>
      <c r="D31" s="145" t="s">
        <v>242</v>
      </c>
      <c r="E31" s="146">
        <v>44159.0</v>
      </c>
      <c r="F31" s="188" t="s">
        <v>249</v>
      </c>
      <c r="G31" s="145">
        <v>20.0</v>
      </c>
      <c r="H31" s="189">
        <v>60.0</v>
      </c>
      <c r="I31" s="189">
        <v>30.0</v>
      </c>
      <c r="J31" s="149">
        <f t="shared" si="2"/>
        <v>0.001283215058</v>
      </c>
      <c r="K31" s="150">
        <f t="shared" si="3"/>
        <v>1.005185129</v>
      </c>
      <c r="L31" s="151">
        <f t="shared" si="4"/>
        <v>42.78739172</v>
      </c>
      <c r="M31" s="152" t="str">
        <f t="shared" si="5"/>
        <v>sembrestels</v>
      </c>
      <c r="N31" s="154">
        <f>IFERROR(__xludf.DUMMYFUNCTION("""COMPUTED_VALUE"""),5.0)</f>
        <v>5</v>
      </c>
      <c r="O31" s="154"/>
      <c r="P31" s="154"/>
      <c r="Q31" s="154"/>
      <c r="R31" s="154"/>
      <c r="S31" s="154"/>
      <c r="T31" s="154"/>
      <c r="U31" s="154"/>
      <c r="V31" s="154"/>
      <c r="W31" s="154"/>
      <c r="X31" s="154"/>
      <c r="Y31" s="154"/>
      <c r="Z31" s="154"/>
    </row>
    <row r="32">
      <c r="A32" s="175" t="s">
        <v>3</v>
      </c>
      <c r="B32" s="175" t="s">
        <v>416</v>
      </c>
      <c r="C32" s="147" t="s">
        <v>584</v>
      </c>
      <c r="D32" s="145" t="s">
        <v>242</v>
      </c>
      <c r="E32" s="146">
        <v>44160.0</v>
      </c>
      <c r="F32" s="188" t="s">
        <v>249</v>
      </c>
      <c r="G32" s="145">
        <v>100.0</v>
      </c>
      <c r="H32" s="189">
        <v>100.0</v>
      </c>
      <c r="I32" s="189">
        <v>80.0</v>
      </c>
      <c r="J32" s="149">
        <f t="shared" si="2"/>
        <v>0.003287353431</v>
      </c>
      <c r="K32" s="150">
        <f t="shared" si="3"/>
        <v>2.575093521</v>
      </c>
      <c r="L32" s="151">
        <f t="shared" si="4"/>
        <v>42.78739172</v>
      </c>
      <c r="M32" s="152" t="str">
        <f t="shared" si="5"/>
        <v>sembrestels</v>
      </c>
      <c r="N32" s="154">
        <f>IFERROR(__xludf.DUMMYFUNCTION("""COMPUTED_VALUE"""),6.0)</f>
        <v>6</v>
      </c>
      <c r="O32" s="154"/>
      <c r="P32" s="154"/>
      <c r="Q32" s="154"/>
      <c r="R32" s="154"/>
      <c r="S32" s="154"/>
      <c r="T32" s="154"/>
      <c r="U32" s="154"/>
      <c r="V32" s="154"/>
      <c r="W32" s="154"/>
      <c r="X32" s="154"/>
      <c r="Y32" s="154"/>
      <c r="Z32" s="154"/>
    </row>
    <row r="33">
      <c r="A33" s="175" t="s">
        <v>3</v>
      </c>
      <c r="B33" s="175" t="s">
        <v>255</v>
      </c>
      <c r="C33" s="147" t="s">
        <v>577</v>
      </c>
      <c r="D33" s="145" t="s">
        <v>242</v>
      </c>
      <c r="E33" s="146">
        <v>44160.0</v>
      </c>
      <c r="F33" s="188" t="s">
        <v>257</v>
      </c>
      <c r="G33" s="145">
        <v>30.0</v>
      </c>
      <c r="H33" s="189">
        <v>60.0</v>
      </c>
      <c r="I33" s="189">
        <v>30.0</v>
      </c>
      <c r="J33" s="149">
        <f t="shared" si="2"/>
        <v>0.001391700814</v>
      </c>
      <c r="K33" s="150">
        <f t="shared" si="3"/>
        <v>1.090165637</v>
      </c>
      <c r="L33" s="151">
        <f t="shared" si="4"/>
        <v>42.78739172</v>
      </c>
      <c r="M33" s="152" t="str">
        <f t="shared" si="5"/>
        <v>sembrestels</v>
      </c>
      <c r="N33" s="154">
        <f>IFERROR(__xludf.DUMMYFUNCTION("""COMPUTED_VALUE"""),7.0)</f>
        <v>7</v>
      </c>
      <c r="O33" s="154"/>
      <c r="P33" s="154"/>
      <c r="Q33" s="154"/>
      <c r="R33" s="154"/>
      <c r="S33" s="154"/>
      <c r="T33" s="154"/>
      <c r="U33" s="154"/>
      <c r="V33" s="154"/>
      <c r="W33" s="154"/>
      <c r="X33" s="154"/>
      <c r="Y33" s="154"/>
      <c r="Z33" s="154"/>
    </row>
    <row r="34">
      <c r="A34" s="175" t="s">
        <v>3</v>
      </c>
      <c r="B34" s="175" t="s">
        <v>6</v>
      </c>
      <c r="C34" s="147" t="s">
        <v>558</v>
      </c>
      <c r="D34" s="145" t="s">
        <v>242</v>
      </c>
      <c r="E34" s="146">
        <v>44160.0</v>
      </c>
      <c r="F34" s="188" t="s">
        <v>249</v>
      </c>
      <c r="G34" s="145">
        <v>20.0</v>
      </c>
      <c r="H34" s="189">
        <v>60.0</v>
      </c>
      <c r="I34" s="189">
        <v>20.0</v>
      </c>
      <c r="J34" s="149">
        <f t="shared" si="2"/>
        <v>0.001141407292</v>
      </c>
      <c r="K34" s="150">
        <f t="shared" si="3"/>
        <v>0.894102379</v>
      </c>
      <c r="L34" s="151">
        <f t="shared" si="4"/>
        <v>42.78739172</v>
      </c>
      <c r="M34" s="152" t="str">
        <f t="shared" si="5"/>
        <v>sembrestels</v>
      </c>
      <c r="N34" s="154">
        <f>IFERROR(__xludf.DUMMYFUNCTION("""COMPUTED_VALUE"""),8.0)</f>
        <v>8</v>
      </c>
      <c r="O34" s="154"/>
      <c r="P34" s="154"/>
      <c r="Q34" s="154"/>
      <c r="R34" s="154"/>
      <c r="S34" s="154"/>
      <c r="T34" s="154"/>
      <c r="U34" s="154"/>
      <c r="V34" s="154"/>
      <c r="W34" s="154"/>
      <c r="X34" s="154"/>
      <c r="Y34" s="154"/>
      <c r="Z34" s="154"/>
    </row>
    <row r="35">
      <c r="A35" s="175" t="s">
        <v>3</v>
      </c>
      <c r="B35" s="175" t="s">
        <v>255</v>
      </c>
      <c r="C35" s="147" t="s">
        <v>585</v>
      </c>
      <c r="D35" s="145" t="s">
        <v>242</v>
      </c>
      <c r="E35" s="146">
        <v>44161.0</v>
      </c>
      <c r="F35" s="188" t="s">
        <v>249</v>
      </c>
      <c r="G35" s="145">
        <v>200.0</v>
      </c>
      <c r="H35" s="189">
        <v>150.0</v>
      </c>
      <c r="I35" s="189">
        <v>100.0</v>
      </c>
      <c r="J35" s="149">
        <f t="shared" si="2"/>
        <v>0.005189843395</v>
      </c>
      <c r="K35" s="150">
        <f t="shared" si="3"/>
        <v>4.065377326</v>
      </c>
      <c r="L35" s="151">
        <f t="shared" si="4"/>
        <v>42.78739172</v>
      </c>
      <c r="M35" s="152" t="str">
        <f t="shared" si="5"/>
        <v>sembrestels</v>
      </c>
      <c r="N35" s="154">
        <f>IFERROR(__xludf.DUMMYFUNCTION("""COMPUTED_VALUE"""),9.0)</f>
        <v>9</v>
      </c>
      <c r="O35" s="154"/>
      <c r="P35" s="154"/>
      <c r="Q35" s="154"/>
      <c r="R35" s="154"/>
      <c r="S35" s="154"/>
      <c r="T35" s="154"/>
      <c r="U35" s="154"/>
      <c r="V35" s="154"/>
      <c r="W35" s="154"/>
      <c r="X35" s="154"/>
      <c r="Y35" s="154"/>
      <c r="Z35" s="154"/>
    </row>
    <row r="36">
      <c r="A36" s="175" t="s">
        <v>3</v>
      </c>
      <c r="B36" s="175" t="s">
        <v>255</v>
      </c>
      <c r="C36" s="147" t="s">
        <v>586</v>
      </c>
      <c r="D36" s="145" t="s">
        <v>242</v>
      </c>
      <c r="E36" s="146">
        <v>44161.0</v>
      </c>
      <c r="F36" s="188" t="s">
        <v>249</v>
      </c>
      <c r="G36" s="145">
        <v>20.0</v>
      </c>
      <c r="H36" s="189">
        <v>20.0</v>
      </c>
      <c r="I36" s="189">
        <v>30.0</v>
      </c>
      <c r="J36" s="149">
        <f t="shared" si="2"/>
        <v>0.0008560015578</v>
      </c>
      <c r="K36" s="150">
        <f t="shared" si="3"/>
        <v>0.6705345536</v>
      </c>
      <c r="L36" s="151">
        <f t="shared" si="4"/>
        <v>42.78739172</v>
      </c>
      <c r="M36" s="152" t="str">
        <f t="shared" si="5"/>
        <v>sembrestels</v>
      </c>
      <c r="N36" s="154">
        <f>IFERROR(__xludf.DUMMYFUNCTION("""COMPUTED_VALUE"""),10.0)</f>
        <v>10</v>
      </c>
      <c r="O36" s="154"/>
      <c r="P36" s="154"/>
      <c r="Q36" s="154"/>
      <c r="R36" s="154"/>
      <c r="S36" s="154"/>
      <c r="T36" s="154"/>
      <c r="U36" s="154"/>
      <c r="V36" s="154"/>
      <c r="W36" s="154"/>
      <c r="X36" s="154"/>
      <c r="Y36" s="154"/>
      <c r="Z36" s="154"/>
    </row>
    <row r="37">
      <c r="A37" s="175" t="s">
        <v>3</v>
      </c>
      <c r="B37" s="175" t="s">
        <v>76</v>
      </c>
      <c r="C37" s="147" t="s">
        <v>587</v>
      </c>
      <c r="D37" s="145" t="s">
        <v>242</v>
      </c>
      <c r="E37" s="146">
        <v>44162.0</v>
      </c>
      <c r="F37" s="188" t="s">
        <v>249</v>
      </c>
      <c r="G37" s="189">
        <v>200.0</v>
      </c>
      <c r="H37" s="189">
        <v>100.0</v>
      </c>
      <c r="I37" s="189">
        <v>30.0</v>
      </c>
      <c r="J37" s="149">
        <f t="shared" si="2"/>
        <v>0.003663172162</v>
      </c>
      <c r="K37" s="150">
        <f t="shared" si="3"/>
        <v>2.869484861</v>
      </c>
      <c r="L37" s="151">
        <f t="shared" si="4"/>
        <v>42.78739172</v>
      </c>
      <c r="M37" s="152" t="str">
        <f t="shared" si="5"/>
        <v>sembrestels</v>
      </c>
      <c r="N37" s="154">
        <f>IFERROR(__xludf.DUMMYFUNCTION("""COMPUTED_VALUE"""),11.0)</f>
        <v>11</v>
      </c>
      <c r="O37" s="154"/>
      <c r="P37" s="154"/>
      <c r="Q37" s="154"/>
      <c r="R37" s="154"/>
      <c r="S37" s="154"/>
      <c r="T37" s="154"/>
      <c r="U37" s="154"/>
      <c r="V37" s="154"/>
      <c r="W37" s="154"/>
      <c r="X37" s="154"/>
      <c r="Y37" s="154"/>
      <c r="Z37" s="154"/>
    </row>
    <row r="38">
      <c r="A38" s="175" t="s">
        <v>3</v>
      </c>
      <c r="B38" s="175" t="s">
        <v>76</v>
      </c>
      <c r="C38" s="147" t="s">
        <v>588</v>
      </c>
      <c r="D38" s="145" t="s">
        <v>242</v>
      </c>
      <c r="E38" s="146">
        <v>44162.0</v>
      </c>
      <c r="F38" s="188" t="s">
        <v>249</v>
      </c>
      <c r="G38" s="145">
        <v>100.0</v>
      </c>
      <c r="H38" s="189">
        <v>150.0</v>
      </c>
      <c r="I38" s="189">
        <v>100.0</v>
      </c>
      <c r="J38" s="149">
        <f t="shared" si="2"/>
        <v>0.004104985837</v>
      </c>
      <c r="K38" s="150">
        <f t="shared" si="3"/>
        <v>3.215572239</v>
      </c>
      <c r="L38" s="151">
        <f t="shared" si="4"/>
        <v>42.78739172</v>
      </c>
      <c r="M38" s="152" t="str">
        <f t="shared" si="5"/>
        <v>sembrestels</v>
      </c>
      <c r="N38" s="154">
        <f>IFERROR(__xludf.DUMMYFUNCTION("""COMPUTED_VALUE"""),12.0)</f>
        <v>12</v>
      </c>
      <c r="O38" s="154"/>
      <c r="P38" s="154"/>
      <c r="Q38" s="154"/>
      <c r="R38" s="154"/>
      <c r="S38" s="154"/>
      <c r="T38" s="154"/>
      <c r="U38" s="154"/>
      <c r="V38" s="154"/>
      <c r="W38" s="154"/>
      <c r="X38" s="154"/>
      <c r="Y38" s="154"/>
      <c r="Z38" s="154"/>
    </row>
    <row r="39">
      <c r="A39" s="175" t="s">
        <v>3</v>
      </c>
      <c r="B39" s="175" t="s">
        <v>76</v>
      </c>
      <c r="C39" s="147" t="s">
        <v>589</v>
      </c>
      <c r="D39" s="145" t="s">
        <v>242</v>
      </c>
      <c r="E39" s="146">
        <v>44162.0</v>
      </c>
      <c r="F39" s="188" t="s">
        <v>249</v>
      </c>
      <c r="G39" s="189">
        <v>100.0</v>
      </c>
      <c r="H39" s="189">
        <v>60.0</v>
      </c>
      <c r="I39" s="189">
        <v>50.0</v>
      </c>
      <c r="J39" s="149">
        <f t="shared" si="2"/>
        <v>0.002434716635</v>
      </c>
      <c r="K39" s="150">
        <f t="shared" si="3"/>
        <v>1.907194697</v>
      </c>
      <c r="L39" s="151">
        <f t="shared" si="4"/>
        <v>42.78739172</v>
      </c>
      <c r="M39" s="152" t="str">
        <f t="shared" si="5"/>
        <v>sembrestels</v>
      </c>
      <c r="N39" s="154">
        <f>IFERROR(__xludf.DUMMYFUNCTION("""COMPUTED_VALUE"""),13.0)</f>
        <v>13</v>
      </c>
      <c r="O39" s="154"/>
      <c r="P39" s="154"/>
      <c r="Q39" s="154"/>
      <c r="R39" s="154"/>
      <c r="S39" s="154"/>
      <c r="T39" s="154"/>
      <c r="U39" s="154"/>
      <c r="V39" s="154"/>
      <c r="W39" s="154"/>
      <c r="X39" s="154"/>
      <c r="Y39" s="154"/>
      <c r="Z39" s="154"/>
    </row>
    <row r="40">
      <c r="A40" s="175" t="s">
        <v>3</v>
      </c>
      <c r="B40" s="175" t="s">
        <v>76</v>
      </c>
      <c r="C40" s="147" t="s">
        <v>563</v>
      </c>
      <c r="D40" s="145" t="s">
        <v>242</v>
      </c>
      <c r="E40" s="146">
        <v>44163.0</v>
      </c>
      <c r="F40" s="188" t="s">
        <v>249</v>
      </c>
      <c r="G40" s="145">
        <v>40.0</v>
      </c>
      <c r="H40" s="189">
        <v>30.0</v>
      </c>
      <c r="I40" s="189">
        <v>30.0</v>
      </c>
      <c r="J40" s="149">
        <f t="shared" si="2"/>
        <v>0.001179776444</v>
      </c>
      <c r="K40" s="150">
        <f t="shared" si="3"/>
        <v>0.9241582148</v>
      </c>
      <c r="L40" s="151">
        <f t="shared" si="4"/>
        <v>42.78739172</v>
      </c>
      <c r="M40" s="152" t="str">
        <f t="shared" si="5"/>
        <v>sembrestels</v>
      </c>
      <c r="N40" s="154">
        <f>IFERROR(__xludf.DUMMYFUNCTION("""COMPUTED_VALUE"""),14.0)</f>
        <v>14</v>
      </c>
      <c r="O40" s="154"/>
      <c r="P40" s="154"/>
      <c r="Q40" s="154"/>
      <c r="R40" s="154"/>
      <c r="S40" s="154"/>
      <c r="T40" s="154"/>
      <c r="U40" s="154"/>
      <c r="V40" s="154"/>
      <c r="W40" s="154"/>
      <c r="X40" s="154"/>
      <c r="Y40" s="154"/>
      <c r="Z40" s="154"/>
    </row>
    <row r="41">
      <c r="A41" s="175" t="s">
        <v>3</v>
      </c>
      <c r="B41" s="175" t="s">
        <v>21</v>
      </c>
      <c r="C41" s="147" t="s">
        <v>590</v>
      </c>
      <c r="D41" s="145" t="s">
        <v>242</v>
      </c>
      <c r="E41" s="146">
        <v>44165.0</v>
      </c>
      <c r="F41" s="188" t="s">
        <v>249</v>
      </c>
      <c r="G41" s="145">
        <v>100.0</v>
      </c>
      <c r="H41" s="189">
        <v>60.0</v>
      </c>
      <c r="I41" s="189">
        <v>50.0</v>
      </c>
      <c r="J41" s="149">
        <f t="shared" si="2"/>
        <v>0.002434716635</v>
      </c>
      <c r="K41" s="150">
        <f t="shared" si="3"/>
        <v>1.907194697</v>
      </c>
      <c r="L41" s="151">
        <f t="shared" si="4"/>
        <v>42.78739172</v>
      </c>
      <c r="M41" s="152" t="str">
        <f t="shared" si="5"/>
        <v>sembrestels</v>
      </c>
      <c r="N41" s="154">
        <f>IFERROR(__xludf.DUMMYFUNCTION("""COMPUTED_VALUE"""),15.0)</f>
        <v>15</v>
      </c>
      <c r="O41" s="154"/>
      <c r="P41" s="154"/>
      <c r="Q41" s="154"/>
      <c r="R41" s="154"/>
      <c r="S41" s="154"/>
      <c r="T41" s="154"/>
      <c r="U41" s="154"/>
      <c r="V41" s="154"/>
      <c r="W41" s="154"/>
      <c r="X41" s="154"/>
      <c r="Y41" s="154"/>
      <c r="Z41" s="154"/>
    </row>
    <row r="42">
      <c r="A42" s="175" t="s">
        <v>3</v>
      </c>
      <c r="B42" s="175" t="s">
        <v>3</v>
      </c>
      <c r="C42" s="147" t="s">
        <v>591</v>
      </c>
      <c r="D42" s="145" t="s">
        <v>242</v>
      </c>
      <c r="E42" s="146">
        <v>44165.0</v>
      </c>
      <c r="F42" s="188" t="s">
        <v>249</v>
      </c>
      <c r="G42" s="145">
        <v>30.0</v>
      </c>
      <c r="H42" s="189">
        <v>60.0</v>
      </c>
      <c r="I42" s="189">
        <v>50.0</v>
      </c>
      <c r="J42" s="149">
        <f t="shared" si="2"/>
        <v>0.001675316344</v>
      </c>
      <c r="K42" s="150">
        <f t="shared" si="3"/>
        <v>1.312331136</v>
      </c>
      <c r="L42" s="151">
        <f t="shared" si="4"/>
        <v>42.78739172</v>
      </c>
      <c r="M42" s="152" t="str">
        <f t="shared" si="5"/>
        <v>sembrestels</v>
      </c>
      <c r="N42" s="154">
        <f>IFERROR(__xludf.DUMMYFUNCTION("""COMPUTED_VALUE"""),16.0)</f>
        <v>16</v>
      </c>
      <c r="O42" s="154"/>
      <c r="P42" s="154"/>
      <c r="Q42" s="154"/>
      <c r="R42" s="154"/>
      <c r="S42" s="154"/>
      <c r="T42" s="154"/>
      <c r="U42" s="154"/>
      <c r="V42" s="154"/>
      <c r="W42" s="154"/>
      <c r="X42" s="154"/>
      <c r="Y42" s="154"/>
      <c r="Z42" s="154"/>
    </row>
    <row r="43">
      <c r="A43" s="175" t="s">
        <v>3</v>
      </c>
      <c r="B43" s="175" t="s">
        <v>20</v>
      </c>
      <c r="C43" s="147" t="s">
        <v>571</v>
      </c>
      <c r="D43" s="145" t="s">
        <v>242</v>
      </c>
      <c r="E43" s="166">
        <v>44168.0</v>
      </c>
      <c r="F43" s="147" t="s">
        <v>249</v>
      </c>
      <c r="G43" s="148">
        <v>30.0</v>
      </c>
      <c r="H43" s="148">
        <v>30.0</v>
      </c>
      <c r="I43" s="148">
        <v>25.0</v>
      </c>
      <c r="J43" s="149">
        <f t="shared" si="2"/>
        <v>0.001000386806</v>
      </c>
      <c r="K43" s="150">
        <f t="shared" si="3"/>
        <v>0.7836363313</v>
      </c>
      <c r="L43" s="151">
        <f t="shared" si="4"/>
        <v>42.78739172</v>
      </c>
      <c r="M43" s="152" t="str">
        <f t="shared" si="5"/>
        <v>sembrestels</v>
      </c>
      <c r="N43" s="154">
        <f>IFERROR(__xludf.DUMMYFUNCTION("""COMPUTED_VALUE"""),17.0)</f>
        <v>17</v>
      </c>
      <c r="O43" s="154"/>
      <c r="P43" s="154"/>
      <c r="Q43" s="154"/>
      <c r="R43" s="154"/>
      <c r="S43" s="154"/>
      <c r="T43" s="154"/>
      <c r="U43" s="154"/>
      <c r="V43" s="154"/>
      <c r="W43" s="154"/>
      <c r="X43" s="154"/>
      <c r="Y43" s="154"/>
      <c r="Z43" s="154"/>
    </row>
    <row r="44">
      <c r="A44" s="175" t="s">
        <v>3</v>
      </c>
      <c r="B44" s="175" t="s">
        <v>3</v>
      </c>
      <c r="C44" s="147" t="s">
        <v>592</v>
      </c>
      <c r="D44" s="145" t="s">
        <v>242</v>
      </c>
      <c r="E44" s="166">
        <v>44169.0</v>
      </c>
      <c r="F44" s="147" t="s">
        <v>243</v>
      </c>
      <c r="G44" s="148">
        <v>500.0</v>
      </c>
      <c r="H44" s="148">
        <v>400.0</v>
      </c>
      <c r="I44" s="148">
        <v>300.0</v>
      </c>
      <c r="J44" s="149">
        <f t="shared" si="2"/>
        <v>0.01395065575</v>
      </c>
      <c r="K44" s="150">
        <f t="shared" si="3"/>
        <v>10.92801367</v>
      </c>
      <c r="L44" s="151">
        <f t="shared" si="4"/>
        <v>42.78739172</v>
      </c>
      <c r="M44" s="152" t="str">
        <f t="shared" si="5"/>
        <v>sembrestels</v>
      </c>
      <c r="N44" s="154">
        <f>IFERROR(__xludf.DUMMYFUNCTION("""COMPUTED_VALUE"""),18.0)</f>
        <v>18</v>
      </c>
      <c r="O44" s="154"/>
      <c r="P44" s="154"/>
      <c r="Q44" s="154"/>
      <c r="R44" s="154"/>
      <c r="S44" s="154"/>
      <c r="T44" s="154"/>
      <c r="U44" s="154"/>
      <c r="V44" s="154"/>
      <c r="W44" s="154"/>
      <c r="X44" s="154"/>
      <c r="Y44" s="154"/>
      <c r="Z44" s="154"/>
    </row>
    <row r="45">
      <c r="A45" s="175" t="s">
        <v>3</v>
      </c>
      <c r="B45" s="175" t="s">
        <v>3</v>
      </c>
      <c r="C45" s="147" t="s">
        <v>593</v>
      </c>
      <c r="D45" s="145" t="s">
        <v>242</v>
      </c>
      <c r="E45" s="166">
        <v>44169.0</v>
      </c>
      <c r="F45" s="147" t="s">
        <v>249</v>
      </c>
      <c r="G45" s="148">
        <v>500.0</v>
      </c>
      <c r="H45" s="148">
        <v>120.0</v>
      </c>
      <c r="I45" s="148">
        <v>100.0</v>
      </c>
      <c r="J45" s="149">
        <f t="shared" si="2"/>
        <v>0.008124005945</v>
      </c>
      <c r="K45" s="150">
        <f t="shared" si="3"/>
        <v>6.363804657</v>
      </c>
      <c r="L45" s="151">
        <f t="shared" si="4"/>
        <v>42.78739172</v>
      </c>
      <c r="M45" s="152" t="str">
        <f t="shared" si="5"/>
        <v>sembrestels</v>
      </c>
      <c r="N45" s="154">
        <f>IFERROR(__xludf.DUMMYFUNCTION("""COMPUTED_VALUE"""),19.0)</f>
        <v>19</v>
      </c>
      <c r="O45" s="154"/>
      <c r="P45" s="154"/>
      <c r="Q45" s="154"/>
      <c r="R45" s="154"/>
      <c r="S45" s="154"/>
      <c r="T45" s="154"/>
      <c r="U45" s="154"/>
      <c r="V45" s="154"/>
      <c r="W45" s="154"/>
      <c r="X45" s="154"/>
      <c r="Y45" s="154"/>
      <c r="Z45" s="154"/>
    </row>
    <row r="46">
      <c r="A46" s="175" t="s">
        <v>3</v>
      </c>
      <c r="B46" s="175" t="s">
        <v>76</v>
      </c>
      <c r="C46" s="147" t="s">
        <v>594</v>
      </c>
      <c r="D46" s="145" t="s">
        <v>242</v>
      </c>
      <c r="E46" s="166">
        <v>44169.0</v>
      </c>
      <c r="F46" s="147" t="s">
        <v>249</v>
      </c>
      <c r="G46" s="148">
        <v>100.0</v>
      </c>
      <c r="H46" s="148">
        <v>60.0</v>
      </c>
      <c r="I46" s="148">
        <v>100.0</v>
      </c>
      <c r="J46" s="149">
        <f t="shared" si="2"/>
        <v>0.003143755462</v>
      </c>
      <c r="K46" s="150">
        <f t="shared" si="3"/>
        <v>2.462608445</v>
      </c>
      <c r="L46" s="151">
        <f t="shared" si="4"/>
        <v>42.78739172</v>
      </c>
      <c r="M46" s="152" t="str">
        <f t="shared" si="5"/>
        <v>sembrestels</v>
      </c>
      <c r="N46" s="154">
        <f>IFERROR(__xludf.DUMMYFUNCTION("""COMPUTED_VALUE"""),20.0)</f>
        <v>20</v>
      </c>
      <c r="O46" s="154"/>
      <c r="P46" s="154"/>
      <c r="Q46" s="154"/>
      <c r="R46" s="154"/>
      <c r="S46" s="154"/>
      <c r="T46" s="154"/>
      <c r="U46" s="154"/>
      <c r="V46" s="154"/>
      <c r="W46" s="154"/>
      <c r="X46" s="154"/>
      <c r="Y46" s="154"/>
      <c r="Z46" s="154"/>
    </row>
    <row r="47">
      <c r="A47" s="175" t="s">
        <v>3</v>
      </c>
      <c r="B47" s="175" t="s">
        <v>76</v>
      </c>
      <c r="C47" s="147" t="s">
        <v>574</v>
      </c>
      <c r="D47" s="145" t="s">
        <v>242</v>
      </c>
      <c r="E47" s="166">
        <v>44169.0</v>
      </c>
      <c r="F47" s="147" t="s">
        <v>249</v>
      </c>
      <c r="G47" s="148">
        <v>60.0</v>
      </c>
      <c r="H47" s="148">
        <v>60.0</v>
      </c>
      <c r="I47" s="148">
        <v>40.0</v>
      </c>
      <c r="J47" s="149">
        <f t="shared" si="2"/>
        <v>0.001858965846</v>
      </c>
      <c r="K47" s="150">
        <f t="shared" si="3"/>
        <v>1.456189913</v>
      </c>
      <c r="L47" s="151">
        <f t="shared" si="4"/>
        <v>42.78739172</v>
      </c>
      <c r="M47" s="152" t="str">
        <f t="shared" si="5"/>
        <v>sembrestels</v>
      </c>
      <c r="N47" s="154">
        <f>IFERROR(__xludf.DUMMYFUNCTION("""COMPUTED_VALUE"""),21.0)</f>
        <v>21</v>
      </c>
      <c r="O47" s="154"/>
      <c r="P47" s="154"/>
      <c r="Q47" s="154"/>
      <c r="R47" s="154"/>
      <c r="S47" s="154"/>
      <c r="T47" s="154"/>
      <c r="U47" s="154"/>
      <c r="V47" s="154"/>
      <c r="W47" s="154"/>
      <c r="X47" s="154"/>
      <c r="Y47" s="154"/>
      <c r="Z47" s="154"/>
    </row>
    <row r="48">
      <c r="A48" s="175" t="s">
        <v>3</v>
      </c>
      <c r="B48" s="175" t="s">
        <v>6</v>
      </c>
      <c r="C48" s="147" t="s">
        <v>595</v>
      </c>
      <c r="D48" s="145" t="s">
        <v>242</v>
      </c>
      <c r="E48" s="166">
        <v>44169.0</v>
      </c>
      <c r="F48" s="147" t="s">
        <v>249</v>
      </c>
      <c r="G48" s="148">
        <v>100.0</v>
      </c>
      <c r="H48" s="148">
        <v>110.0</v>
      </c>
      <c r="I48" s="148">
        <v>50.0</v>
      </c>
      <c r="J48" s="149">
        <f t="shared" si="2"/>
        <v>0.00296873351</v>
      </c>
      <c r="K48" s="150">
        <f t="shared" si="3"/>
        <v>2.325507916</v>
      </c>
      <c r="L48" s="151">
        <f t="shared" si="4"/>
        <v>42.78739172</v>
      </c>
      <c r="M48" s="152" t="str">
        <f t="shared" si="5"/>
        <v>sembrestels</v>
      </c>
      <c r="N48" s="154">
        <f>IFERROR(__xludf.DUMMYFUNCTION("""COMPUTED_VALUE"""),22.0)</f>
        <v>22</v>
      </c>
      <c r="O48" s="154"/>
      <c r="P48" s="154"/>
      <c r="Q48" s="154"/>
      <c r="R48" s="154"/>
      <c r="S48" s="154"/>
      <c r="T48" s="154"/>
      <c r="U48" s="154"/>
      <c r="V48" s="154"/>
      <c r="W48" s="154"/>
      <c r="X48" s="154"/>
      <c r="Y48" s="154"/>
      <c r="Z48" s="154"/>
    </row>
    <row r="49">
      <c r="A49" s="175" t="s">
        <v>3</v>
      </c>
      <c r="B49" s="175" t="s">
        <v>6</v>
      </c>
      <c r="C49" s="147" t="s">
        <v>596</v>
      </c>
      <c r="D49" s="145" t="s">
        <v>242</v>
      </c>
      <c r="E49" s="166">
        <v>44169.0</v>
      </c>
      <c r="F49" s="147" t="s">
        <v>249</v>
      </c>
      <c r="G49" s="148">
        <v>100.0</v>
      </c>
      <c r="H49" s="148">
        <v>60.0</v>
      </c>
      <c r="I49" s="148">
        <v>50.0</v>
      </c>
      <c r="J49" s="149">
        <f t="shared" si="2"/>
        <v>0.002434716635</v>
      </c>
      <c r="K49" s="150">
        <f t="shared" si="3"/>
        <v>1.907194697</v>
      </c>
      <c r="L49" s="151">
        <f t="shared" si="4"/>
        <v>42.78739172</v>
      </c>
      <c r="M49" s="152" t="str">
        <f t="shared" si="5"/>
        <v>sembrestels</v>
      </c>
      <c r="N49" s="154">
        <f>IFERROR(__xludf.DUMMYFUNCTION("""COMPUTED_VALUE"""),23.0)</f>
        <v>23</v>
      </c>
      <c r="O49" s="154"/>
      <c r="P49" s="154"/>
      <c r="Q49" s="154"/>
      <c r="R49" s="154"/>
      <c r="S49" s="154"/>
      <c r="T49" s="154"/>
      <c r="U49" s="154"/>
      <c r="V49" s="154"/>
      <c r="W49" s="154"/>
      <c r="X49" s="154"/>
      <c r="Y49" s="154"/>
      <c r="Z49" s="154"/>
    </row>
    <row r="50">
      <c r="A50" s="160" t="s">
        <v>3</v>
      </c>
      <c r="B50" s="161" t="s">
        <v>262</v>
      </c>
      <c r="C50" s="162" t="s">
        <v>597</v>
      </c>
      <c r="D50" s="163"/>
      <c r="E50" s="164"/>
      <c r="F50" s="157"/>
      <c r="G50" s="159"/>
      <c r="H50" s="159"/>
      <c r="I50" s="159"/>
      <c r="J50" s="149">
        <f t="shared" si="2"/>
        <v>0</v>
      </c>
      <c r="K50" s="165">
        <f>-0.25*R50</f>
        <v>-14.26246391</v>
      </c>
      <c r="L50" s="151">
        <f t="shared" si="4"/>
        <v>42.78739172</v>
      </c>
      <c r="M50" s="152" t="str">
        <f t="shared" si="5"/>
        <v>sembrestels</v>
      </c>
      <c r="N50" s="131">
        <f>IFERROR(__xludf.DUMMYFUNCTION("""COMPUTED_VALUE"""),24.0)</f>
        <v>24</v>
      </c>
      <c r="O50" s="153"/>
      <c r="P50" s="153"/>
      <c r="Q50" s="153"/>
      <c r="R50" s="153">
        <v>57.049855624848725</v>
      </c>
      <c r="S50" s="153"/>
      <c r="T50" s="153"/>
      <c r="U50" s="153"/>
      <c r="V50" s="153"/>
      <c r="W50" s="153"/>
      <c r="X50" s="153"/>
      <c r="Y50" s="154"/>
      <c r="Z50" s="154"/>
    </row>
    <row r="51">
      <c r="A51" s="175" t="s">
        <v>5</v>
      </c>
      <c r="B51" s="175" t="s">
        <v>76</v>
      </c>
      <c r="C51" s="147" t="s">
        <v>598</v>
      </c>
      <c r="D51" s="145" t="s">
        <v>242</v>
      </c>
      <c r="E51" s="146">
        <v>44156.0</v>
      </c>
      <c r="F51" s="188" t="s">
        <v>249</v>
      </c>
      <c r="G51" s="145"/>
      <c r="H51" s="193"/>
      <c r="I51" s="193"/>
      <c r="J51" s="149">
        <f t="shared" si="2"/>
        <v>0</v>
      </c>
      <c r="K51" s="150">
        <f t="shared" ref="K51:K81" si="6">if(A51 = B51,0,$N$1)</f>
        <v>1.119370091</v>
      </c>
      <c r="L51" s="151">
        <f t="shared" si="4"/>
        <v>34.70047283</v>
      </c>
      <c r="M51" s="152" t="str">
        <f t="shared" si="5"/>
        <v>zeptimusq</v>
      </c>
      <c r="N51" s="154">
        <f>IFERROR(__xludf.DUMMYFUNCTION("""COMPUTED_VALUE"""),1.0)</f>
        <v>1</v>
      </c>
      <c r="O51" s="154"/>
      <c r="P51" s="154"/>
      <c r="Q51" s="154"/>
      <c r="R51" s="154"/>
      <c r="S51" s="154"/>
      <c r="T51" s="154"/>
      <c r="U51" s="154"/>
      <c r="V51" s="154"/>
      <c r="W51" s="154"/>
      <c r="X51" s="154"/>
      <c r="Y51" s="154"/>
      <c r="Z51" s="154"/>
    </row>
    <row r="52">
      <c r="A52" s="175" t="s">
        <v>5</v>
      </c>
      <c r="B52" s="175" t="s">
        <v>265</v>
      </c>
      <c r="C52" s="147" t="s">
        <v>599</v>
      </c>
      <c r="D52" s="145" t="s">
        <v>242</v>
      </c>
      <c r="E52" s="146">
        <v>44158.0</v>
      </c>
      <c r="F52" s="188" t="s">
        <v>249</v>
      </c>
      <c r="G52" s="145"/>
      <c r="H52" s="193"/>
      <c r="I52" s="193"/>
      <c r="J52" s="149">
        <f t="shared" si="2"/>
        <v>0</v>
      </c>
      <c r="K52" s="150">
        <f t="shared" si="6"/>
        <v>1.119370091</v>
      </c>
      <c r="L52" s="151">
        <f t="shared" si="4"/>
        <v>34.70047283</v>
      </c>
      <c r="M52" s="152" t="str">
        <f t="shared" si="5"/>
        <v>zeptimusq</v>
      </c>
      <c r="N52" s="154">
        <f>IFERROR(__xludf.DUMMYFUNCTION("""COMPUTED_VALUE"""),2.0)</f>
        <v>2</v>
      </c>
      <c r="O52" s="154"/>
      <c r="P52" s="154"/>
      <c r="Q52" s="154"/>
      <c r="R52" s="154"/>
      <c r="S52" s="154"/>
      <c r="T52" s="154"/>
      <c r="U52" s="154"/>
      <c r="V52" s="154"/>
      <c r="W52" s="154"/>
      <c r="X52" s="154"/>
      <c r="Y52" s="154"/>
      <c r="Z52" s="154"/>
    </row>
    <row r="53">
      <c r="A53" s="175" t="s">
        <v>5</v>
      </c>
      <c r="B53" s="175" t="s">
        <v>3</v>
      </c>
      <c r="C53" s="147" t="s">
        <v>582</v>
      </c>
      <c r="D53" s="145" t="s">
        <v>242</v>
      </c>
      <c r="E53" s="146">
        <v>44159.0</v>
      </c>
      <c r="F53" s="188" t="s">
        <v>249</v>
      </c>
      <c r="G53" s="145"/>
      <c r="H53" s="193"/>
      <c r="I53" s="193"/>
      <c r="J53" s="149">
        <f t="shared" si="2"/>
        <v>0</v>
      </c>
      <c r="K53" s="150">
        <f t="shared" si="6"/>
        <v>1.119370091</v>
      </c>
      <c r="L53" s="151">
        <f t="shared" si="4"/>
        <v>34.70047283</v>
      </c>
      <c r="M53" s="152" t="str">
        <f t="shared" si="5"/>
        <v>zeptimusq</v>
      </c>
      <c r="N53" s="154">
        <f>IFERROR(__xludf.DUMMYFUNCTION("""COMPUTED_VALUE"""),3.0)</f>
        <v>3</v>
      </c>
      <c r="O53" s="154"/>
      <c r="P53" s="154"/>
      <c r="Q53" s="154"/>
      <c r="R53" s="154"/>
      <c r="S53" s="154"/>
      <c r="T53" s="154"/>
      <c r="U53" s="154"/>
      <c r="V53" s="154"/>
      <c r="W53" s="154"/>
      <c r="X53" s="154"/>
      <c r="Y53" s="154"/>
      <c r="Z53" s="154"/>
    </row>
    <row r="54">
      <c r="A54" s="175" t="s">
        <v>5</v>
      </c>
      <c r="B54" s="175" t="s">
        <v>265</v>
      </c>
      <c r="C54" s="147" t="s">
        <v>557</v>
      </c>
      <c r="D54" s="145" t="s">
        <v>242</v>
      </c>
      <c r="E54" s="146">
        <v>44159.0</v>
      </c>
      <c r="F54" s="188" t="s">
        <v>249</v>
      </c>
      <c r="G54" s="145"/>
      <c r="H54" s="193"/>
      <c r="I54" s="193"/>
      <c r="J54" s="149">
        <f t="shared" si="2"/>
        <v>0</v>
      </c>
      <c r="K54" s="150">
        <f t="shared" si="6"/>
        <v>1.119370091</v>
      </c>
      <c r="L54" s="151">
        <f t="shared" si="4"/>
        <v>34.70047283</v>
      </c>
      <c r="M54" s="152" t="str">
        <f t="shared" si="5"/>
        <v>zeptimusq</v>
      </c>
      <c r="N54" s="154">
        <f>IFERROR(__xludf.DUMMYFUNCTION("""COMPUTED_VALUE"""),4.0)</f>
        <v>4</v>
      </c>
      <c r="O54" s="154"/>
      <c r="P54" s="154"/>
      <c r="Q54" s="154"/>
      <c r="R54" s="154"/>
      <c r="S54" s="154"/>
      <c r="T54" s="154"/>
      <c r="U54" s="154"/>
      <c r="V54" s="154"/>
      <c r="W54" s="154"/>
      <c r="X54" s="154"/>
      <c r="Y54" s="154"/>
      <c r="Z54" s="154"/>
    </row>
    <row r="55">
      <c r="A55" s="175" t="s">
        <v>5</v>
      </c>
      <c r="B55" s="175" t="s">
        <v>416</v>
      </c>
      <c r="C55" s="147" t="s">
        <v>600</v>
      </c>
      <c r="D55" s="145" t="s">
        <v>242</v>
      </c>
      <c r="E55" s="146">
        <v>44160.0</v>
      </c>
      <c r="F55" s="188" t="s">
        <v>249</v>
      </c>
      <c r="G55" s="145"/>
      <c r="H55" s="193"/>
      <c r="I55" s="193"/>
      <c r="J55" s="149">
        <f t="shared" si="2"/>
        <v>0</v>
      </c>
      <c r="K55" s="150">
        <f t="shared" si="6"/>
        <v>1.119370091</v>
      </c>
      <c r="L55" s="151">
        <f t="shared" si="4"/>
        <v>34.70047283</v>
      </c>
      <c r="M55" s="152" t="str">
        <f t="shared" si="5"/>
        <v>zeptimusq</v>
      </c>
      <c r="N55" s="154">
        <f>IFERROR(__xludf.DUMMYFUNCTION("""COMPUTED_VALUE"""),5.0)</f>
        <v>5</v>
      </c>
      <c r="O55" s="154"/>
      <c r="P55" s="154"/>
      <c r="Q55" s="154"/>
      <c r="R55" s="154"/>
      <c r="S55" s="154"/>
      <c r="T55" s="154"/>
      <c r="U55" s="154"/>
      <c r="V55" s="154"/>
      <c r="W55" s="154"/>
      <c r="X55" s="154"/>
      <c r="Y55" s="154"/>
      <c r="Z55" s="154"/>
    </row>
    <row r="56">
      <c r="A56" s="175" t="s">
        <v>5</v>
      </c>
      <c r="B56" s="175" t="s">
        <v>6</v>
      </c>
      <c r="C56" s="147" t="s">
        <v>558</v>
      </c>
      <c r="D56" s="145" t="s">
        <v>242</v>
      </c>
      <c r="E56" s="146">
        <v>44160.0</v>
      </c>
      <c r="F56" s="188" t="s">
        <v>249</v>
      </c>
      <c r="G56" s="145"/>
      <c r="H56" s="193"/>
      <c r="I56" s="193"/>
      <c r="J56" s="149">
        <f t="shared" si="2"/>
        <v>0</v>
      </c>
      <c r="K56" s="150">
        <f t="shared" si="6"/>
        <v>1.119370091</v>
      </c>
      <c r="L56" s="151">
        <f t="shared" si="4"/>
        <v>34.70047283</v>
      </c>
      <c r="M56" s="152" t="str">
        <f t="shared" si="5"/>
        <v>zeptimusq</v>
      </c>
      <c r="N56" s="154">
        <f>IFERROR(__xludf.DUMMYFUNCTION("""COMPUTED_VALUE"""),6.0)</f>
        <v>6</v>
      </c>
      <c r="O56" s="154"/>
      <c r="P56" s="154"/>
      <c r="Q56" s="154"/>
      <c r="R56" s="154"/>
      <c r="S56" s="154"/>
      <c r="T56" s="154"/>
      <c r="U56" s="154"/>
      <c r="V56" s="154"/>
      <c r="W56" s="154"/>
      <c r="X56" s="154"/>
      <c r="Y56" s="154"/>
      <c r="Z56" s="154"/>
    </row>
    <row r="57">
      <c r="A57" s="175" t="s">
        <v>5</v>
      </c>
      <c r="B57" s="175" t="s">
        <v>6</v>
      </c>
      <c r="C57" s="147" t="s">
        <v>601</v>
      </c>
      <c r="D57" s="145" t="s">
        <v>242</v>
      </c>
      <c r="E57" s="146">
        <v>44161.0</v>
      </c>
      <c r="F57" s="188" t="s">
        <v>249</v>
      </c>
      <c r="G57" s="145"/>
      <c r="H57" s="193"/>
      <c r="I57" s="193"/>
      <c r="J57" s="149">
        <f t="shared" si="2"/>
        <v>0</v>
      </c>
      <c r="K57" s="150">
        <f t="shared" si="6"/>
        <v>1.119370091</v>
      </c>
      <c r="L57" s="151">
        <f t="shared" si="4"/>
        <v>34.70047283</v>
      </c>
      <c r="M57" s="152" t="str">
        <f t="shared" si="5"/>
        <v>zeptimusq</v>
      </c>
      <c r="N57" s="154">
        <f>IFERROR(__xludf.DUMMYFUNCTION("""COMPUTED_VALUE"""),7.0)</f>
        <v>7</v>
      </c>
      <c r="O57" s="154"/>
      <c r="P57" s="154"/>
      <c r="Q57" s="154"/>
      <c r="R57" s="154"/>
      <c r="S57" s="154"/>
      <c r="T57" s="154"/>
      <c r="U57" s="154"/>
      <c r="V57" s="154"/>
      <c r="W57" s="154"/>
      <c r="X57" s="154"/>
      <c r="Y57" s="154"/>
      <c r="Z57" s="154"/>
    </row>
    <row r="58">
      <c r="A58" s="175" t="s">
        <v>5</v>
      </c>
      <c r="B58" s="175" t="s">
        <v>265</v>
      </c>
      <c r="C58" s="147" t="s">
        <v>602</v>
      </c>
      <c r="D58" s="145" t="s">
        <v>242</v>
      </c>
      <c r="E58" s="146">
        <v>44161.0</v>
      </c>
      <c r="F58" s="188" t="s">
        <v>249</v>
      </c>
      <c r="G58" s="145"/>
      <c r="H58" s="193"/>
      <c r="I58" s="193"/>
      <c r="J58" s="149">
        <f t="shared" si="2"/>
        <v>0</v>
      </c>
      <c r="K58" s="150">
        <f t="shared" si="6"/>
        <v>1.119370091</v>
      </c>
      <c r="L58" s="151">
        <f t="shared" si="4"/>
        <v>34.70047283</v>
      </c>
      <c r="M58" s="152" t="str">
        <f t="shared" si="5"/>
        <v>zeptimusq</v>
      </c>
      <c r="N58" s="154">
        <f>IFERROR(__xludf.DUMMYFUNCTION("""COMPUTED_VALUE"""),8.0)</f>
        <v>8</v>
      </c>
      <c r="O58" s="154"/>
      <c r="P58" s="154"/>
      <c r="Q58" s="154"/>
      <c r="R58" s="154"/>
      <c r="S58" s="154"/>
      <c r="T58" s="154"/>
      <c r="U58" s="154"/>
      <c r="V58" s="154"/>
      <c r="W58" s="154"/>
      <c r="X58" s="154"/>
      <c r="Y58" s="154"/>
      <c r="Z58" s="154"/>
    </row>
    <row r="59">
      <c r="A59" s="175" t="s">
        <v>5</v>
      </c>
      <c r="B59" s="175" t="s">
        <v>265</v>
      </c>
      <c r="C59" s="147" t="s">
        <v>603</v>
      </c>
      <c r="D59" s="145" t="s">
        <v>242</v>
      </c>
      <c r="E59" s="146">
        <v>44161.0</v>
      </c>
      <c r="F59" s="188" t="s">
        <v>249</v>
      </c>
      <c r="G59" s="145"/>
      <c r="H59" s="193"/>
      <c r="I59" s="193"/>
      <c r="J59" s="149">
        <f t="shared" si="2"/>
        <v>0</v>
      </c>
      <c r="K59" s="150">
        <f t="shared" si="6"/>
        <v>1.119370091</v>
      </c>
      <c r="L59" s="151">
        <f t="shared" si="4"/>
        <v>34.70047283</v>
      </c>
      <c r="M59" s="152" t="str">
        <f t="shared" si="5"/>
        <v>zeptimusq</v>
      </c>
      <c r="N59" s="154">
        <f>IFERROR(__xludf.DUMMYFUNCTION("""COMPUTED_VALUE"""),9.0)</f>
        <v>9</v>
      </c>
      <c r="O59" s="154"/>
      <c r="P59" s="154"/>
      <c r="Q59" s="154"/>
      <c r="R59" s="154"/>
      <c r="S59" s="154"/>
      <c r="T59" s="154"/>
      <c r="U59" s="154"/>
      <c r="V59" s="154"/>
      <c r="W59" s="154"/>
      <c r="X59" s="154"/>
      <c r="Y59" s="154"/>
      <c r="Z59" s="154"/>
    </row>
    <row r="60">
      <c r="A60" s="175" t="s">
        <v>5</v>
      </c>
      <c r="B60" s="175" t="s">
        <v>255</v>
      </c>
      <c r="C60" s="147" t="s">
        <v>559</v>
      </c>
      <c r="D60" s="145" t="s">
        <v>242</v>
      </c>
      <c r="E60" s="146">
        <v>44161.0</v>
      </c>
      <c r="F60" s="188" t="s">
        <v>249</v>
      </c>
      <c r="G60" s="145"/>
      <c r="H60" s="193"/>
      <c r="I60" s="193"/>
      <c r="J60" s="149">
        <f t="shared" si="2"/>
        <v>0</v>
      </c>
      <c r="K60" s="150">
        <f t="shared" si="6"/>
        <v>1.119370091</v>
      </c>
      <c r="L60" s="151">
        <f t="shared" si="4"/>
        <v>34.70047283</v>
      </c>
      <c r="M60" s="152" t="str">
        <f t="shared" si="5"/>
        <v>zeptimusq</v>
      </c>
      <c r="N60" s="154">
        <f>IFERROR(__xludf.DUMMYFUNCTION("""COMPUTED_VALUE"""),10.0)</f>
        <v>10</v>
      </c>
      <c r="O60" s="154"/>
      <c r="P60" s="154"/>
      <c r="Q60" s="154"/>
      <c r="R60" s="154"/>
      <c r="S60" s="154"/>
      <c r="T60" s="154"/>
      <c r="U60" s="154"/>
      <c r="V60" s="154"/>
      <c r="W60" s="154"/>
      <c r="X60" s="154"/>
      <c r="Y60" s="154"/>
      <c r="Z60" s="154"/>
    </row>
    <row r="61">
      <c r="A61" s="175" t="s">
        <v>5</v>
      </c>
      <c r="B61" s="175" t="s">
        <v>396</v>
      </c>
      <c r="C61" s="147" t="s">
        <v>604</v>
      </c>
      <c r="D61" s="145" t="s">
        <v>242</v>
      </c>
      <c r="E61" s="146">
        <v>44161.0</v>
      </c>
      <c r="F61" s="188" t="s">
        <v>249</v>
      </c>
      <c r="G61" s="145"/>
      <c r="H61" s="193"/>
      <c r="I61" s="193"/>
      <c r="J61" s="149">
        <f t="shared" si="2"/>
        <v>0</v>
      </c>
      <c r="K61" s="150">
        <f t="shared" si="6"/>
        <v>1.119370091</v>
      </c>
      <c r="L61" s="151">
        <f t="shared" si="4"/>
        <v>34.70047283</v>
      </c>
      <c r="M61" s="152" t="str">
        <f t="shared" si="5"/>
        <v>zeptimusq</v>
      </c>
      <c r="N61" s="154">
        <f>IFERROR(__xludf.DUMMYFUNCTION("""COMPUTED_VALUE"""),11.0)</f>
        <v>11</v>
      </c>
      <c r="O61" s="154"/>
      <c r="P61" s="154"/>
      <c r="Q61" s="154"/>
      <c r="R61" s="154"/>
      <c r="S61" s="154"/>
      <c r="T61" s="154"/>
      <c r="U61" s="154"/>
      <c r="V61" s="154"/>
      <c r="W61" s="154"/>
      <c r="X61" s="154"/>
      <c r="Y61" s="154"/>
      <c r="Z61" s="154"/>
    </row>
    <row r="62">
      <c r="A62" s="175" t="s">
        <v>5</v>
      </c>
      <c r="B62" s="175" t="s">
        <v>76</v>
      </c>
      <c r="C62" s="147" t="s">
        <v>561</v>
      </c>
      <c r="D62" s="145" t="s">
        <v>242</v>
      </c>
      <c r="E62" s="146">
        <v>44162.0</v>
      </c>
      <c r="F62" s="188" t="s">
        <v>249</v>
      </c>
      <c r="G62" s="145"/>
      <c r="H62" s="193"/>
      <c r="I62" s="193"/>
      <c r="J62" s="149">
        <f t="shared" si="2"/>
        <v>0</v>
      </c>
      <c r="K62" s="150">
        <f t="shared" si="6"/>
        <v>1.119370091</v>
      </c>
      <c r="L62" s="151">
        <f t="shared" si="4"/>
        <v>34.70047283</v>
      </c>
      <c r="M62" s="152" t="str">
        <f t="shared" si="5"/>
        <v>zeptimusq</v>
      </c>
      <c r="N62" s="154">
        <f>IFERROR(__xludf.DUMMYFUNCTION("""COMPUTED_VALUE"""),12.0)</f>
        <v>12</v>
      </c>
      <c r="O62" s="154"/>
      <c r="P62" s="154"/>
      <c r="Q62" s="154"/>
      <c r="R62" s="154"/>
      <c r="S62" s="154"/>
      <c r="T62" s="154"/>
      <c r="U62" s="154"/>
      <c r="V62" s="154"/>
      <c r="W62" s="154"/>
      <c r="X62" s="154"/>
      <c r="Y62" s="154"/>
      <c r="Z62" s="154"/>
    </row>
    <row r="63">
      <c r="A63" s="175" t="s">
        <v>5</v>
      </c>
      <c r="B63" s="175" t="s">
        <v>76</v>
      </c>
      <c r="C63" s="147" t="s">
        <v>605</v>
      </c>
      <c r="D63" s="145" t="s">
        <v>242</v>
      </c>
      <c r="E63" s="146">
        <v>44162.0</v>
      </c>
      <c r="F63" s="188" t="s">
        <v>249</v>
      </c>
      <c r="G63" s="145"/>
      <c r="H63" s="193"/>
      <c r="I63" s="193"/>
      <c r="J63" s="149">
        <f t="shared" si="2"/>
        <v>0</v>
      </c>
      <c r="K63" s="150">
        <f t="shared" si="6"/>
        <v>1.119370091</v>
      </c>
      <c r="L63" s="151">
        <f t="shared" si="4"/>
        <v>34.70047283</v>
      </c>
      <c r="M63" s="152" t="str">
        <f t="shared" si="5"/>
        <v>zeptimusq</v>
      </c>
      <c r="N63" s="154">
        <f>IFERROR(__xludf.DUMMYFUNCTION("""COMPUTED_VALUE"""),13.0)</f>
        <v>13</v>
      </c>
      <c r="O63" s="154"/>
      <c r="P63" s="154"/>
      <c r="Q63" s="154"/>
      <c r="R63" s="154"/>
      <c r="S63" s="154"/>
      <c r="T63" s="154"/>
      <c r="U63" s="154"/>
      <c r="V63" s="154"/>
      <c r="W63" s="154"/>
      <c r="X63" s="154"/>
      <c r="Y63" s="154"/>
      <c r="Z63" s="154"/>
    </row>
    <row r="64">
      <c r="A64" s="175" t="s">
        <v>5</v>
      </c>
      <c r="B64" s="175" t="s">
        <v>76</v>
      </c>
      <c r="C64" s="147" t="s">
        <v>606</v>
      </c>
      <c r="D64" s="145" t="s">
        <v>242</v>
      </c>
      <c r="E64" s="146">
        <v>44162.0</v>
      </c>
      <c r="F64" s="188" t="s">
        <v>249</v>
      </c>
      <c r="G64" s="145"/>
      <c r="H64" s="193"/>
      <c r="I64" s="193"/>
      <c r="J64" s="149">
        <f t="shared" si="2"/>
        <v>0</v>
      </c>
      <c r="K64" s="150">
        <f t="shared" si="6"/>
        <v>1.119370091</v>
      </c>
      <c r="L64" s="151">
        <f t="shared" si="4"/>
        <v>34.70047283</v>
      </c>
      <c r="M64" s="152" t="str">
        <f t="shared" si="5"/>
        <v>zeptimusq</v>
      </c>
      <c r="N64" s="154">
        <f>IFERROR(__xludf.DUMMYFUNCTION("""COMPUTED_VALUE"""),14.0)</f>
        <v>14</v>
      </c>
      <c r="O64" s="154"/>
      <c r="P64" s="154"/>
      <c r="Q64" s="154"/>
      <c r="R64" s="154"/>
      <c r="S64" s="154"/>
      <c r="T64" s="154"/>
      <c r="U64" s="154"/>
      <c r="V64" s="154"/>
      <c r="W64" s="154"/>
      <c r="X64" s="154"/>
      <c r="Y64" s="154"/>
      <c r="Z64" s="154"/>
    </row>
    <row r="65">
      <c r="A65" s="175" t="s">
        <v>5</v>
      </c>
      <c r="B65" s="175" t="s">
        <v>76</v>
      </c>
      <c r="C65" s="147" t="s">
        <v>563</v>
      </c>
      <c r="D65" s="145" t="s">
        <v>242</v>
      </c>
      <c r="E65" s="146">
        <v>44163.0</v>
      </c>
      <c r="F65" s="188" t="s">
        <v>249</v>
      </c>
      <c r="G65" s="145"/>
      <c r="H65" s="193"/>
      <c r="I65" s="193"/>
      <c r="J65" s="149">
        <f t="shared" si="2"/>
        <v>0</v>
      </c>
      <c r="K65" s="150">
        <f t="shared" si="6"/>
        <v>1.119370091</v>
      </c>
      <c r="L65" s="151">
        <f t="shared" si="4"/>
        <v>34.70047283</v>
      </c>
      <c r="M65" s="152" t="str">
        <f t="shared" si="5"/>
        <v>zeptimusq</v>
      </c>
      <c r="N65" s="154">
        <f>IFERROR(__xludf.DUMMYFUNCTION("""COMPUTED_VALUE"""),15.0)</f>
        <v>15</v>
      </c>
      <c r="O65" s="154"/>
      <c r="P65" s="154"/>
      <c r="Q65" s="154"/>
      <c r="R65" s="154"/>
      <c r="S65" s="154"/>
      <c r="T65" s="154"/>
      <c r="U65" s="154"/>
      <c r="V65" s="154"/>
      <c r="W65" s="154"/>
      <c r="X65" s="154"/>
      <c r="Y65" s="154"/>
      <c r="Z65" s="154"/>
    </row>
    <row r="66">
      <c r="A66" s="175" t="s">
        <v>5</v>
      </c>
      <c r="B66" s="175" t="s">
        <v>21</v>
      </c>
      <c r="C66" s="147" t="s">
        <v>590</v>
      </c>
      <c r="D66" s="145" t="s">
        <v>242</v>
      </c>
      <c r="E66" s="146">
        <v>44165.0</v>
      </c>
      <c r="F66" s="188" t="s">
        <v>249</v>
      </c>
      <c r="G66" s="145"/>
      <c r="H66" s="193"/>
      <c r="I66" s="193"/>
      <c r="J66" s="149">
        <f t="shared" si="2"/>
        <v>0</v>
      </c>
      <c r="K66" s="150">
        <f t="shared" si="6"/>
        <v>1.119370091</v>
      </c>
      <c r="L66" s="151">
        <f t="shared" si="4"/>
        <v>34.70047283</v>
      </c>
      <c r="M66" s="152" t="str">
        <f t="shared" si="5"/>
        <v>zeptimusq</v>
      </c>
      <c r="N66" s="154">
        <f>IFERROR(__xludf.DUMMYFUNCTION("""COMPUTED_VALUE"""),16.0)</f>
        <v>16</v>
      </c>
      <c r="O66" s="154"/>
      <c r="P66" s="154"/>
      <c r="Q66" s="154"/>
      <c r="R66" s="154"/>
      <c r="S66" s="154"/>
      <c r="T66" s="154"/>
      <c r="U66" s="154"/>
      <c r="V66" s="154"/>
      <c r="W66" s="154"/>
      <c r="X66" s="154"/>
      <c r="Y66" s="154"/>
      <c r="Z66" s="154"/>
    </row>
    <row r="67">
      <c r="A67" s="175" t="s">
        <v>5</v>
      </c>
      <c r="B67" s="175" t="s">
        <v>3</v>
      </c>
      <c r="C67" s="147" t="s">
        <v>591</v>
      </c>
      <c r="D67" s="145" t="s">
        <v>242</v>
      </c>
      <c r="E67" s="146">
        <v>44165.0</v>
      </c>
      <c r="F67" s="188" t="s">
        <v>249</v>
      </c>
      <c r="G67" s="145"/>
      <c r="H67" s="193"/>
      <c r="I67" s="193"/>
      <c r="J67" s="149">
        <f t="shared" si="2"/>
        <v>0</v>
      </c>
      <c r="K67" s="150">
        <f t="shared" si="6"/>
        <v>1.119370091</v>
      </c>
      <c r="L67" s="151">
        <f t="shared" si="4"/>
        <v>34.70047283</v>
      </c>
      <c r="M67" s="152" t="str">
        <f t="shared" si="5"/>
        <v>zeptimusq</v>
      </c>
      <c r="N67" s="154">
        <f>IFERROR(__xludf.DUMMYFUNCTION("""COMPUTED_VALUE"""),17.0)</f>
        <v>17</v>
      </c>
      <c r="O67" s="154"/>
      <c r="P67" s="154"/>
      <c r="Q67" s="154"/>
      <c r="R67" s="154"/>
      <c r="S67" s="154"/>
      <c r="T67" s="154"/>
      <c r="U67" s="154"/>
      <c r="V67" s="154"/>
      <c r="W67" s="154"/>
      <c r="X67" s="154"/>
      <c r="Y67" s="154"/>
      <c r="Z67" s="154"/>
    </row>
    <row r="68">
      <c r="A68" s="175" t="s">
        <v>5</v>
      </c>
      <c r="B68" s="175" t="s">
        <v>76</v>
      </c>
      <c r="C68" s="188" t="s">
        <v>607</v>
      </c>
      <c r="D68" s="145" t="s">
        <v>242</v>
      </c>
      <c r="E68" s="166">
        <v>44166.0</v>
      </c>
      <c r="F68" s="147" t="s">
        <v>249</v>
      </c>
      <c r="G68" s="154"/>
      <c r="H68" s="184"/>
      <c r="I68" s="184"/>
      <c r="J68" s="149">
        <f t="shared" si="2"/>
        <v>0</v>
      </c>
      <c r="K68" s="150">
        <f t="shared" si="6"/>
        <v>1.119370091</v>
      </c>
      <c r="L68" s="151">
        <f t="shared" si="4"/>
        <v>34.70047283</v>
      </c>
      <c r="M68" s="152" t="str">
        <f t="shared" si="5"/>
        <v>zeptimusq</v>
      </c>
      <c r="N68" s="154">
        <f>IFERROR(__xludf.DUMMYFUNCTION("""COMPUTED_VALUE"""),18.0)</f>
        <v>18</v>
      </c>
      <c r="O68" s="154"/>
      <c r="P68" s="154"/>
      <c r="Q68" s="154"/>
      <c r="R68" s="154"/>
      <c r="S68" s="154"/>
      <c r="T68" s="154"/>
      <c r="U68" s="154"/>
      <c r="V68" s="154"/>
      <c r="W68" s="154"/>
      <c r="X68" s="154"/>
      <c r="Y68" s="154"/>
      <c r="Z68" s="154"/>
    </row>
    <row r="69">
      <c r="A69" s="175" t="s">
        <v>5</v>
      </c>
      <c r="B69" s="175" t="s">
        <v>21</v>
      </c>
      <c r="C69" s="188" t="s">
        <v>565</v>
      </c>
      <c r="D69" s="145" t="s">
        <v>242</v>
      </c>
      <c r="E69" s="166">
        <v>44166.0</v>
      </c>
      <c r="F69" s="147" t="s">
        <v>249</v>
      </c>
      <c r="G69" s="154"/>
      <c r="H69" s="184"/>
      <c r="I69" s="184"/>
      <c r="J69" s="149">
        <f t="shared" si="2"/>
        <v>0</v>
      </c>
      <c r="K69" s="150">
        <f t="shared" si="6"/>
        <v>1.119370091</v>
      </c>
      <c r="L69" s="151">
        <f t="shared" si="4"/>
        <v>34.70047283</v>
      </c>
      <c r="M69" s="152" t="str">
        <f t="shared" si="5"/>
        <v>zeptimusq</v>
      </c>
      <c r="N69" s="154">
        <f>IFERROR(__xludf.DUMMYFUNCTION("""COMPUTED_VALUE"""),19.0)</f>
        <v>19</v>
      </c>
      <c r="O69" s="154"/>
      <c r="P69" s="154"/>
      <c r="Q69" s="154"/>
      <c r="R69" s="154"/>
      <c r="S69" s="154"/>
      <c r="T69" s="154"/>
      <c r="U69" s="154"/>
      <c r="V69" s="154"/>
      <c r="W69" s="154"/>
      <c r="X69" s="154"/>
      <c r="Y69" s="154"/>
      <c r="Z69" s="154"/>
    </row>
    <row r="70">
      <c r="A70" s="175" t="s">
        <v>5</v>
      </c>
      <c r="B70" s="175" t="s">
        <v>21</v>
      </c>
      <c r="C70" s="188" t="s">
        <v>566</v>
      </c>
      <c r="D70" s="145" t="s">
        <v>242</v>
      </c>
      <c r="E70" s="166">
        <v>44166.0</v>
      </c>
      <c r="F70" s="147" t="s">
        <v>249</v>
      </c>
      <c r="G70" s="154"/>
      <c r="H70" s="184"/>
      <c r="I70" s="184"/>
      <c r="J70" s="149">
        <f t="shared" si="2"/>
        <v>0</v>
      </c>
      <c r="K70" s="150">
        <f t="shared" si="6"/>
        <v>1.119370091</v>
      </c>
      <c r="L70" s="151">
        <f t="shared" si="4"/>
        <v>34.70047283</v>
      </c>
      <c r="M70" s="152" t="str">
        <f t="shared" si="5"/>
        <v>zeptimusq</v>
      </c>
      <c r="N70" s="154">
        <f>IFERROR(__xludf.DUMMYFUNCTION("""COMPUTED_VALUE"""),20.0)</f>
        <v>20</v>
      </c>
      <c r="O70" s="154"/>
      <c r="P70" s="154"/>
      <c r="Q70" s="154"/>
      <c r="R70" s="154"/>
      <c r="S70" s="154"/>
      <c r="T70" s="154"/>
      <c r="U70" s="154"/>
      <c r="V70" s="154"/>
      <c r="W70" s="154"/>
      <c r="X70" s="154"/>
      <c r="Y70" s="154"/>
      <c r="Z70" s="154"/>
    </row>
    <row r="71">
      <c r="A71" s="175" t="s">
        <v>5</v>
      </c>
      <c r="B71" s="175" t="s">
        <v>265</v>
      </c>
      <c r="C71" s="188" t="s">
        <v>568</v>
      </c>
      <c r="D71" s="145" t="s">
        <v>242</v>
      </c>
      <c r="E71" s="166">
        <v>44166.0</v>
      </c>
      <c r="F71" s="147" t="s">
        <v>249</v>
      </c>
      <c r="G71" s="154"/>
      <c r="H71" s="184"/>
      <c r="I71" s="184"/>
      <c r="J71" s="149">
        <f t="shared" si="2"/>
        <v>0</v>
      </c>
      <c r="K71" s="150">
        <f t="shared" si="6"/>
        <v>1.119370091</v>
      </c>
      <c r="L71" s="151">
        <f t="shared" si="4"/>
        <v>34.70047283</v>
      </c>
      <c r="M71" s="152" t="str">
        <f t="shared" si="5"/>
        <v>zeptimusq</v>
      </c>
      <c r="N71" s="154">
        <f>IFERROR(__xludf.DUMMYFUNCTION("""COMPUTED_VALUE"""),21.0)</f>
        <v>21</v>
      </c>
      <c r="O71" s="154"/>
      <c r="P71" s="154"/>
      <c r="Q71" s="154"/>
      <c r="R71" s="154"/>
      <c r="S71" s="154"/>
      <c r="T71" s="154"/>
      <c r="U71" s="154"/>
      <c r="V71" s="154"/>
      <c r="W71" s="154"/>
      <c r="X71" s="154"/>
      <c r="Y71" s="154"/>
      <c r="Z71" s="154"/>
    </row>
    <row r="72">
      <c r="A72" s="175" t="s">
        <v>5</v>
      </c>
      <c r="B72" s="175" t="s">
        <v>76</v>
      </c>
      <c r="C72" s="188" t="s">
        <v>569</v>
      </c>
      <c r="D72" s="145" t="s">
        <v>242</v>
      </c>
      <c r="E72" s="166">
        <v>44167.0</v>
      </c>
      <c r="F72" s="190" t="s">
        <v>249</v>
      </c>
      <c r="G72" s="154"/>
      <c r="H72" s="184"/>
      <c r="I72" s="184"/>
      <c r="J72" s="149">
        <f t="shared" si="2"/>
        <v>0</v>
      </c>
      <c r="K72" s="150">
        <f t="shared" si="6"/>
        <v>1.119370091</v>
      </c>
      <c r="L72" s="151">
        <f t="shared" si="4"/>
        <v>34.70047283</v>
      </c>
      <c r="M72" s="152" t="str">
        <f t="shared" si="5"/>
        <v>zeptimusq</v>
      </c>
      <c r="N72" s="154">
        <f>IFERROR(__xludf.DUMMYFUNCTION("""COMPUTED_VALUE"""),22.0)</f>
        <v>22</v>
      </c>
      <c r="O72" s="154"/>
      <c r="P72" s="154"/>
      <c r="Q72" s="154"/>
      <c r="R72" s="154"/>
      <c r="S72" s="154"/>
      <c r="T72" s="154"/>
      <c r="U72" s="154"/>
      <c r="V72" s="154"/>
      <c r="W72" s="154"/>
      <c r="X72" s="154"/>
      <c r="Y72" s="154"/>
      <c r="Z72" s="154"/>
    </row>
    <row r="73">
      <c r="A73" s="175" t="s">
        <v>5</v>
      </c>
      <c r="B73" s="175" t="s">
        <v>21</v>
      </c>
      <c r="C73" s="188" t="s">
        <v>570</v>
      </c>
      <c r="D73" s="145" t="s">
        <v>242</v>
      </c>
      <c r="E73" s="166">
        <v>44167.0</v>
      </c>
      <c r="F73" s="147" t="s">
        <v>249</v>
      </c>
      <c r="G73" s="154"/>
      <c r="H73" s="184"/>
      <c r="I73" s="184"/>
      <c r="J73" s="149">
        <f t="shared" si="2"/>
        <v>0</v>
      </c>
      <c r="K73" s="150">
        <f t="shared" si="6"/>
        <v>1.119370091</v>
      </c>
      <c r="L73" s="151">
        <f t="shared" si="4"/>
        <v>34.70047283</v>
      </c>
      <c r="M73" s="152" t="str">
        <f t="shared" si="5"/>
        <v>zeptimusq</v>
      </c>
      <c r="N73" s="154">
        <f>IFERROR(__xludf.DUMMYFUNCTION("""COMPUTED_VALUE"""),23.0)</f>
        <v>23</v>
      </c>
      <c r="O73" s="154"/>
      <c r="P73" s="154"/>
      <c r="Q73" s="154"/>
      <c r="R73" s="154"/>
      <c r="S73" s="154"/>
      <c r="T73" s="154"/>
      <c r="U73" s="154"/>
      <c r="V73" s="154"/>
      <c r="W73" s="154"/>
      <c r="X73" s="154"/>
      <c r="Y73" s="154"/>
      <c r="Z73" s="154"/>
    </row>
    <row r="74">
      <c r="A74" s="175" t="s">
        <v>5</v>
      </c>
      <c r="B74" s="175" t="s">
        <v>6</v>
      </c>
      <c r="C74" s="188" t="s">
        <v>608</v>
      </c>
      <c r="D74" s="145" t="s">
        <v>242</v>
      </c>
      <c r="E74" s="166">
        <v>44167.0</v>
      </c>
      <c r="F74" s="147" t="s">
        <v>249</v>
      </c>
      <c r="G74" s="154"/>
      <c r="H74" s="184"/>
      <c r="I74" s="184"/>
      <c r="J74" s="149">
        <f t="shared" si="2"/>
        <v>0</v>
      </c>
      <c r="K74" s="150">
        <f t="shared" si="6"/>
        <v>1.119370091</v>
      </c>
      <c r="L74" s="151">
        <f t="shared" si="4"/>
        <v>34.70047283</v>
      </c>
      <c r="M74" s="152" t="str">
        <f t="shared" si="5"/>
        <v>zeptimusq</v>
      </c>
      <c r="N74" s="154">
        <f>IFERROR(__xludf.DUMMYFUNCTION("""COMPUTED_VALUE"""),24.0)</f>
        <v>24</v>
      </c>
      <c r="O74" s="154"/>
      <c r="P74" s="154"/>
      <c r="Q74" s="154"/>
      <c r="R74" s="154"/>
      <c r="S74" s="154"/>
      <c r="T74" s="154"/>
      <c r="U74" s="154"/>
      <c r="V74" s="154"/>
      <c r="W74" s="154"/>
      <c r="X74" s="154"/>
      <c r="Y74" s="154"/>
      <c r="Z74" s="154"/>
    </row>
    <row r="75">
      <c r="A75" s="175" t="s">
        <v>5</v>
      </c>
      <c r="B75" s="175" t="s">
        <v>16</v>
      </c>
      <c r="C75" s="188" t="s">
        <v>609</v>
      </c>
      <c r="D75" s="145" t="s">
        <v>242</v>
      </c>
      <c r="E75" s="166">
        <v>44168.0</v>
      </c>
      <c r="F75" s="147" t="s">
        <v>512</v>
      </c>
      <c r="G75" s="154"/>
      <c r="H75" s="184"/>
      <c r="I75" s="184"/>
      <c r="J75" s="149">
        <f t="shared" si="2"/>
        <v>0</v>
      </c>
      <c r="K75" s="150">
        <f t="shared" si="6"/>
        <v>1.119370091</v>
      </c>
      <c r="L75" s="151">
        <f t="shared" si="4"/>
        <v>34.70047283</v>
      </c>
      <c r="M75" s="152" t="str">
        <f t="shared" si="5"/>
        <v>zeptimusq</v>
      </c>
      <c r="N75" s="154">
        <f>IFERROR(__xludf.DUMMYFUNCTION("""COMPUTED_VALUE"""),25.0)</f>
        <v>25</v>
      </c>
      <c r="O75" s="154"/>
      <c r="P75" s="154"/>
      <c r="Q75" s="154"/>
      <c r="R75" s="154"/>
      <c r="S75" s="154"/>
      <c r="T75" s="154"/>
      <c r="U75" s="154"/>
      <c r="V75" s="154"/>
      <c r="W75" s="154"/>
      <c r="X75" s="154"/>
      <c r="Y75" s="154"/>
      <c r="Z75" s="154"/>
    </row>
    <row r="76">
      <c r="A76" s="175" t="s">
        <v>5</v>
      </c>
      <c r="B76" s="175" t="s">
        <v>21</v>
      </c>
      <c r="C76" s="188" t="s">
        <v>610</v>
      </c>
      <c r="D76" s="145" t="s">
        <v>242</v>
      </c>
      <c r="E76" s="166">
        <v>44168.0</v>
      </c>
      <c r="F76" s="147" t="s">
        <v>249</v>
      </c>
      <c r="G76" s="154"/>
      <c r="H76" s="184"/>
      <c r="I76" s="184"/>
      <c r="J76" s="149">
        <f t="shared" si="2"/>
        <v>0</v>
      </c>
      <c r="K76" s="150">
        <f t="shared" si="6"/>
        <v>1.119370091</v>
      </c>
      <c r="L76" s="151">
        <f t="shared" si="4"/>
        <v>34.70047283</v>
      </c>
      <c r="M76" s="152" t="str">
        <f t="shared" si="5"/>
        <v>zeptimusq</v>
      </c>
      <c r="N76" s="154">
        <f>IFERROR(__xludf.DUMMYFUNCTION("""COMPUTED_VALUE"""),26.0)</f>
        <v>26</v>
      </c>
      <c r="O76" s="154"/>
      <c r="P76" s="154"/>
      <c r="Q76" s="154"/>
      <c r="R76" s="154"/>
      <c r="S76" s="154"/>
      <c r="T76" s="154"/>
      <c r="U76" s="154"/>
      <c r="V76" s="154"/>
      <c r="W76" s="154"/>
      <c r="X76" s="154"/>
      <c r="Y76" s="154"/>
      <c r="Z76" s="154"/>
    </row>
    <row r="77">
      <c r="A77" s="175" t="s">
        <v>5</v>
      </c>
      <c r="B77" s="175" t="s">
        <v>396</v>
      </c>
      <c r="C77" s="188" t="s">
        <v>611</v>
      </c>
      <c r="D77" s="145" t="s">
        <v>242</v>
      </c>
      <c r="E77" s="166">
        <v>44168.0</v>
      </c>
      <c r="F77" s="147" t="s">
        <v>249</v>
      </c>
      <c r="G77" s="154"/>
      <c r="H77" s="184"/>
      <c r="I77" s="184"/>
      <c r="J77" s="149">
        <f t="shared" si="2"/>
        <v>0</v>
      </c>
      <c r="K77" s="150">
        <f t="shared" si="6"/>
        <v>1.119370091</v>
      </c>
      <c r="L77" s="151">
        <f t="shared" si="4"/>
        <v>34.70047283</v>
      </c>
      <c r="M77" s="152" t="str">
        <f t="shared" si="5"/>
        <v>zeptimusq</v>
      </c>
      <c r="N77" s="154">
        <f>IFERROR(__xludf.DUMMYFUNCTION("""COMPUTED_VALUE"""),27.0)</f>
        <v>27</v>
      </c>
      <c r="O77" s="154"/>
      <c r="P77" s="154"/>
      <c r="Q77" s="154"/>
      <c r="R77" s="154"/>
      <c r="S77" s="154"/>
      <c r="T77" s="154"/>
      <c r="U77" s="154"/>
      <c r="V77" s="154"/>
      <c r="W77" s="154"/>
      <c r="X77" s="154"/>
      <c r="Y77" s="154"/>
      <c r="Z77" s="154"/>
    </row>
    <row r="78">
      <c r="A78" s="175" t="s">
        <v>5</v>
      </c>
      <c r="B78" s="175" t="s">
        <v>76</v>
      </c>
      <c r="C78" s="188" t="s">
        <v>612</v>
      </c>
      <c r="D78" s="145" t="s">
        <v>242</v>
      </c>
      <c r="E78" s="166">
        <v>44169.0</v>
      </c>
      <c r="F78" s="147" t="s">
        <v>249</v>
      </c>
      <c r="G78" s="154"/>
      <c r="H78" s="184"/>
      <c r="I78" s="184"/>
      <c r="J78" s="149">
        <f t="shared" si="2"/>
        <v>0</v>
      </c>
      <c r="K78" s="150">
        <f t="shared" si="6"/>
        <v>1.119370091</v>
      </c>
      <c r="L78" s="151">
        <f t="shared" si="4"/>
        <v>34.70047283</v>
      </c>
      <c r="M78" s="152" t="str">
        <f t="shared" si="5"/>
        <v>zeptimusq</v>
      </c>
      <c r="N78" s="154">
        <f>IFERROR(__xludf.DUMMYFUNCTION("""COMPUTED_VALUE"""),28.0)</f>
        <v>28</v>
      </c>
      <c r="O78" s="154"/>
      <c r="P78" s="154"/>
      <c r="Q78" s="154"/>
      <c r="R78" s="154"/>
      <c r="S78" s="154"/>
      <c r="T78" s="154"/>
      <c r="U78" s="154"/>
      <c r="V78" s="154"/>
      <c r="W78" s="154"/>
      <c r="X78" s="154"/>
      <c r="Y78" s="154"/>
      <c r="Z78" s="154"/>
    </row>
    <row r="79">
      <c r="A79" s="175" t="s">
        <v>5</v>
      </c>
      <c r="B79" s="175" t="s">
        <v>76</v>
      </c>
      <c r="C79" s="188" t="s">
        <v>574</v>
      </c>
      <c r="D79" s="145" t="s">
        <v>242</v>
      </c>
      <c r="E79" s="166">
        <v>44169.0</v>
      </c>
      <c r="F79" s="147" t="s">
        <v>249</v>
      </c>
      <c r="G79" s="154"/>
      <c r="H79" s="184"/>
      <c r="I79" s="184"/>
      <c r="J79" s="149">
        <f t="shared" si="2"/>
        <v>0</v>
      </c>
      <c r="K79" s="150">
        <f t="shared" si="6"/>
        <v>1.119370091</v>
      </c>
      <c r="L79" s="151">
        <f t="shared" si="4"/>
        <v>34.70047283</v>
      </c>
      <c r="M79" s="152" t="str">
        <f t="shared" si="5"/>
        <v>zeptimusq</v>
      </c>
      <c r="N79" s="154">
        <f>IFERROR(__xludf.DUMMYFUNCTION("""COMPUTED_VALUE"""),29.0)</f>
        <v>29</v>
      </c>
      <c r="O79" s="154"/>
      <c r="P79" s="154"/>
      <c r="Q79" s="154"/>
      <c r="R79" s="154"/>
      <c r="S79" s="154"/>
      <c r="T79" s="154"/>
      <c r="U79" s="154"/>
      <c r="V79" s="154"/>
      <c r="W79" s="154"/>
      <c r="X79" s="154"/>
      <c r="Y79" s="154"/>
      <c r="Z79" s="154"/>
    </row>
    <row r="80">
      <c r="A80" s="175" t="s">
        <v>5</v>
      </c>
      <c r="B80" s="175" t="s">
        <v>6</v>
      </c>
      <c r="C80" s="188" t="s">
        <v>595</v>
      </c>
      <c r="D80" s="145" t="s">
        <v>242</v>
      </c>
      <c r="E80" s="166">
        <v>44169.0</v>
      </c>
      <c r="F80" s="147" t="s">
        <v>249</v>
      </c>
      <c r="G80" s="154"/>
      <c r="H80" s="184"/>
      <c r="I80" s="184"/>
      <c r="J80" s="149">
        <f t="shared" si="2"/>
        <v>0</v>
      </c>
      <c r="K80" s="150">
        <f t="shared" si="6"/>
        <v>1.119370091</v>
      </c>
      <c r="L80" s="151">
        <f t="shared" si="4"/>
        <v>34.70047283</v>
      </c>
      <c r="M80" s="152" t="str">
        <f t="shared" si="5"/>
        <v>zeptimusq</v>
      </c>
      <c r="N80" s="154">
        <f>IFERROR(__xludf.DUMMYFUNCTION("""COMPUTED_VALUE"""),30.0)</f>
        <v>30</v>
      </c>
      <c r="O80" s="154"/>
      <c r="P80" s="154"/>
      <c r="Q80" s="154"/>
      <c r="R80" s="154"/>
      <c r="S80" s="154"/>
      <c r="T80" s="154"/>
      <c r="U80" s="154"/>
      <c r="V80" s="154"/>
      <c r="W80" s="154"/>
      <c r="X80" s="154"/>
      <c r="Y80" s="154"/>
      <c r="Z80" s="154"/>
    </row>
    <row r="81">
      <c r="A81" s="175" t="s">
        <v>5</v>
      </c>
      <c r="B81" s="175" t="s">
        <v>6</v>
      </c>
      <c r="C81" s="188" t="s">
        <v>596</v>
      </c>
      <c r="D81" s="145" t="s">
        <v>242</v>
      </c>
      <c r="E81" s="166">
        <v>44169.0</v>
      </c>
      <c r="F81" s="147" t="s">
        <v>249</v>
      </c>
      <c r="G81" s="154"/>
      <c r="H81" s="184"/>
      <c r="I81" s="184"/>
      <c r="J81" s="149">
        <f t="shared" si="2"/>
        <v>0</v>
      </c>
      <c r="K81" s="150">
        <f t="shared" si="6"/>
        <v>1.119370091</v>
      </c>
      <c r="L81" s="151">
        <f t="shared" si="4"/>
        <v>34.70047283</v>
      </c>
      <c r="M81" s="152" t="str">
        <f t="shared" si="5"/>
        <v>zeptimusq</v>
      </c>
      <c r="N81" s="154">
        <f>IFERROR(__xludf.DUMMYFUNCTION("""COMPUTED_VALUE"""),31.0)</f>
        <v>31</v>
      </c>
      <c r="O81" s="154"/>
      <c r="P81" s="154"/>
      <c r="Q81" s="154"/>
      <c r="R81" s="154"/>
      <c r="S81" s="154"/>
      <c r="T81" s="154"/>
      <c r="U81" s="154"/>
      <c r="V81" s="154"/>
      <c r="W81" s="154"/>
      <c r="X81" s="154"/>
      <c r="Y81" s="154"/>
      <c r="Z81" s="154"/>
    </row>
    <row r="82">
      <c r="A82" s="175" t="s">
        <v>6</v>
      </c>
      <c r="B82" s="175" t="s">
        <v>265</v>
      </c>
      <c r="C82" s="147" t="s">
        <v>557</v>
      </c>
      <c r="D82" s="145" t="s">
        <v>242</v>
      </c>
      <c r="E82" s="146">
        <v>44159.0</v>
      </c>
      <c r="F82" s="188" t="s">
        <v>249</v>
      </c>
      <c r="G82" s="145">
        <v>20.0</v>
      </c>
      <c r="H82" s="189">
        <v>60.0</v>
      </c>
      <c r="I82" s="189">
        <v>30.0</v>
      </c>
      <c r="J82" s="149">
        <f t="shared" si="2"/>
        <v>0.001283215058</v>
      </c>
      <c r="K82" s="150">
        <f t="shared" ref="K82:K146" si="7">J82*$J$1</f>
        <v>1.005185129</v>
      </c>
      <c r="L82" s="151">
        <f t="shared" si="4"/>
        <v>30.67343107</v>
      </c>
      <c r="M82" s="152" t="str">
        <f t="shared" si="5"/>
        <v>cranders71</v>
      </c>
      <c r="N82" s="154">
        <f>IFERROR(__xludf.DUMMYFUNCTION("""COMPUTED_VALUE"""),1.0)</f>
        <v>1</v>
      </c>
      <c r="O82" s="154"/>
      <c r="P82" s="154"/>
      <c r="Q82" s="154"/>
      <c r="R82" s="154"/>
      <c r="S82" s="154"/>
      <c r="T82" s="154"/>
      <c r="U82" s="154"/>
      <c r="V82" s="154"/>
      <c r="W82" s="154"/>
      <c r="X82" s="154"/>
      <c r="Y82" s="154"/>
      <c r="Z82" s="154"/>
    </row>
    <row r="83">
      <c r="A83" s="175" t="s">
        <v>6</v>
      </c>
      <c r="B83" s="175" t="s">
        <v>6</v>
      </c>
      <c r="C83" s="147" t="s">
        <v>558</v>
      </c>
      <c r="D83" s="145" t="s">
        <v>242</v>
      </c>
      <c r="E83" s="146">
        <v>44160.0</v>
      </c>
      <c r="F83" s="188" t="s">
        <v>249</v>
      </c>
      <c r="G83" s="145">
        <v>20.0</v>
      </c>
      <c r="H83" s="189">
        <v>60.0</v>
      </c>
      <c r="I83" s="189">
        <v>20.0</v>
      </c>
      <c r="J83" s="149">
        <f t="shared" si="2"/>
        <v>0.001141407292</v>
      </c>
      <c r="K83" s="150">
        <f t="shared" si="7"/>
        <v>0.894102379</v>
      </c>
      <c r="L83" s="151">
        <f t="shared" si="4"/>
        <v>30.67343107</v>
      </c>
      <c r="M83" s="152" t="str">
        <f t="shared" si="5"/>
        <v>cranders71</v>
      </c>
      <c r="N83" s="154">
        <f>IFERROR(__xludf.DUMMYFUNCTION("""COMPUTED_VALUE"""),2.0)</f>
        <v>2</v>
      </c>
      <c r="O83" s="154"/>
      <c r="P83" s="154"/>
      <c r="Q83" s="154"/>
      <c r="R83" s="154"/>
      <c r="S83" s="154"/>
      <c r="T83" s="154"/>
      <c r="U83" s="154"/>
      <c r="V83" s="154"/>
      <c r="W83" s="154"/>
      <c r="X83" s="154"/>
      <c r="Y83" s="154"/>
      <c r="Z83" s="154"/>
    </row>
    <row r="84">
      <c r="A84" s="175" t="s">
        <v>6</v>
      </c>
      <c r="B84" s="175" t="s">
        <v>6</v>
      </c>
      <c r="C84" s="147" t="s">
        <v>601</v>
      </c>
      <c r="D84" s="145" t="s">
        <v>242</v>
      </c>
      <c r="E84" s="146">
        <v>44161.0</v>
      </c>
      <c r="F84" s="188" t="s">
        <v>249</v>
      </c>
      <c r="G84" s="145">
        <v>30.0</v>
      </c>
      <c r="H84" s="189">
        <v>60.0</v>
      </c>
      <c r="I84" s="189">
        <v>30.0</v>
      </c>
      <c r="J84" s="149">
        <f t="shared" si="2"/>
        <v>0.001391700814</v>
      </c>
      <c r="K84" s="150">
        <f t="shared" si="7"/>
        <v>1.090165637</v>
      </c>
      <c r="L84" s="151">
        <f t="shared" si="4"/>
        <v>30.67343107</v>
      </c>
      <c r="M84" s="152" t="str">
        <f t="shared" si="5"/>
        <v>cranders71</v>
      </c>
      <c r="N84" s="154">
        <f>IFERROR(__xludf.DUMMYFUNCTION("""COMPUTED_VALUE"""),3.0)</f>
        <v>3</v>
      </c>
      <c r="O84" s="154"/>
      <c r="P84" s="154"/>
      <c r="Q84" s="154"/>
      <c r="R84" s="154"/>
      <c r="S84" s="154"/>
      <c r="T84" s="154"/>
      <c r="U84" s="154"/>
      <c r="V84" s="154"/>
      <c r="W84" s="154"/>
      <c r="X84" s="154"/>
      <c r="Y84" s="154"/>
      <c r="Z84" s="154"/>
    </row>
    <row r="85">
      <c r="A85" s="175" t="s">
        <v>6</v>
      </c>
      <c r="B85" s="175" t="s">
        <v>255</v>
      </c>
      <c r="C85" s="147" t="s">
        <v>613</v>
      </c>
      <c r="D85" s="145" t="s">
        <v>242</v>
      </c>
      <c r="E85" s="146">
        <v>44161.0</v>
      </c>
      <c r="F85" s="188" t="s">
        <v>249</v>
      </c>
      <c r="G85" s="145">
        <v>100.0</v>
      </c>
      <c r="H85" s="189">
        <v>70.0</v>
      </c>
      <c r="I85" s="189">
        <v>80.0</v>
      </c>
      <c r="J85" s="149">
        <f t="shared" si="2"/>
        <v>0.002966943306</v>
      </c>
      <c r="K85" s="150">
        <f t="shared" si="7"/>
        <v>2.32410559</v>
      </c>
      <c r="L85" s="151">
        <f t="shared" si="4"/>
        <v>30.67343107</v>
      </c>
      <c r="M85" s="152" t="str">
        <f t="shared" si="5"/>
        <v>cranders71</v>
      </c>
      <c r="N85" s="154">
        <f>IFERROR(__xludf.DUMMYFUNCTION("""COMPUTED_VALUE"""),4.0)</f>
        <v>4</v>
      </c>
      <c r="O85" s="154"/>
      <c r="P85" s="154"/>
      <c r="Q85" s="154"/>
      <c r="R85" s="154"/>
      <c r="S85" s="154"/>
      <c r="T85" s="154"/>
      <c r="U85" s="154"/>
      <c r="V85" s="154"/>
      <c r="W85" s="154"/>
      <c r="X85" s="154"/>
      <c r="Y85" s="154"/>
      <c r="Z85" s="154"/>
    </row>
    <row r="86">
      <c r="A86" s="175" t="s">
        <v>6</v>
      </c>
      <c r="B86" s="175" t="s">
        <v>21</v>
      </c>
      <c r="C86" s="147" t="s">
        <v>614</v>
      </c>
      <c r="D86" s="145" t="s">
        <v>242</v>
      </c>
      <c r="E86" s="146">
        <v>44165.0</v>
      </c>
      <c r="F86" s="188" t="s">
        <v>249</v>
      </c>
      <c r="G86" s="145">
        <v>100.0</v>
      </c>
      <c r="H86" s="189">
        <v>100.0</v>
      </c>
      <c r="I86" s="189">
        <v>100.0</v>
      </c>
      <c r="J86" s="149">
        <f t="shared" si="2"/>
        <v>0.003570968962</v>
      </c>
      <c r="K86" s="150">
        <f t="shared" si="7"/>
        <v>2.79725902</v>
      </c>
      <c r="L86" s="151">
        <f t="shared" si="4"/>
        <v>30.67343107</v>
      </c>
      <c r="M86" s="152" t="str">
        <f t="shared" si="5"/>
        <v>cranders71</v>
      </c>
      <c r="N86" s="154">
        <f>IFERROR(__xludf.DUMMYFUNCTION("""COMPUTED_VALUE"""),5.0)</f>
        <v>5</v>
      </c>
      <c r="O86" s="154"/>
      <c r="P86" s="154"/>
      <c r="Q86" s="154"/>
      <c r="R86" s="154"/>
      <c r="S86" s="154"/>
      <c r="T86" s="154"/>
      <c r="U86" s="154"/>
      <c r="V86" s="154"/>
      <c r="W86" s="154"/>
      <c r="X86" s="154"/>
      <c r="Y86" s="154"/>
      <c r="Z86" s="154"/>
    </row>
    <row r="87">
      <c r="A87" s="175" t="s">
        <v>6</v>
      </c>
      <c r="B87" s="175" t="s">
        <v>3</v>
      </c>
      <c r="C87" s="147" t="s">
        <v>591</v>
      </c>
      <c r="D87" s="145" t="s">
        <v>242</v>
      </c>
      <c r="E87" s="146">
        <v>44165.0</v>
      </c>
      <c r="F87" s="188" t="s">
        <v>249</v>
      </c>
      <c r="G87" s="145">
        <v>30.0</v>
      </c>
      <c r="H87" s="189">
        <v>60.0</v>
      </c>
      <c r="I87" s="189">
        <v>50.0</v>
      </c>
      <c r="J87" s="149">
        <f t="shared" si="2"/>
        <v>0.001675316344</v>
      </c>
      <c r="K87" s="150">
        <f t="shared" si="7"/>
        <v>1.312331136</v>
      </c>
      <c r="L87" s="151">
        <f t="shared" si="4"/>
        <v>30.67343107</v>
      </c>
      <c r="M87" s="152" t="str">
        <f t="shared" si="5"/>
        <v>cranders71</v>
      </c>
      <c r="N87" s="154">
        <f>IFERROR(__xludf.DUMMYFUNCTION("""COMPUTED_VALUE"""),6.0)</f>
        <v>6</v>
      </c>
      <c r="O87" s="154"/>
      <c r="P87" s="154"/>
      <c r="Q87" s="154"/>
      <c r="R87" s="154"/>
      <c r="S87" s="154"/>
      <c r="T87" s="154"/>
      <c r="U87" s="154"/>
      <c r="V87" s="154"/>
      <c r="W87" s="154"/>
      <c r="X87" s="154"/>
      <c r="Y87" s="154"/>
      <c r="Z87" s="154"/>
    </row>
    <row r="88">
      <c r="A88" s="175" t="s">
        <v>6</v>
      </c>
      <c r="B88" s="175" t="s">
        <v>21</v>
      </c>
      <c r="C88" s="147" t="s">
        <v>566</v>
      </c>
      <c r="D88" s="145" t="s">
        <v>242</v>
      </c>
      <c r="E88" s="166">
        <v>44166.0</v>
      </c>
      <c r="F88" s="147" t="s">
        <v>249</v>
      </c>
      <c r="G88" s="148">
        <v>30.0</v>
      </c>
      <c r="H88" s="148">
        <v>60.0</v>
      </c>
      <c r="I88" s="148">
        <v>40.0</v>
      </c>
      <c r="J88" s="149">
        <f t="shared" si="2"/>
        <v>0.001533508579</v>
      </c>
      <c r="K88" s="150">
        <f t="shared" si="7"/>
        <v>1.201248387</v>
      </c>
      <c r="L88" s="151">
        <f t="shared" si="4"/>
        <v>30.67343107</v>
      </c>
      <c r="M88" s="152" t="str">
        <f t="shared" si="5"/>
        <v>cranders71</v>
      </c>
      <c r="N88" s="154">
        <f>IFERROR(__xludf.DUMMYFUNCTION("""COMPUTED_VALUE"""),7.0)</f>
        <v>7</v>
      </c>
      <c r="O88" s="154"/>
      <c r="P88" s="154"/>
      <c r="Q88" s="154"/>
      <c r="R88" s="154"/>
      <c r="S88" s="154"/>
      <c r="T88" s="154"/>
      <c r="U88" s="154"/>
      <c r="V88" s="154"/>
      <c r="W88" s="154"/>
      <c r="X88" s="154"/>
      <c r="Y88" s="154"/>
      <c r="Z88" s="154"/>
    </row>
    <row r="89">
      <c r="A89" s="175" t="s">
        <v>6</v>
      </c>
      <c r="B89" s="175" t="s">
        <v>265</v>
      </c>
      <c r="C89" s="147" t="s">
        <v>568</v>
      </c>
      <c r="D89" s="145" t="s">
        <v>242</v>
      </c>
      <c r="E89" s="166">
        <v>44166.0</v>
      </c>
      <c r="F89" s="147" t="s">
        <v>249</v>
      </c>
      <c r="G89" s="148">
        <v>20.0</v>
      </c>
      <c r="H89" s="148">
        <v>60.0</v>
      </c>
      <c r="I89" s="148">
        <v>40.0</v>
      </c>
      <c r="J89" s="149">
        <f t="shared" si="2"/>
        <v>0.001425022823</v>
      </c>
      <c r="K89" s="150">
        <f t="shared" si="7"/>
        <v>1.116267878</v>
      </c>
      <c r="L89" s="151">
        <f t="shared" si="4"/>
        <v>30.67343107</v>
      </c>
      <c r="M89" s="152" t="str">
        <f t="shared" si="5"/>
        <v>cranders71</v>
      </c>
      <c r="N89" s="154">
        <f>IFERROR(__xludf.DUMMYFUNCTION("""COMPUTED_VALUE"""),8.0)</f>
        <v>8</v>
      </c>
      <c r="O89" s="154"/>
      <c r="P89" s="154"/>
      <c r="Q89" s="154"/>
      <c r="R89" s="154"/>
      <c r="S89" s="154"/>
      <c r="T89" s="154"/>
      <c r="U89" s="154"/>
      <c r="V89" s="154"/>
      <c r="W89" s="154"/>
      <c r="X89" s="154"/>
      <c r="Y89" s="154"/>
      <c r="Z89" s="154"/>
    </row>
    <row r="90">
      <c r="A90" s="175" t="s">
        <v>6</v>
      </c>
      <c r="B90" s="175" t="s">
        <v>265</v>
      </c>
      <c r="C90" s="147" t="s">
        <v>615</v>
      </c>
      <c r="D90" s="145" t="s">
        <v>242</v>
      </c>
      <c r="E90" s="166">
        <v>44166.0</v>
      </c>
      <c r="F90" s="147" t="s">
        <v>249</v>
      </c>
      <c r="G90" s="148">
        <v>30.0</v>
      </c>
      <c r="H90" s="148">
        <v>60.0</v>
      </c>
      <c r="I90" s="148">
        <v>30.0</v>
      </c>
      <c r="J90" s="149">
        <f t="shared" si="2"/>
        <v>0.001391700814</v>
      </c>
      <c r="K90" s="150">
        <f t="shared" si="7"/>
        <v>1.090165637</v>
      </c>
      <c r="L90" s="151">
        <f t="shared" si="4"/>
        <v>30.67343107</v>
      </c>
      <c r="M90" s="152" t="str">
        <f t="shared" si="5"/>
        <v>cranders71</v>
      </c>
      <c r="N90" s="154">
        <f>IFERROR(__xludf.DUMMYFUNCTION("""COMPUTED_VALUE"""),9.0)</f>
        <v>9</v>
      </c>
      <c r="O90" s="154"/>
      <c r="P90" s="154"/>
      <c r="Q90" s="154"/>
      <c r="R90" s="154"/>
      <c r="S90" s="154"/>
      <c r="T90" s="154"/>
      <c r="U90" s="154"/>
      <c r="V90" s="154"/>
      <c r="W90" s="154"/>
      <c r="X90" s="154"/>
      <c r="Y90" s="154"/>
      <c r="Z90" s="154"/>
    </row>
    <row r="91">
      <c r="A91" s="175" t="s">
        <v>6</v>
      </c>
      <c r="B91" s="175" t="s">
        <v>265</v>
      </c>
      <c r="C91" s="147" t="s">
        <v>616</v>
      </c>
      <c r="D91" s="145" t="s">
        <v>242</v>
      </c>
      <c r="E91" s="166">
        <v>44166.0</v>
      </c>
      <c r="F91" s="147" t="s">
        <v>249</v>
      </c>
      <c r="G91" s="148">
        <v>50.0</v>
      </c>
      <c r="H91" s="148">
        <v>60.0</v>
      </c>
      <c r="I91" s="148">
        <v>30.0</v>
      </c>
      <c r="J91" s="149">
        <f t="shared" si="2"/>
        <v>0.001608672325</v>
      </c>
      <c r="K91" s="150">
        <f t="shared" si="7"/>
        <v>1.260126655</v>
      </c>
      <c r="L91" s="151">
        <f t="shared" si="4"/>
        <v>30.67343107</v>
      </c>
      <c r="M91" s="152" t="str">
        <f t="shared" si="5"/>
        <v>cranders71</v>
      </c>
      <c r="N91" s="154">
        <f>IFERROR(__xludf.DUMMYFUNCTION("""COMPUTED_VALUE"""),10.0)</f>
        <v>10</v>
      </c>
      <c r="O91" s="154"/>
      <c r="P91" s="154"/>
      <c r="Q91" s="154"/>
      <c r="R91" s="154"/>
      <c r="S91" s="154"/>
      <c r="T91" s="154"/>
      <c r="U91" s="154"/>
      <c r="V91" s="154"/>
      <c r="W91" s="154"/>
      <c r="X91" s="154"/>
      <c r="Y91" s="154"/>
      <c r="Z91" s="154"/>
    </row>
    <row r="92">
      <c r="A92" s="175" t="s">
        <v>6</v>
      </c>
      <c r="B92" s="175" t="s">
        <v>255</v>
      </c>
      <c r="C92" s="147" t="s">
        <v>617</v>
      </c>
      <c r="D92" s="145" t="s">
        <v>242</v>
      </c>
      <c r="E92" s="166">
        <v>44167.0</v>
      </c>
      <c r="F92" s="147" t="s">
        <v>249</v>
      </c>
      <c r="G92" s="148">
        <v>140.0</v>
      </c>
      <c r="H92" s="148">
        <v>100.0</v>
      </c>
      <c r="I92" s="148">
        <v>80.0</v>
      </c>
      <c r="J92" s="149">
        <f t="shared" si="2"/>
        <v>0.003721296454</v>
      </c>
      <c r="K92" s="150">
        <f t="shared" si="7"/>
        <v>2.915015556</v>
      </c>
      <c r="L92" s="151">
        <f t="shared" si="4"/>
        <v>30.67343107</v>
      </c>
      <c r="M92" s="152" t="str">
        <f t="shared" si="5"/>
        <v>cranders71</v>
      </c>
      <c r="N92" s="154">
        <f>IFERROR(__xludf.DUMMYFUNCTION("""COMPUTED_VALUE"""),11.0)</f>
        <v>11</v>
      </c>
      <c r="O92" s="154"/>
      <c r="P92" s="154"/>
      <c r="Q92" s="154"/>
      <c r="R92" s="154"/>
      <c r="S92" s="154"/>
      <c r="T92" s="154"/>
      <c r="U92" s="154"/>
      <c r="V92" s="154"/>
      <c r="W92" s="154"/>
      <c r="X92" s="154"/>
      <c r="Y92" s="154"/>
      <c r="Z92" s="154"/>
    </row>
    <row r="93">
      <c r="A93" s="175" t="s">
        <v>6</v>
      </c>
      <c r="B93" s="175" t="s">
        <v>6</v>
      </c>
      <c r="C93" s="147" t="s">
        <v>608</v>
      </c>
      <c r="D93" s="145" t="s">
        <v>242</v>
      </c>
      <c r="E93" s="166">
        <v>44167.0</v>
      </c>
      <c r="F93" s="147" t="s">
        <v>249</v>
      </c>
      <c r="G93" s="148">
        <v>45.0</v>
      </c>
      <c r="H93" s="148">
        <v>60.0</v>
      </c>
      <c r="I93" s="148">
        <v>40.0</v>
      </c>
      <c r="J93" s="149">
        <f t="shared" si="2"/>
        <v>0.001696237213</v>
      </c>
      <c r="K93" s="150">
        <f t="shared" si="7"/>
        <v>1.32871915</v>
      </c>
      <c r="L93" s="151">
        <f t="shared" si="4"/>
        <v>30.67343107</v>
      </c>
      <c r="M93" s="152" t="str">
        <f t="shared" si="5"/>
        <v>cranders71</v>
      </c>
      <c r="N93" s="154">
        <f>IFERROR(__xludf.DUMMYFUNCTION("""COMPUTED_VALUE"""),12.0)</f>
        <v>12</v>
      </c>
      <c r="O93" s="154"/>
      <c r="P93" s="154"/>
      <c r="Q93" s="154"/>
      <c r="R93" s="154"/>
      <c r="S93" s="154"/>
      <c r="T93" s="154"/>
      <c r="U93" s="154"/>
      <c r="V93" s="154"/>
      <c r="W93" s="154"/>
      <c r="X93" s="154"/>
      <c r="Y93" s="154"/>
      <c r="Z93" s="154"/>
    </row>
    <row r="94">
      <c r="A94" s="175" t="s">
        <v>6</v>
      </c>
      <c r="B94" s="175" t="s">
        <v>6</v>
      </c>
      <c r="C94" s="147" t="s">
        <v>618</v>
      </c>
      <c r="D94" s="145" t="s">
        <v>242</v>
      </c>
      <c r="E94" s="166">
        <v>44167.0</v>
      </c>
      <c r="F94" s="147" t="s">
        <v>249</v>
      </c>
      <c r="G94" s="148">
        <v>60.0</v>
      </c>
      <c r="H94" s="148">
        <v>40.0</v>
      </c>
      <c r="I94" s="148">
        <v>40.0</v>
      </c>
      <c r="J94" s="149">
        <f t="shared" si="2"/>
        <v>0.001645359096</v>
      </c>
      <c r="K94" s="150">
        <f t="shared" si="7"/>
        <v>1.288864626</v>
      </c>
      <c r="L94" s="151">
        <f t="shared" si="4"/>
        <v>30.67343107</v>
      </c>
      <c r="M94" s="152" t="str">
        <f t="shared" si="5"/>
        <v>cranders71</v>
      </c>
      <c r="N94" s="154">
        <f>IFERROR(__xludf.DUMMYFUNCTION("""COMPUTED_VALUE"""),13.0)</f>
        <v>13</v>
      </c>
      <c r="O94" s="154"/>
      <c r="P94" s="154"/>
      <c r="Q94" s="154"/>
      <c r="R94" s="154"/>
      <c r="S94" s="154"/>
      <c r="T94" s="154"/>
      <c r="U94" s="154"/>
      <c r="V94" s="154"/>
      <c r="W94" s="154"/>
      <c r="X94" s="154"/>
      <c r="Y94" s="154"/>
      <c r="Z94" s="154"/>
    </row>
    <row r="95">
      <c r="A95" s="175" t="s">
        <v>6</v>
      </c>
      <c r="B95" s="175" t="s">
        <v>265</v>
      </c>
      <c r="C95" s="147" t="s">
        <v>619</v>
      </c>
      <c r="D95" s="145" t="s">
        <v>242</v>
      </c>
      <c r="E95" s="166">
        <v>44169.0</v>
      </c>
      <c r="F95" s="147" t="s">
        <v>249</v>
      </c>
      <c r="G95" s="148">
        <v>45.0</v>
      </c>
      <c r="H95" s="148">
        <v>40.0</v>
      </c>
      <c r="I95" s="148">
        <v>40.0</v>
      </c>
      <c r="J95" s="149">
        <f t="shared" si="2"/>
        <v>0.001482630463</v>
      </c>
      <c r="K95" s="150">
        <f t="shared" si="7"/>
        <v>1.161393862</v>
      </c>
      <c r="L95" s="151">
        <f t="shared" si="4"/>
        <v>30.67343107</v>
      </c>
      <c r="M95" s="152" t="str">
        <f t="shared" si="5"/>
        <v>cranders71</v>
      </c>
      <c r="N95" s="154">
        <f>IFERROR(__xludf.DUMMYFUNCTION("""COMPUTED_VALUE"""),14.0)</f>
        <v>14</v>
      </c>
      <c r="O95" s="154"/>
      <c r="P95" s="154"/>
      <c r="Q95" s="154"/>
      <c r="R95" s="154"/>
      <c r="S95" s="154"/>
      <c r="T95" s="154"/>
      <c r="U95" s="154"/>
      <c r="V95" s="154"/>
      <c r="W95" s="154"/>
      <c r="X95" s="154"/>
      <c r="Y95" s="154"/>
      <c r="Z95" s="154"/>
    </row>
    <row r="96">
      <c r="A96" s="175" t="s">
        <v>6</v>
      </c>
      <c r="B96" s="175" t="s">
        <v>76</v>
      </c>
      <c r="C96" s="147" t="s">
        <v>620</v>
      </c>
      <c r="D96" s="145" t="s">
        <v>242</v>
      </c>
      <c r="E96" s="166">
        <v>44169.0</v>
      </c>
      <c r="F96" s="147" t="s">
        <v>249</v>
      </c>
      <c r="G96" s="148">
        <v>100.0</v>
      </c>
      <c r="H96" s="148">
        <v>120.0</v>
      </c>
      <c r="I96" s="148">
        <v>100.0</v>
      </c>
      <c r="J96" s="149">
        <f t="shared" si="2"/>
        <v>0.003784575712</v>
      </c>
      <c r="K96" s="150">
        <f t="shared" si="7"/>
        <v>2.964584308</v>
      </c>
      <c r="L96" s="151">
        <f t="shared" si="4"/>
        <v>30.67343107</v>
      </c>
      <c r="M96" s="152" t="str">
        <f t="shared" si="5"/>
        <v>cranders71</v>
      </c>
      <c r="N96" s="154">
        <f>IFERROR(__xludf.DUMMYFUNCTION("""COMPUTED_VALUE"""),15.0)</f>
        <v>15</v>
      </c>
      <c r="O96" s="154"/>
      <c r="P96" s="154"/>
      <c r="Q96" s="154"/>
      <c r="R96" s="154"/>
      <c r="S96" s="154"/>
      <c r="T96" s="154"/>
      <c r="U96" s="154"/>
      <c r="V96" s="154"/>
      <c r="W96" s="154"/>
      <c r="X96" s="154"/>
      <c r="Y96" s="154"/>
      <c r="Z96" s="154"/>
    </row>
    <row r="97">
      <c r="A97" s="175" t="s">
        <v>6</v>
      </c>
      <c r="B97" s="175" t="s">
        <v>76</v>
      </c>
      <c r="C97" s="147" t="s">
        <v>574</v>
      </c>
      <c r="D97" s="145" t="s">
        <v>242</v>
      </c>
      <c r="E97" s="166">
        <v>44169.0</v>
      </c>
      <c r="F97" s="147" t="s">
        <v>249</v>
      </c>
      <c r="G97" s="148">
        <v>60.0</v>
      </c>
      <c r="H97" s="148">
        <v>60.0</v>
      </c>
      <c r="I97" s="148">
        <v>40.0</v>
      </c>
      <c r="J97" s="149">
        <f t="shared" si="2"/>
        <v>0.001858965846</v>
      </c>
      <c r="K97" s="150">
        <f t="shared" si="7"/>
        <v>1.456189913</v>
      </c>
      <c r="L97" s="151">
        <f t="shared" si="4"/>
        <v>30.67343107</v>
      </c>
      <c r="M97" s="152" t="str">
        <f t="shared" si="5"/>
        <v>cranders71</v>
      </c>
      <c r="N97" s="154">
        <f>IFERROR(__xludf.DUMMYFUNCTION("""COMPUTED_VALUE"""),16.0)</f>
        <v>16</v>
      </c>
      <c r="O97" s="154"/>
      <c r="P97" s="154"/>
      <c r="Q97" s="154"/>
      <c r="R97" s="154"/>
      <c r="S97" s="154"/>
      <c r="T97" s="154"/>
      <c r="U97" s="154"/>
      <c r="V97" s="154"/>
      <c r="W97" s="154"/>
      <c r="X97" s="154"/>
      <c r="Y97" s="154"/>
      <c r="Z97" s="154"/>
    </row>
    <row r="98">
      <c r="A98" s="175" t="s">
        <v>6</v>
      </c>
      <c r="B98" s="175" t="s">
        <v>6</v>
      </c>
      <c r="C98" s="147" t="s">
        <v>595</v>
      </c>
      <c r="D98" s="145" t="s">
        <v>242</v>
      </c>
      <c r="E98" s="166">
        <v>44169.0</v>
      </c>
      <c r="F98" s="147" t="s">
        <v>249</v>
      </c>
      <c r="G98" s="148">
        <v>40.0</v>
      </c>
      <c r="H98" s="148">
        <v>45.0</v>
      </c>
      <c r="I98" s="148">
        <v>50.0</v>
      </c>
      <c r="J98" s="149">
        <f t="shared" si="2"/>
        <v>0.001623597038</v>
      </c>
      <c r="K98" s="150">
        <f t="shared" si="7"/>
        <v>1.27181768</v>
      </c>
      <c r="L98" s="151">
        <f t="shared" si="4"/>
        <v>30.67343107</v>
      </c>
      <c r="M98" s="152" t="str">
        <f t="shared" si="5"/>
        <v>cranders71</v>
      </c>
      <c r="N98" s="154">
        <f>IFERROR(__xludf.DUMMYFUNCTION("""COMPUTED_VALUE"""),17.0)</f>
        <v>17</v>
      </c>
      <c r="O98" s="154"/>
      <c r="P98" s="154"/>
      <c r="Q98" s="154"/>
      <c r="R98" s="154"/>
      <c r="S98" s="154"/>
      <c r="T98" s="154"/>
      <c r="U98" s="154"/>
      <c r="V98" s="154"/>
      <c r="W98" s="154"/>
      <c r="X98" s="154"/>
      <c r="Y98" s="154"/>
      <c r="Z98" s="154"/>
    </row>
    <row r="99">
      <c r="A99" s="175" t="s">
        <v>6</v>
      </c>
      <c r="B99" s="175" t="s">
        <v>6</v>
      </c>
      <c r="C99" s="147" t="s">
        <v>596</v>
      </c>
      <c r="D99" s="145" t="s">
        <v>242</v>
      </c>
      <c r="E99" s="166">
        <v>44169.0</v>
      </c>
      <c r="F99" s="147" t="s">
        <v>249</v>
      </c>
      <c r="G99" s="148">
        <v>45.0</v>
      </c>
      <c r="H99" s="148">
        <v>45.0</v>
      </c>
      <c r="I99" s="148">
        <v>50.0</v>
      </c>
      <c r="J99" s="149">
        <f t="shared" si="2"/>
        <v>0.001677839916</v>
      </c>
      <c r="K99" s="150">
        <f t="shared" si="7"/>
        <v>1.314307934</v>
      </c>
      <c r="L99" s="151">
        <f t="shared" si="4"/>
        <v>30.67343107</v>
      </c>
      <c r="M99" s="152" t="str">
        <f t="shared" si="5"/>
        <v>cranders71</v>
      </c>
      <c r="N99" s="154">
        <f>IFERROR(__xludf.DUMMYFUNCTION("""COMPUTED_VALUE"""),18.0)</f>
        <v>18</v>
      </c>
      <c r="O99" s="154"/>
      <c r="P99" s="154"/>
      <c r="Q99" s="154"/>
      <c r="R99" s="154"/>
      <c r="S99" s="154"/>
      <c r="T99" s="154"/>
      <c r="U99" s="154"/>
      <c r="V99" s="154"/>
      <c r="W99" s="154"/>
      <c r="X99" s="154"/>
      <c r="Y99" s="154"/>
      <c r="Z99" s="154"/>
    </row>
    <row r="100">
      <c r="A100" s="175" t="s">
        <v>6</v>
      </c>
      <c r="B100" s="175" t="s">
        <v>6</v>
      </c>
      <c r="C100" s="147" t="s">
        <v>621</v>
      </c>
      <c r="D100" s="145" t="s">
        <v>242</v>
      </c>
      <c r="E100" s="166">
        <v>44169.0</v>
      </c>
      <c r="F100" s="147" t="s">
        <v>249</v>
      </c>
      <c r="G100" s="148">
        <v>45.0</v>
      </c>
      <c r="H100" s="148">
        <v>45.0</v>
      </c>
      <c r="I100" s="148">
        <v>50.0</v>
      </c>
      <c r="J100" s="149">
        <f t="shared" si="2"/>
        <v>0.001677839916</v>
      </c>
      <c r="K100" s="150">
        <f t="shared" si="7"/>
        <v>1.314307934</v>
      </c>
      <c r="L100" s="151">
        <f t="shared" si="4"/>
        <v>30.67343107</v>
      </c>
      <c r="M100" s="152" t="str">
        <f t="shared" si="5"/>
        <v>cranders71</v>
      </c>
      <c r="N100" s="154">
        <f>IFERROR(__xludf.DUMMYFUNCTION("""COMPUTED_VALUE"""),19.0)</f>
        <v>19</v>
      </c>
      <c r="O100" s="154"/>
      <c r="P100" s="154"/>
      <c r="Q100" s="154"/>
      <c r="R100" s="154"/>
      <c r="S100" s="154"/>
      <c r="T100" s="154"/>
      <c r="U100" s="154"/>
      <c r="V100" s="154"/>
      <c r="W100" s="154"/>
      <c r="X100" s="154"/>
      <c r="Y100" s="154"/>
      <c r="Z100" s="154"/>
    </row>
    <row r="101">
      <c r="A101" s="175" t="s">
        <v>6</v>
      </c>
      <c r="B101" s="175" t="s">
        <v>265</v>
      </c>
      <c r="C101" s="147" t="s">
        <v>622</v>
      </c>
      <c r="D101" s="145" t="s">
        <v>242</v>
      </c>
      <c r="E101" s="166">
        <v>44169.0</v>
      </c>
      <c r="F101" s="147" t="s">
        <v>249</v>
      </c>
      <c r="G101" s="148">
        <v>60.0</v>
      </c>
      <c r="H101" s="148">
        <v>60.0</v>
      </c>
      <c r="I101" s="148">
        <v>50.0</v>
      </c>
      <c r="J101" s="149">
        <f t="shared" si="2"/>
        <v>0.002000773612</v>
      </c>
      <c r="K101" s="150">
        <f t="shared" si="7"/>
        <v>1.567272663</v>
      </c>
      <c r="L101" s="151">
        <f t="shared" si="4"/>
        <v>30.67343107</v>
      </c>
      <c r="M101" s="152" t="str">
        <f t="shared" si="5"/>
        <v>cranders71</v>
      </c>
      <c r="N101" s="154">
        <f>IFERROR(__xludf.DUMMYFUNCTION("""COMPUTED_VALUE"""),20.0)</f>
        <v>20</v>
      </c>
      <c r="O101" s="154"/>
      <c r="P101" s="154"/>
      <c r="Q101" s="154"/>
      <c r="R101" s="154"/>
      <c r="S101" s="154"/>
      <c r="T101" s="154"/>
      <c r="U101" s="154"/>
      <c r="V101" s="154"/>
      <c r="W101" s="154"/>
      <c r="X101" s="154"/>
      <c r="Y101" s="154"/>
      <c r="Z101" s="154"/>
    </row>
    <row r="102">
      <c r="A102" s="175" t="s">
        <v>15</v>
      </c>
      <c r="B102" s="175" t="s">
        <v>396</v>
      </c>
      <c r="C102" s="147" t="s">
        <v>623</v>
      </c>
      <c r="D102" s="145" t="s">
        <v>242</v>
      </c>
      <c r="E102" s="146">
        <v>44161.0</v>
      </c>
      <c r="F102" s="188" t="s">
        <v>249</v>
      </c>
      <c r="G102" s="145">
        <v>150.0</v>
      </c>
      <c r="H102" s="189">
        <v>60.0</v>
      </c>
      <c r="I102" s="189">
        <v>100.0</v>
      </c>
      <c r="J102" s="149">
        <f t="shared" si="2"/>
        <v>0.003686184241</v>
      </c>
      <c r="K102" s="150">
        <f t="shared" si="7"/>
        <v>2.887510989</v>
      </c>
      <c r="L102" s="151">
        <f t="shared" si="4"/>
        <v>25.57298254</v>
      </c>
      <c r="M102" s="152" t="str">
        <f t="shared" si="5"/>
        <v>durgadasji</v>
      </c>
      <c r="N102" s="154">
        <f>IFERROR(__xludf.DUMMYFUNCTION("""COMPUTED_VALUE"""),1.0)</f>
        <v>1</v>
      </c>
      <c r="O102" s="154"/>
      <c r="P102" s="154"/>
      <c r="Q102" s="154"/>
      <c r="R102" s="154"/>
      <c r="S102" s="154"/>
      <c r="T102" s="154"/>
      <c r="U102" s="154"/>
      <c r="V102" s="154"/>
      <c r="W102" s="154"/>
      <c r="X102" s="154"/>
      <c r="Y102" s="154"/>
      <c r="Z102" s="154"/>
    </row>
    <row r="103">
      <c r="A103" s="175" t="s">
        <v>15</v>
      </c>
      <c r="B103" s="175" t="s">
        <v>16</v>
      </c>
      <c r="C103" s="147" t="s">
        <v>624</v>
      </c>
      <c r="D103" s="145" t="s">
        <v>242</v>
      </c>
      <c r="E103" s="146">
        <v>44162.0</v>
      </c>
      <c r="F103" s="188" t="s">
        <v>249</v>
      </c>
      <c r="G103" s="145">
        <v>40.0</v>
      </c>
      <c r="H103" s="189">
        <v>50.0</v>
      </c>
      <c r="I103" s="189">
        <v>30.0</v>
      </c>
      <c r="J103" s="149">
        <f t="shared" si="2"/>
        <v>0.001393383194</v>
      </c>
      <c r="K103" s="150">
        <f t="shared" si="7"/>
        <v>1.091483502</v>
      </c>
      <c r="L103" s="151">
        <f t="shared" si="4"/>
        <v>25.57298254</v>
      </c>
      <c r="M103" s="152" t="str">
        <f t="shared" si="5"/>
        <v>durgadasji</v>
      </c>
      <c r="N103" s="154">
        <f>IFERROR(__xludf.DUMMYFUNCTION("""COMPUTED_VALUE"""),2.0)</f>
        <v>2</v>
      </c>
      <c r="O103" s="154"/>
      <c r="P103" s="154"/>
      <c r="Q103" s="154"/>
      <c r="R103" s="154"/>
      <c r="S103" s="154"/>
      <c r="T103" s="154"/>
      <c r="U103" s="154"/>
      <c r="V103" s="154"/>
      <c r="W103" s="154"/>
      <c r="X103" s="154"/>
      <c r="Y103" s="154"/>
      <c r="Z103" s="154"/>
    </row>
    <row r="104">
      <c r="A104" s="175" t="s">
        <v>15</v>
      </c>
      <c r="B104" s="175" t="s">
        <v>76</v>
      </c>
      <c r="C104" s="147" t="s">
        <v>625</v>
      </c>
      <c r="D104" s="145" t="s">
        <v>242</v>
      </c>
      <c r="E104" s="146">
        <v>44162.0</v>
      </c>
      <c r="F104" s="188" t="s">
        <v>249</v>
      </c>
      <c r="G104" s="189">
        <v>100.0</v>
      </c>
      <c r="H104" s="189">
        <v>180.0</v>
      </c>
      <c r="I104" s="189">
        <v>150.0</v>
      </c>
      <c r="J104" s="149">
        <f t="shared" si="2"/>
        <v>0.005134434789</v>
      </c>
      <c r="K104" s="150">
        <f t="shared" si="7"/>
        <v>4.021973918</v>
      </c>
      <c r="L104" s="151">
        <f t="shared" si="4"/>
        <v>25.57298254</v>
      </c>
      <c r="M104" s="152" t="str">
        <f t="shared" si="5"/>
        <v>durgadasji</v>
      </c>
      <c r="N104" s="154">
        <f>IFERROR(__xludf.DUMMYFUNCTION("""COMPUTED_VALUE"""),3.0)</f>
        <v>3</v>
      </c>
      <c r="O104" s="154"/>
      <c r="P104" s="154"/>
      <c r="Q104" s="154"/>
      <c r="R104" s="154"/>
      <c r="S104" s="154"/>
      <c r="T104" s="154"/>
      <c r="U104" s="154"/>
      <c r="V104" s="154"/>
      <c r="W104" s="154"/>
      <c r="X104" s="154"/>
      <c r="Y104" s="154"/>
      <c r="Z104" s="154"/>
    </row>
    <row r="105">
      <c r="A105" s="175" t="s">
        <v>15</v>
      </c>
      <c r="B105" s="175" t="s">
        <v>265</v>
      </c>
      <c r="C105" s="147" t="s">
        <v>626</v>
      </c>
      <c r="D105" s="145" t="s">
        <v>242</v>
      </c>
      <c r="E105" s="146">
        <v>44163.0</v>
      </c>
      <c r="F105" s="188" t="s">
        <v>249</v>
      </c>
      <c r="G105" s="145">
        <v>50.0</v>
      </c>
      <c r="H105" s="189">
        <v>20.0</v>
      </c>
      <c r="I105" s="189">
        <v>30.0</v>
      </c>
      <c r="J105" s="149">
        <f t="shared" si="2"/>
        <v>0.001181458825</v>
      </c>
      <c r="K105" s="150">
        <f t="shared" si="7"/>
        <v>0.9254760798</v>
      </c>
      <c r="L105" s="151">
        <f t="shared" si="4"/>
        <v>25.57298254</v>
      </c>
      <c r="M105" s="152" t="str">
        <f t="shared" si="5"/>
        <v>durgadasji</v>
      </c>
      <c r="N105" s="154">
        <f>IFERROR(__xludf.DUMMYFUNCTION("""COMPUTED_VALUE"""),4.0)</f>
        <v>4</v>
      </c>
      <c r="O105" s="154"/>
      <c r="P105" s="154"/>
      <c r="Q105" s="154"/>
      <c r="R105" s="154"/>
      <c r="S105" s="154"/>
      <c r="T105" s="154"/>
      <c r="U105" s="154"/>
      <c r="V105" s="154"/>
      <c r="W105" s="154"/>
      <c r="X105" s="154"/>
      <c r="Y105" s="154"/>
      <c r="Z105" s="154"/>
    </row>
    <row r="106">
      <c r="A106" s="175" t="s">
        <v>15</v>
      </c>
      <c r="B106" s="175" t="s">
        <v>76</v>
      </c>
      <c r="C106" s="147" t="s">
        <v>563</v>
      </c>
      <c r="D106" s="145" t="s">
        <v>242</v>
      </c>
      <c r="E106" s="146">
        <v>44163.0</v>
      </c>
      <c r="F106" s="188" t="s">
        <v>249</v>
      </c>
      <c r="G106" s="145">
        <v>40.0</v>
      </c>
      <c r="H106" s="189">
        <v>30.0</v>
      </c>
      <c r="I106" s="189">
        <v>30.0</v>
      </c>
      <c r="J106" s="149">
        <f t="shared" si="2"/>
        <v>0.001179776444</v>
      </c>
      <c r="K106" s="150">
        <f t="shared" si="7"/>
        <v>0.9241582148</v>
      </c>
      <c r="L106" s="151">
        <f t="shared" si="4"/>
        <v>25.57298254</v>
      </c>
      <c r="M106" s="152" t="str">
        <f t="shared" si="5"/>
        <v>durgadasji</v>
      </c>
      <c r="N106" s="154">
        <f>IFERROR(__xludf.DUMMYFUNCTION("""COMPUTED_VALUE"""),5.0)</f>
        <v>5</v>
      </c>
      <c r="O106" s="154"/>
      <c r="P106" s="154"/>
      <c r="Q106" s="154"/>
      <c r="R106" s="154"/>
      <c r="S106" s="154"/>
      <c r="T106" s="154"/>
      <c r="U106" s="154"/>
      <c r="V106" s="154"/>
      <c r="W106" s="154"/>
      <c r="X106" s="154"/>
      <c r="Y106" s="154"/>
      <c r="Z106" s="154"/>
    </row>
    <row r="107">
      <c r="A107" s="175" t="s">
        <v>15</v>
      </c>
      <c r="B107" s="175" t="s">
        <v>265</v>
      </c>
      <c r="C107" s="147" t="s">
        <v>627</v>
      </c>
      <c r="D107" s="145" t="s">
        <v>242</v>
      </c>
      <c r="E107" s="166">
        <v>44166.0</v>
      </c>
      <c r="F107" s="147" t="s">
        <v>249</v>
      </c>
      <c r="G107" s="148">
        <v>50.0</v>
      </c>
      <c r="H107" s="148">
        <v>60.0</v>
      </c>
      <c r="I107" s="148">
        <v>50.0</v>
      </c>
      <c r="J107" s="149">
        <f t="shared" si="2"/>
        <v>0.001892287856</v>
      </c>
      <c r="K107" s="150">
        <f t="shared" si="7"/>
        <v>1.482292154</v>
      </c>
      <c r="L107" s="151">
        <f t="shared" si="4"/>
        <v>25.57298254</v>
      </c>
      <c r="M107" s="152" t="str">
        <f t="shared" si="5"/>
        <v>durgadasji</v>
      </c>
      <c r="N107" s="154">
        <f>IFERROR(__xludf.DUMMYFUNCTION("""COMPUTED_VALUE"""),6.0)</f>
        <v>6</v>
      </c>
      <c r="O107" s="154"/>
      <c r="P107" s="154"/>
      <c r="Q107" s="154"/>
      <c r="R107" s="154"/>
      <c r="S107" s="154"/>
      <c r="T107" s="154"/>
      <c r="U107" s="154"/>
      <c r="V107" s="154"/>
      <c r="W107" s="154"/>
      <c r="X107" s="154"/>
      <c r="Y107" s="154"/>
      <c r="Z107" s="154"/>
    </row>
    <row r="108">
      <c r="A108" s="175" t="s">
        <v>15</v>
      </c>
      <c r="B108" s="175" t="s">
        <v>21</v>
      </c>
      <c r="C108" s="147" t="s">
        <v>566</v>
      </c>
      <c r="D108" s="145" t="s">
        <v>242</v>
      </c>
      <c r="E108" s="166">
        <v>44166.0</v>
      </c>
      <c r="F108" s="147" t="s">
        <v>249</v>
      </c>
      <c r="G108" s="148">
        <v>30.0</v>
      </c>
      <c r="H108" s="148">
        <v>60.0</v>
      </c>
      <c r="I108" s="148">
        <v>40.0</v>
      </c>
      <c r="J108" s="149">
        <f t="shared" si="2"/>
        <v>0.001533508579</v>
      </c>
      <c r="K108" s="150">
        <f t="shared" si="7"/>
        <v>1.201248387</v>
      </c>
      <c r="L108" s="151">
        <f t="shared" si="4"/>
        <v>25.57298254</v>
      </c>
      <c r="M108" s="152" t="str">
        <f t="shared" si="5"/>
        <v>durgadasji</v>
      </c>
      <c r="N108" s="154">
        <f>IFERROR(__xludf.DUMMYFUNCTION("""COMPUTED_VALUE"""),7.0)</f>
        <v>7</v>
      </c>
      <c r="O108" s="154"/>
      <c r="P108" s="154"/>
      <c r="Q108" s="154"/>
      <c r="R108" s="154"/>
      <c r="S108" s="154"/>
      <c r="T108" s="154"/>
      <c r="U108" s="154"/>
      <c r="V108" s="154"/>
      <c r="W108" s="154"/>
      <c r="X108" s="154"/>
      <c r="Y108" s="154"/>
      <c r="Z108" s="154"/>
    </row>
    <row r="109">
      <c r="A109" s="175" t="s">
        <v>15</v>
      </c>
      <c r="B109" s="175" t="s">
        <v>265</v>
      </c>
      <c r="C109" s="147" t="s">
        <v>568</v>
      </c>
      <c r="D109" s="145" t="s">
        <v>242</v>
      </c>
      <c r="E109" s="166">
        <v>44166.0</v>
      </c>
      <c r="F109" s="147" t="s">
        <v>249</v>
      </c>
      <c r="G109" s="148">
        <v>20.0</v>
      </c>
      <c r="H109" s="148">
        <v>60.0</v>
      </c>
      <c r="I109" s="148">
        <v>40.0</v>
      </c>
      <c r="J109" s="149">
        <f t="shared" si="2"/>
        <v>0.001425022823</v>
      </c>
      <c r="K109" s="150">
        <f t="shared" si="7"/>
        <v>1.116267878</v>
      </c>
      <c r="L109" s="151">
        <f t="shared" si="4"/>
        <v>25.57298254</v>
      </c>
      <c r="M109" s="152" t="str">
        <f t="shared" si="5"/>
        <v>durgadasji</v>
      </c>
      <c r="N109" s="154">
        <f>IFERROR(__xludf.DUMMYFUNCTION("""COMPUTED_VALUE"""),8.0)</f>
        <v>8</v>
      </c>
      <c r="O109" s="154"/>
      <c r="P109" s="154"/>
      <c r="Q109" s="154"/>
      <c r="R109" s="154"/>
      <c r="S109" s="154"/>
      <c r="T109" s="154"/>
      <c r="U109" s="154"/>
      <c r="V109" s="154"/>
      <c r="W109" s="154"/>
      <c r="X109" s="154"/>
      <c r="Y109" s="154"/>
      <c r="Z109" s="154"/>
    </row>
    <row r="110">
      <c r="A110" s="175" t="s">
        <v>15</v>
      </c>
      <c r="B110" s="175" t="s">
        <v>265</v>
      </c>
      <c r="C110" s="147" t="s">
        <v>628</v>
      </c>
      <c r="D110" s="145" t="s">
        <v>242</v>
      </c>
      <c r="E110" s="166">
        <v>44166.0</v>
      </c>
      <c r="F110" s="147" t="s">
        <v>249</v>
      </c>
      <c r="G110" s="148">
        <v>50.0</v>
      </c>
      <c r="H110" s="148">
        <v>60.0</v>
      </c>
      <c r="I110" s="148">
        <v>40.0</v>
      </c>
      <c r="J110" s="149">
        <f t="shared" si="2"/>
        <v>0.001750480091</v>
      </c>
      <c r="K110" s="150">
        <f t="shared" si="7"/>
        <v>1.371209404</v>
      </c>
      <c r="L110" s="151">
        <f t="shared" si="4"/>
        <v>25.57298254</v>
      </c>
      <c r="M110" s="152" t="str">
        <f t="shared" si="5"/>
        <v>durgadasji</v>
      </c>
      <c r="N110" s="154">
        <f>IFERROR(__xludf.DUMMYFUNCTION("""COMPUTED_VALUE"""),9.0)</f>
        <v>9</v>
      </c>
      <c r="O110" s="154"/>
      <c r="P110" s="154"/>
      <c r="Q110" s="154"/>
      <c r="R110" s="154"/>
      <c r="S110" s="154"/>
      <c r="T110" s="154"/>
      <c r="U110" s="154"/>
      <c r="V110" s="154"/>
      <c r="W110" s="154"/>
      <c r="X110" s="154"/>
      <c r="Y110" s="154"/>
      <c r="Z110" s="154"/>
    </row>
    <row r="111">
      <c r="A111" s="175" t="s">
        <v>15</v>
      </c>
      <c r="B111" s="175" t="s">
        <v>265</v>
      </c>
      <c r="C111" s="147" t="s">
        <v>615</v>
      </c>
      <c r="D111" s="145" t="s">
        <v>242</v>
      </c>
      <c r="E111" s="166">
        <v>44166.0</v>
      </c>
      <c r="F111" s="147" t="s">
        <v>249</v>
      </c>
      <c r="G111" s="148">
        <v>30.0</v>
      </c>
      <c r="H111" s="148">
        <v>60.0</v>
      </c>
      <c r="I111" s="148">
        <v>30.0</v>
      </c>
      <c r="J111" s="149">
        <f t="shared" si="2"/>
        <v>0.001391700814</v>
      </c>
      <c r="K111" s="150">
        <f t="shared" si="7"/>
        <v>1.090165637</v>
      </c>
      <c r="L111" s="151">
        <f t="shared" si="4"/>
        <v>25.57298254</v>
      </c>
      <c r="M111" s="152" t="str">
        <f t="shared" si="5"/>
        <v>durgadasji</v>
      </c>
      <c r="N111" s="154">
        <f>IFERROR(__xludf.DUMMYFUNCTION("""COMPUTED_VALUE"""),10.0)</f>
        <v>10</v>
      </c>
      <c r="O111" s="154"/>
      <c r="P111" s="154"/>
      <c r="Q111" s="154"/>
      <c r="R111" s="154"/>
      <c r="S111" s="154"/>
      <c r="T111" s="154"/>
      <c r="U111" s="154"/>
      <c r="V111" s="154"/>
      <c r="W111" s="154"/>
      <c r="X111" s="154"/>
      <c r="Y111" s="154"/>
      <c r="Z111" s="154"/>
    </row>
    <row r="112">
      <c r="A112" s="175" t="s">
        <v>15</v>
      </c>
      <c r="B112" s="175" t="s">
        <v>6</v>
      </c>
      <c r="C112" s="147" t="s">
        <v>608</v>
      </c>
      <c r="D112" s="145" t="s">
        <v>242</v>
      </c>
      <c r="E112" s="166">
        <v>44167.0</v>
      </c>
      <c r="F112" s="147" t="s">
        <v>249</v>
      </c>
      <c r="G112" s="148">
        <v>20.0</v>
      </c>
      <c r="H112" s="148">
        <v>60.0</v>
      </c>
      <c r="I112" s="148">
        <v>30.0</v>
      </c>
      <c r="J112" s="149">
        <f t="shared" si="2"/>
        <v>0.001283215058</v>
      </c>
      <c r="K112" s="150">
        <f t="shared" si="7"/>
        <v>1.005185129</v>
      </c>
      <c r="L112" s="151">
        <f t="shared" si="4"/>
        <v>25.57298254</v>
      </c>
      <c r="M112" s="152" t="str">
        <f t="shared" si="5"/>
        <v>durgadasji</v>
      </c>
      <c r="N112" s="154">
        <f>IFERROR(__xludf.DUMMYFUNCTION("""COMPUTED_VALUE"""),11.0)</f>
        <v>11</v>
      </c>
      <c r="O112" s="154"/>
      <c r="P112" s="154"/>
      <c r="Q112" s="154"/>
      <c r="R112" s="154"/>
      <c r="S112" s="154"/>
      <c r="T112" s="154"/>
      <c r="U112" s="154"/>
      <c r="V112" s="154"/>
      <c r="W112" s="154"/>
      <c r="X112" s="154"/>
      <c r="Y112" s="154"/>
      <c r="Z112" s="154"/>
    </row>
    <row r="113">
      <c r="A113" s="175" t="s">
        <v>15</v>
      </c>
      <c r="B113" s="175" t="s">
        <v>6</v>
      </c>
      <c r="C113" s="147" t="s">
        <v>618</v>
      </c>
      <c r="D113" s="145" t="s">
        <v>242</v>
      </c>
      <c r="E113" s="166">
        <v>44167.0</v>
      </c>
      <c r="F113" s="147" t="s">
        <v>249</v>
      </c>
      <c r="G113" s="148">
        <v>60.0</v>
      </c>
      <c r="H113" s="148">
        <v>40.0</v>
      </c>
      <c r="I113" s="148">
        <v>40.0</v>
      </c>
      <c r="J113" s="149">
        <f t="shared" si="2"/>
        <v>0.001645359096</v>
      </c>
      <c r="K113" s="150">
        <f t="shared" si="7"/>
        <v>1.288864626</v>
      </c>
      <c r="L113" s="151">
        <f t="shared" si="4"/>
        <v>25.57298254</v>
      </c>
      <c r="M113" s="152" t="str">
        <f t="shared" si="5"/>
        <v>durgadasji</v>
      </c>
      <c r="N113" s="154">
        <f>IFERROR(__xludf.DUMMYFUNCTION("""COMPUTED_VALUE"""),12.0)</f>
        <v>12</v>
      </c>
      <c r="O113" s="154"/>
      <c r="P113" s="154"/>
      <c r="Q113" s="154"/>
      <c r="R113" s="154"/>
      <c r="S113" s="154"/>
      <c r="T113" s="154"/>
      <c r="U113" s="154"/>
      <c r="V113" s="154"/>
      <c r="W113" s="154"/>
      <c r="X113" s="154"/>
      <c r="Y113" s="154"/>
      <c r="Z113" s="154"/>
    </row>
    <row r="114">
      <c r="A114" s="175" t="s">
        <v>15</v>
      </c>
      <c r="B114" s="175" t="s">
        <v>396</v>
      </c>
      <c r="C114" s="147" t="s">
        <v>611</v>
      </c>
      <c r="D114" s="145" t="s">
        <v>242</v>
      </c>
      <c r="E114" s="166">
        <v>44168.0</v>
      </c>
      <c r="F114" s="147" t="s">
        <v>249</v>
      </c>
      <c r="G114" s="148">
        <v>50.0</v>
      </c>
      <c r="H114" s="148">
        <v>60.0</v>
      </c>
      <c r="I114" s="148">
        <v>40.0</v>
      </c>
      <c r="J114" s="149">
        <f t="shared" si="2"/>
        <v>0.001750480091</v>
      </c>
      <c r="K114" s="150">
        <f t="shared" si="7"/>
        <v>1.371209404</v>
      </c>
      <c r="L114" s="151">
        <f t="shared" si="4"/>
        <v>25.57298254</v>
      </c>
      <c r="M114" s="152" t="str">
        <f t="shared" si="5"/>
        <v>durgadasji</v>
      </c>
      <c r="N114" s="154">
        <f>IFERROR(__xludf.DUMMYFUNCTION("""COMPUTED_VALUE"""),13.0)</f>
        <v>13</v>
      </c>
      <c r="O114" s="154"/>
      <c r="P114" s="154"/>
      <c r="Q114" s="154"/>
      <c r="R114" s="154"/>
      <c r="S114" s="154"/>
      <c r="T114" s="154"/>
      <c r="U114" s="154"/>
      <c r="V114" s="154"/>
      <c r="W114" s="154"/>
      <c r="X114" s="154"/>
      <c r="Y114" s="154"/>
      <c r="Z114" s="154"/>
    </row>
    <row r="115">
      <c r="A115" s="175" t="s">
        <v>15</v>
      </c>
      <c r="B115" s="175" t="s">
        <v>76</v>
      </c>
      <c r="C115" s="147" t="s">
        <v>629</v>
      </c>
      <c r="D115" s="145" t="s">
        <v>242</v>
      </c>
      <c r="E115" s="166">
        <v>44169.0</v>
      </c>
      <c r="F115" s="147" t="s">
        <v>249</v>
      </c>
      <c r="G115" s="148">
        <v>45.0</v>
      </c>
      <c r="H115" s="148">
        <v>30.0</v>
      </c>
      <c r="I115" s="148">
        <v>30.0</v>
      </c>
      <c r="J115" s="149">
        <f t="shared" si="2"/>
        <v>0.001234019322</v>
      </c>
      <c r="K115" s="150">
        <f t="shared" si="7"/>
        <v>0.9666484692</v>
      </c>
      <c r="L115" s="151">
        <f t="shared" si="4"/>
        <v>25.57298254</v>
      </c>
      <c r="M115" s="152" t="str">
        <f t="shared" si="5"/>
        <v>durgadasji</v>
      </c>
      <c r="N115" s="154">
        <f>IFERROR(__xludf.DUMMYFUNCTION("""COMPUTED_VALUE"""),14.0)</f>
        <v>14</v>
      </c>
      <c r="O115" s="154"/>
      <c r="P115" s="154"/>
      <c r="Q115" s="154"/>
      <c r="R115" s="154"/>
      <c r="S115" s="154"/>
      <c r="T115" s="154"/>
      <c r="U115" s="154"/>
      <c r="V115" s="154"/>
      <c r="W115" s="154"/>
      <c r="X115" s="154"/>
      <c r="Y115" s="154"/>
      <c r="Z115" s="154"/>
    </row>
    <row r="116">
      <c r="A116" s="175" t="s">
        <v>15</v>
      </c>
      <c r="B116" s="175" t="s">
        <v>76</v>
      </c>
      <c r="C116" s="147" t="s">
        <v>630</v>
      </c>
      <c r="D116" s="145" t="s">
        <v>242</v>
      </c>
      <c r="E116" s="166">
        <v>44169.0</v>
      </c>
      <c r="F116" s="147" t="s">
        <v>249</v>
      </c>
      <c r="G116" s="148">
        <v>40.0</v>
      </c>
      <c r="H116" s="148">
        <v>30.0</v>
      </c>
      <c r="I116" s="148">
        <v>30.0</v>
      </c>
      <c r="J116" s="149">
        <f t="shared" si="2"/>
        <v>0.001179776444</v>
      </c>
      <c r="K116" s="150">
        <f t="shared" si="7"/>
        <v>0.9241582148</v>
      </c>
      <c r="L116" s="151">
        <f t="shared" si="4"/>
        <v>25.57298254</v>
      </c>
      <c r="M116" s="152" t="str">
        <f t="shared" si="5"/>
        <v>durgadasji</v>
      </c>
      <c r="N116" s="154">
        <f>IFERROR(__xludf.DUMMYFUNCTION("""COMPUTED_VALUE"""),15.0)</f>
        <v>15</v>
      </c>
      <c r="O116" s="154"/>
      <c r="P116" s="154"/>
      <c r="Q116" s="154"/>
      <c r="R116" s="154"/>
      <c r="S116" s="154"/>
      <c r="T116" s="154"/>
      <c r="U116" s="154"/>
      <c r="V116" s="154"/>
      <c r="W116" s="154"/>
      <c r="X116" s="154"/>
      <c r="Y116" s="154"/>
      <c r="Z116" s="154"/>
    </row>
    <row r="117">
      <c r="A117" s="175" t="s">
        <v>15</v>
      </c>
      <c r="B117" s="175" t="s">
        <v>76</v>
      </c>
      <c r="C117" s="147" t="s">
        <v>574</v>
      </c>
      <c r="D117" s="145" t="s">
        <v>242</v>
      </c>
      <c r="E117" s="166">
        <v>44169.0</v>
      </c>
      <c r="F117" s="147" t="s">
        <v>249</v>
      </c>
      <c r="G117" s="148">
        <v>45.0</v>
      </c>
      <c r="H117" s="148">
        <v>45.0</v>
      </c>
      <c r="I117" s="148">
        <v>40.0</v>
      </c>
      <c r="J117" s="149">
        <f t="shared" si="2"/>
        <v>0.00153603215</v>
      </c>
      <c r="K117" s="150">
        <f t="shared" si="7"/>
        <v>1.203225184</v>
      </c>
      <c r="L117" s="151">
        <f t="shared" si="4"/>
        <v>25.57298254</v>
      </c>
      <c r="M117" s="152" t="str">
        <f t="shared" si="5"/>
        <v>durgadasji</v>
      </c>
      <c r="N117" s="154">
        <f>IFERROR(__xludf.DUMMYFUNCTION("""COMPUTED_VALUE"""),16.0)</f>
        <v>16</v>
      </c>
      <c r="O117" s="154"/>
      <c r="P117" s="154"/>
      <c r="Q117" s="154"/>
      <c r="R117" s="154"/>
      <c r="S117" s="154"/>
      <c r="T117" s="154"/>
      <c r="U117" s="154"/>
      <c r="V117" s="154"/>
      <c r="W117" s="154"/>
      <c r="X117" s="154"/>
      <c r="Y117" s="154"/>
      <c r="Z117" s="154"/>
    </row>
    <row r="118">
      <c r="A118" s="175" t="s">
        <v>15</v>
      </c>
      <c r="B118" s="175" t="s">
        <v>6</v>
      </c>
      <c r="C118" s="147" t="s">
        <v>621</v>
      </c>
      <c r="D118" s="145" t="s">
        <v>242</v>
      </c>
      <c r="E118" s="166">
        <v>44169.0</v>
      </c>
      <c r="F118" s="147" t="s">
        <v>249</v>
      </c>
      <c r="G118" s="148">
        <v>50.0</v>
      </c>
      <c r="H118" s="148">
        <v>45.0</v>
      </c>
      <c r="I118" s="148">
        <v>30.0</v>
      </c>
      <c r="J118" s="149">
        <f t="shared" si="2"/>
        <v>0.001448467263</v>
      </c>
      <c r="K118" s="150">
        <f t="shared" si="7"/>
        <v>1.134632689</v>
      </c>
      <c r="L118" s="151">
        <f t="shared" si="4"/>
        <v>25.57298254</v>
      </c>
      <c r="M118" s="152" t="str">
        <f t="shared" si="5"/>
        <v>durgadasji</v>
      </c>
      <c r="N118" s="154">
        <f>IFERROR(__xludf.DUMMYFUNCTION("""COMPUTED_VALUE"""),17.0)</f>
        <v>17</v>
      </c>
      <c r="O118" s="154"/>
      <c r="P118" s="154"/>
      <c r="Q118" s="154"/>
      <c r="R118" s="154"/>
      <c r="S118" s="154"/>
      <c r="T118" s="154"/>
      <c r="U118" s="154"/>
      <c r="V118" s="154"/>
      <c r="W118" s="154"/>
      <c r="X118" s="154"/>
      <c r="Y118" s="154"/>
      <c r="Z118" s="154"/>
    </row>
    <row r="119">
      <c r="A119" s="175" t="s">
        <v>15</v>
      </c>
      <c r="B119" s="175" t="s">
        <v>265</v>
      </c>
      <c r="C119" s="147" t="s">
        <v>622</v>
      </c>
      <c r="D119" s="145" t="s">
        <v>242</v>
      </c>
      <c r="E119" s="166">
        <v>44169.0</v>
      </c>
      <c r="F119" s="147" t="s">
        <v>249</v>
      </c>
      <c r="G119" s="148">
        <v>60.0</v>
      </c>
      <c r="H119" s="148">
        <v>60.0</v>
      </c>
      <c r="I119" s="148">
        <v>50.0</v>
      </c>
      <c r="J119" s="149">
        <f t="shared" si="2"/>
        <v>0.002000773612</v>
      </c>
      <c r="K119" s="150">
        <f t="shared" si="7"/>
        <v>1.567272663</v>
      </c>
      <c r="L119" s="151">
        <f t="shared" si="4"/>
        <v>25.57298254</v>
      </c>
      <c r="M119" s="152" t="str">
        <f t="shared" si="5"/>
        <v>durgadasji</v>
      </c>
      <c r="N119" s="154">
        <f>IFERROR(__xludf.DUMMYFUNCTION("""COMPUTED_VALUE"""),18.0)</f>
        <v>18</v>
      </c>
      <c r="O119" s="154"/>
      <c r="P119" s="154"/>
      <c r="Q119" s="154"/>
      <c r="R119" s="154"/>
      <c r="S119" s="154"/>
      <c r="T119" s="154"/>
      <c r="U119" s="154"/>
      <c r="V119" s="154"/>
      <c r="W119" s="154"/>
      <c r="X119" s="154"/>
      <c r="Y119" s="154"/>
      <c r="Z119" s="154"/>
    </row>
    <row r="120">
      <c r="A120" s="175" t="s">
        <v>13</v>
      </c>
      <c r="B120" s="175" t="s">
        <v>405</v>
      </c>
      <c r="C120" s="147" t="s">
        <v>631</v>
      </c>
      <c r="D120" s="145" t="s">
        <v>242</v>
      </c>
      <c r="E120" s="146">
        <v>44155.0</v>
      </c>
      <c r="F120" s="188" t="s">
        <v>249</v>
      </c>
      <c r="G120" s="189">
        <v>150.0</v>
      </c>
      <c r="H120" s="189">
        <v>190.0</v>
      </c>
      <c r="I120" s="189">
        <v>180.0</v>
      </c>
      <c r="J120" s="149">
        <f t="shared" si="2"/>
        <v>0.006209090239</v>
      </c>
      <c r="K120" s="150">
        <f t="shared" si="7"/>
        <v>4.863787354</v>
      </c>
      <c r="L120" s="151">
        <f t="shared" si="4"/>
        <v>25.18950661</v>
      </c>
      <c r="M120" s="152" t="str">
        <f t="shared" si="5"/>
        <v>mateodaza</v>
      </c>
      <c r="N120" s="154">
        <f>IFERROR(__xludf.DUMMYFUNCTION("""COMPUTED_VALUE"""),1.0)</f>
        <v>1</v>
      </c>
      <c r="O120" s="154"/>
      <c r="P120" s="154"/>
      <c r="Q120" s="154"/>
      <c r="R120" s="154"/>
      <c r="S120" s="154"/>
      <c r="T120" s="154"/>
      <c r="U120" s="154"/>
      <c r="V120" s="154"/>
      <c r="W120" s="154"/>
      <c r="X120" s="154"/>
      <c r="Y120" s="154"/>
      <c r="Z120" s="154"/>
    </row>
    <row r="121">
      <c r="A121" s="175" t="s">
        <v>13</v>
      </c>
      <c r="B121" s="175" t="s">
        <v>255</v>
      </c>
      <c r="C121" s="147" t="s">
        <v>577</v>
      </c>
      <c r="D121" s="145" t="s">
        <v>242</v>
      </c>
      <c r="E121" s="146">
        <v>44160.0</v>
      </c>
      <c r="F121" s="188" t="s">
        <v>257</v>
      </c>
      <c r="G121" s="145">
        <v>30.0</v>
      </c>
      <c r="H121" s="189">
        <v>60.0</v>
      </c>
      <c r="I121" s="189">
        <v>30.0</v>
      </c>
      <c r="J121" s="149">
        <f t="shared" si="2"/>
        <v>0.001391700814</v>
      </c>
      <c r="K121" s="150">
        <f t="shared" si="7"/>
        <v>1.090165637</v>
      </c>
      <c r="L121" s="151">
        <f t="shared" si="4"/>
        <v>25.18950661</v>
      </c>
      <c r="M121" s="152" t="str">
        <f t="shared" si="5"/>
        <v>mateodaza</v>
      </c>
      <c r="N121" s="154">
        <f>IFERROR(__xludf.DUMMYFUNCTION("""COMPUTED_VALUE"""),2.0)</f>
        <v>2</v>
      </c>
      <c r="O121" s="154"/>
      <c r="P121" s="154"/>
      <c r="Q121" s="154"/>
      <c r="R121" s="154"/>
      <c r="S121" s="154"/>
      <c r="T121" s="154"/>
      <c r="U121" s="154"/>
      <c r="V121" s="154"/>
      <c r="W121" s="154"/>
      <c r="X121" s="154"/>
      <c r="Y121" s="154"/>
      <c r="Z121" s="154"/>
    </row>
    <row r="122">
      <c r="A122" s="175" t="s">
        <v>13</v>
      </c>
      <c r="B122" s="175" t="s">
        <v>6</v>
      </c>
      <c r="C122" s="147" t="s">
        <v>558</v>
      </c>
      <c r="D122" s="145" t="s">
        <v>242</v>
      </c>
      <c r="E122" s="146">
        <v>44160.0</v>
      </c>
      <c r="F122" s="188" t="s">
        <v>249</v>
      </c>
      <c r="G122" s="145">
        <v>20.0</v>
      </c>
      <c r="H122" s="189">
        <v>60.0</v>
      </c>
      <c r="I122" s="189">
        <v>20.0</v>
      </c>
      <c r="J122" s="149">
        <f t="shared" si="2"/>
        <v>0.001141407292</v>
      </c>
      <c r="K122" s="150">
        <f t="shared" si="7"/>
        <v>0.894102379</v>
      </c>
      <c r="L122" s="151">
        <f t="shared" si="4"/>
        <v>25.18950661</v>
      </c>
      <c r="M122" s="152" t="str">
        <f t="shared" si="5"/>
        <v>mateodaza</v>
      </c>
      <c r="N122" s="154">
        <f>IFERROR(__xludf.DUMMYFUNCTION("""COMPUTED_VALUE"""),3.0)</f>
        <v>3</v>
      </c>
      <c r="O122" s="154"/>
      <c r="P122" s="154"/>
      <c r="Q122" s="154"/>
      <c r="R122" s="154"/>
      <c r="S122" s="154"/>
      <c r="T122" s="154"/>
      <c r="U122" s="154"/>
      <c r="V122" s="154"/>
      <c r="W122" s="154"/>
      <c r="X122" s="154"/>
      <c r="Y122" s="154"/>
      <c r="Z122" s="154"/>
    </row>
    <row r="123">
      <c r="A123" s="175" t="s">
        <v>13</v>
      </c>
      <c r="B123" s="175" t="s">
        <v>255</v>
      </c>
      <c r="C123" s="147" t="s">
        <v>632</v>
      </c>
      <c r="D123" s="145" t="s">
        <v>242</v>
      </c>
      <c r="E123" s="146">
        <v>44161.0</v>
      </c>
      <c r="F123" s="188" t="s">
        <v>249</v>
      </c>
      <c r="G123" s="145">
        <v>100.0</v>
      </c>
      <c r="H123" s="189">
        <v>100.0</v>
      </c>
      <c r="I123" s="189">
        <v>100.0</v>
      </c>
      <c r="J123" s="149">
        <f t="shared" si="2"/>
        <v>0.003570968962</v>
      </c>
      <c r="K123" s="150">
        <f t="shared" si="7"/>
        <v>2.79725902</v>
      </c>
      <c r="L123" s="151">
        <f t="shared" si="4"/>
        <v>25.18950661</v>
      </c>
      <c r="M123" s="152" t="str">
        <f t="shared" si="5"/>
        <v>mateodaza</v>
      </c>
      <c r="N123" s="154">
        <f>IFERROR(__xludf.DUMMYFUNCTION("""COMPUTED_VALUE"""),4.0)</f>
        <v>4</v>
      </c>
      <c r="O123" s="154"/>
      <c r="P123" s="154"/>
      <c r="Q123" s="154"/>
      <c r="R123" s="154"/>
      <c r="S123" s="154"/>
      <c r="T123" s="154"/>
      <c r="U123" s="154"/>
      <c r="V123" s="154"/>
      <c r="W123" s="154"/>
      <c r="X123" s="154"/>
      <c r="Y123" s="154"/>
      <c r="Z123" s="154"/>
    </row>
    <row r="124">
      <c r="A124" s="175" t="s">
        <v>13</v>
      </c>
      <c r="B124" s="175" t="s">
        <v>396</v>
      </c>
      <c r="C124" s="147" t="s">
        <v>604</v>
      </c>
      <c r="D124" s="145" t="s">
        <v>242</v>
      </c>
      <c r="E124" s="146">
        <v>44161.0</v>
      </c>
      <c r="F124" s="188" t="s">
        <v>249</v>
      </c>
      <c r="G124" s="145">
        <v>100.0</v>
      </c>
      <c r="H124" s="189">
        <v>60.0</v>
      </c>
      <c r="I124" s="189">
        <v>50.0</v>
      </c>
      <c r="J124" s="149">
        <f t="shared" si="2"/>
        <v>0.002434716635</v>
      </c>
      <c r="K124" s="150">
        <f t="shared" si="7"/>
        <v>1.907194697</v>
      </c>
      <c r="L124" s="151">
        <f t="shared" si="4"/>
        <v>25.18950661</v>
      </c>
      <c r="M124" s="152" t="str">
        <f t="shared" si="5"/>
        <v>mateodaza</v>
      </c>
      <c r="N124" s="154">
        <f>IFERROR(__xludf.DUMMYFUNCTION("""COMPUTED_VALUE"""),5.0)</f>
        <v>5</v>
      </c>
      <c r="O124" s="154"/>
      <c r="P124" s="154"/>
      <c r="Q124" s="154"/>
      <c r="R124" s="154"/>
      <c r="S124" s="154"/>
      <c r="T124" s="154"/>
      <c r="U124" s="154"/>
      <c r="V124" s="154"/>
      <c r="W124" s="154"/>
      <c r="X124" s="154"/>
      <c r="Y124" s="154"/>
      <c r="Z124" s="154"/>
    </row>
    <row r="125">
      <c r="A125" s="175" t="s">
        <v>13</v>
      </c>
      <c r="B125" s="175" t="s">
        <v>76</v>
      </c>
      <c r="C125" s="147" t="s">
        <v>633</v>
      </c>
      <c r="D125" s="145" t="s">
        <v>242</v>
      </c>
      <c r="E125" s="146">
        <v>44162.0</v>
      </c>
      <c r="F125" s="188" t="s">
        <v>249</v>
      </c>
      <c r="G125" s="145">
        <v>200.0</v>
      </c>
      <c r="H125" s="189">
        <v>150.0</v>
      </c>
      <c r="I125" s="189">
        <v>100.0</v>
      </c>
      <c r="J125" s="149">
        <f t="shared" si="2"/>
        <v>0.005189843395</v>
      </c>
      <c r="K125" s="150">
        <f t="shared" si="7"/>
        <v>4.065377326</v>
      </c>
      <c r="L125" s="151">
        <f t="shared" si="4"/>
        <v>25.18950661</v>
      </c>
      <c r="M125" s="152" t="str">
        <f t="shared" si="5"/>
        <v>mateodaza</v>
      </c>
      <c r="N125" s="154">
        <f>IFERROR(__xludf.DUMMYFUNCTION("""COMPUTED_VALUE"""),6.0)</f>
        <v>6</v>
      </c>
      <c r="O125" s="154"/>
      <c r="P125" s="154"/>
      <c r="Q125" s="154"/>
      <c r="R125" s="154"/>
      <c r="S125" s="154"/>
      <c r="T125" s="154"/>
      <c r="U125" s="154"/>
      <c r="V125" s="154"/>
      <c r="W125" s="154"/>
      <c r="X125" s="154"/>
      <c r="Y125" s="154"/>
      <c r="Z125" s="154"/>
    </row>
    <row r="126">
      <c r="A126" s="175" t="s">
        <v>13</v>
      </c>
      <c r="B126" s="175" t="s">
        <v>76</v>
      </c>
      <c r="C126" s="147" t="s">
        <v>563</v>
      </c>
      <c r="D126" s="145" t="s">
        <v>242</v>
      </c>
      <c r="E126" s="146">
        <v>44163.0</v>
      </c>
      <c r="F126" s="188" t="s">
        <v>249</v>
      </c>
      <c r="G126" s="145">
        <v>40.0</v>
      </c>
      <c r="H126" s="189">
        <v>30.0</v>
      </c>
      <c r="I126" s="189">
        <v>30.0</v>
      </c>
      <c r="J126" s="149">
        <f t="shared" si="2"/>
        <v>0.001179776444</v>
      </c>
      <c r="K126" s="150">
        <f t="shared" si="7"/>
        <v>0.9241582148</v>
      </c>
      <c r="L126" s="151">
        <f t="shared" si="4"/>
        <v>25.18950661</v>
      </c>
      <c r="M126" s="152" t="str">
        <f t="shared" si="5"/>
        <v>mateodaza</v>
      </c>
      <c r="N126" s="154">
        <f>IFERROR(__xludf.DUMMYFUNCTION("""COMPUTED_VALUE"""),7.0)</f>
        <v>7</v>
      </c>
      <c r="O126" s="154"/>
      <c r="P126" s="154"/>
      <c r="Q126" s="154"/>
      <c r="R126" s="154"/>
      <c r="S126" s="154"/>
      <c r="T126" s="154"/>
      <c r="U126" s="154"/>
      <c r="V126" s="154"/>
      <c r="W126" s="154"/>
      <c r="X126" s="154"/>
      <c r="Y126" s="154"/>
      <c r="Z126" s="154"/>
    </row>
    <row r="127">
      <c r="A127" s="175" t="s">
        <v>13</v>
      </c>
      <c r="B127" s="175" t="s">
        <v>21</v>
      </c>
      <c r="C127" s="147" t="s">
        <v>590</v>
      </c>
      <c r="D127" s="145" t="s">
        <v>242</v>
      </c>
      <c r="E127" s="146">
        <v>44165.0</v>
      </c>
      <c r="F127" s="188" t="s">
        <v>249</v>
      </c>
      <c r="G127" s="145">
        <v>100.0</v>
      </c>
      <c r="H127" s="189">
        <v>60.0</v>
      </c>
      <c r="I127" s="189">
        <v>50.0</v>
      </c>
      <c r="J127" s="149">
        <f t="shared" si="2"/>
        <v>0.002434716635</v>
      </c>
      <c r="K127" s="150">
        <f t="shared" si="7"/>
        <v>1.907194697</v>
      </c>
      <c r="L127" s="151">
        <f t="shared" si="4"/>
        <v>25.18950661</v>
      </c>
      <c r="M127" s="152" t="str">
        <f t="shared" si="5"/>
        <v>mateodaza</v>
      </c>
      <c r="N127" s="154">
        <f>IFERROR(__xludf.DUMMYFUNCTION("""COMPUTED_VALUE"""),8.0)</f>
        <v>8</v>
      </c>
      <c r="O127" s="154"/>
      <c r="P127" s="154"/>
      <c r="Q127" s="154"/>
      <c r="R127" s="154"/>
      <c r="S127" s="154"/>
      <c r="T127" s="154"/>
      <c r="U127" s="154"/>
      <c r="V127" s="154"/>
      <c r="W127" s="154"/>
      <c r="X127" s="154"/>
      <c r="Y127" s="154"/>
      <c r="Z127" s="154"/>
    </row>
    <row r="128">
      <c r="A128" s="175" t="s">
        <v>13</v>
      </c>
      <c r="B128" s="175" t="s">
        <v>21</v>
      </c>
      <c r="C128" s="147" t="s">
        <v>566</v>
      </c>
      <c r="D128" s="145" t="s">
        <v>242</v>
      </c>
      <c r="E128" s="166">
        <v>44166.0</v>
      </c>
      <c r="F128" s="147" t="s">
        <v>249</v>
      </c>
      <c r="G128" s="148">
        <v>30.0</v>
      </c>
      <c r="H128" s="148">
        <v>60.0</v>
      </c>
      <c r="I128" s="148">
        <v>40.0</v>
      </c>
      <c r="J128" s="149">
        <f t="shared" si="2"/>
        <v>0.001533508579</v>
      </c>
      <c r="K128" s="150">
        <f t="shared" si="7"/>
        <v>1.201248387</v>
      </c>
      <c r="L128" s="151">
        <f t="shared" si="4"/>
        <v>25.18950661</v>
      </c>
      <c r="M128" s="152" t="str">
        <f t="shared" si="5"/>
        <v>mateodaza</v>
      </c>
      <c r="N128" s="154">
        <f>IFERROR(__xludf.DUMMYFUNCTION("""COMPUTED_VALUE"""),9.0)</f>
        <v>9</v>
      </c>
      <c r="O128" s="154"/>
      <c r="P128" s="154"/>
      <c r="Q128" s="154"/>
      <c r="R128" s="154"/>
      <c r="S128" s="154"/>
      <c r="T128" s="154"/>
      <c r="U128" s="154"/>
      <c r="V128" s="154"/>
      <c r="W128" s="154"/>
      <c r="X128" s="154"/>
      <c r="Y128" s="154"/>
      <c r="Z128" s="154"/>
    </row>
    <row r="129">
      <c r="A129" s="175" t="s">
        <v>13</v>
      </c>
      <c r="B129" s="175" t="s">
        <v>396</v>
      </c>
      <c r="C129" s="147" t="s">
        <v>611</v>
      </c>
      <c r="D129" s="145" t="s">
        <v>242</v>
      </c>
      <c r="E129" s="166">
        <v>44168.0</v>
      </c>
      <c r="F129" s="147" t="s">
        <v>249</v>
      </c>
      <c r="G129" s="148">
        <v>50.0</v>
      </c>
      <c r="H129" s="148">
        <v>60.0</v>
      </c>
      <c r="I129" s="148">
        <v>40.0</v>
      </c>
      <c r="J129" s="149">
        <f t="shared" si="2"/>
        <v>0.001750480091</v>
      </c>
      <c r="K129" s="150">
        <f t="shared" si="7"/>
        <v>1.371209404</v>
      </c>
      <c r="L129" s="151">
        <f t="shared" si="4"/>
        <v>25.18950661</v>
      </c>
      <c r="M129" s="152" t="str">
        <f t="shared" si="5"/>
        <v>mateodaza</v>
      </c>
      <c r="N129" s="154">
        <f>IFERROR(__xludf.DUMMYFUNCTION("""COMPUTED_VALUE"""),10.0)</f>
        <v>10</v>
      </c>
      <c r="O129" s="154"/>
      <c r="P129" s="154"/>
      <c r="Q129" s="154"/>
      <c r="R129" s="154"/>
      <c r="S129" s="154"/>
      <c r="T129" s="154"/>
      <c r="U129" s="154"/>
      <c r="V129" s="154"/>
      <c r="W129" s="154"/>
      <c r="X129" s="154"/>
      <c r="Y129" s="154"/>
      <c r="Z129" s="154"/>
    </row>
    <row r="130">
      <c r="A130" s="175" t="s">
        <v>13</v>
      </c>
      <c r="B130" s="175" t="s">
        <v>76</v>
      </c>
      <c r="C130" s="147" t="s">
        <v>634</v>
      </c>
      <c r="D130" s="145" t="s">
        <v>242</v>
      </c>
      <c r="E130" s="166">
        <v>44169.0</v>
      </c>
      <c r="F130" s="147" t="s">
        <v>249</v>
      </c>
      <c r="G130" s="148">
        <v>100.0</v>
      </c>
      <c r="H130" s="148">
        <v>120.0</v>
      </c>
      <c r="I130" s="148">
        <v>100.0</v>
      </c>
      <c r="J130" s="149">
        <f t="shared" si="2"/>
        <v>0.003784575712</v>
      </c>
      <c r="K130" s="150">
        <f t="shared" si="7"/>
        <v>2.964584308</v>
      </c>
      <c r="L130" s="151">
        <f t="shared" si="4"/>
        <v>25.18950661</v>
      </c>
      <c r="M130" s="152" t="str">
        <f t="shared" si="5"/>
        <v>mateodaza</v>
      </c>
      <c r="N130" s="154">
        <f>IFERROR(__xludf.DUMMYFUNCTION("""COMPUTED_VALUE"""),11.0)</f>
        <v>11</v>
      </c>
      <c r="O130" s="154"/>
      <c r="P130" s="154"/>
      <c r="Q130" s="154"/>
      <c r="R130" s="154"/>
      <c r="S130" s="154"/>
      <c r="T130" s="154"/>
      <c r="U130" s="154"/>
      <c r="V130" s="154"/>
      <c r="W130" s="154"/>
      <c r="X130" s="154"/>
      <c r="Y130" s="154"/>
      <c r="Z130" s="154"/>
    </row>
    <row r="131">
      <c r="A131" s="175" t="s">
        <v>13</v>
      </c>
      <c r="B131" s="175" t="s">
        <v>76</v>
      </c>
      <c r="C131" s="147" t="s">
        <v>574</v>
      </c>
      <c r="D131" s="145" t="s">
        <v>242</v>
      </c>
      <c r="E131" s="166">
        <v>44169.0</v>
      </c>
      <c r="F131" s="147" t="s">
        <v>249</v>
      </c>
      <c r="G131" s="148">
        <v>45.0</v>
      </c>
      <c r="H131" s="148">
        <v>45.0</v>
      </c>
      <c r="I131" s="148">
        <v>40.0</v>
      </c>
      <c r="J131" s="149">
        <f t="shared" si="2"/>
        <v>0.00153603215</v>
      </c>
      <c r="K131" s="150">
        <f t="shared" si="7"/>
        <v>1.203225184</v>
      </c>
      <c r="L131" s="151">
        <f t="shared" si="4"/>
        <v>25.18950661</v>
      </c>
      <c r="M131" s="152" t="str">
        <f t="shared" si="5"/>
        <v>mateodaza</v>
      </c>
      <c r="N131" s="154">
        <f>IFERROR(__xludf.DUMMYFUNCTION("""COMPUTED_VALUE"""),12.0)</f>
        <v>12</v>
      </c>
      <c r="O131" s="154"/>
      <c r="P131" s="154"/>
      <c r="Q131" s="154"/>
      <c r="R131" s="154"/>
      <c r="S131" s="154"/>
      <c r="T131" s="154"/>
      <c r="U131" s="154"/>
      <c r="V131" s="154"/>
      <c r="W131" s="154"/>
      <c r="X131" s="154"/>
      <c r="Y131" s="154"/>
      <c r="Z131" s="154"/>
    </row>
    <row r="132">
      <c r="A132" s="175" t="s">
        <v>9</v>
      </c>
      <c r="B132" s="175" t="s">
        <v>255</v>
      </c>
      <c r="C132" s="147" t="s">
        <v>635</v>
      </c>
      <c r="D132" s="145" t="s">
        <v>242</v>
      </c>
      <c r="E132" s="146">
        <v>44161.0</v>
      </c>
      <c r="F132" s="188" t="s">
        <v>249</v>
      </c>
      <c r="G132" s="145">
        <v>100.0</v>
      </c>
      <c r="H132" s="189">
        <v>70.0</v>
      </c>
      <c r="I132" s="189">
        <v>50.0</v>
      </c>
      <c r="J132" s="149">
        <f t="shared" si="2"/>
        <v>0.00254152001</v>
      </c>
      <c r="K132" s="150">
        <f t="shared" si="7"/>
        <v>1.990857341</v>
      </c>
      <c r="L132" s="151">
        <f t="shared" si="4"/>
        <v>25.1057595</v>
      </c>
      <c r="M132" s="152" t="str">
        <f t="shared" si="5"/>
        <v>solsista</v>
      </c>
      <c r="N132" s="154">
        <f>IFERROR(__xludf.DUMMYFUNCTION("""COMPUTED_VALUE"""),1.0)</f>
        <v>1</v>
      </c>
      <c r="O132" s="154"/>
      <c r="P132" s="154"/>
      <c r="Q132" s="154"/>
      <c r="R132" s="154"/>
      <c r="S132" s="154"/>
      <c r="T132" s="154"/>
      <c r="U132" s="154"/>
      <c r="V132" s="154"/>
      <c r="W132" s="154"/>
      <c r="X132" s="154"/>
      <c r="Y132" s="154"/>
      <c r="Z132" s="154"/>
    </row>
    <row r="133">
      <c r="A133" s="175" t="s">
        <v>9</v>
      </c>
      <c r="B133" s="175" t="s">
        <v>7</v>
      </c>
      <c r="C133" s="147" t="s">
        <v>636</v>
      </c>
      <c r="D133" s="145" t="s">
        <v>242</v>
      </c>
      <c r="E133" s="146">
        <v>44161.0</v>
      </c>
      <c r="F133" s="188" t="s">
        <v>249</v>
      </c>
      <c r="G133" s="145">
        <v>50.0</v>
      </c>
      <c r="H133" s="189">
        <v>60.0</v>
      </c>
      <c r="I133" s="189">
        <v>50.0</v>
      </c>
      <c r="J133" s="149">
        <f t="shared" si="2"/>
        <v>0.001892287856</v>
      </c>
      <c r="K133" s="150">
        <f t="shared" si="7"/>
        <v>1.482292154</v>
      </c>
      <c r="L133" s="151">
        <f t="shared" si="4"/>
        <v>25.1057595</v>
      </c>
      <c r="M133" s="152" t="str">
        <f t="shared" si="5"/>
        <v>solsista</v>
      </c>
      <c r="N133" s="154">
        <f>IFERROR(__xludf.DUMMYFUNCTION("""COMPUTED_VALUE"""),2.0)</f>
        <v>2</v>
      </c>
      <c r="O133" s="154"/>
      <c r="P133" s="154"/>
      <c r="Q133" s="154"/>
      <c r="R133" s="154"/>
      <c r="S133" s="154"/>
      <c r="T133" s="154"/>
      <c r="U133" s="154"/>
      <c r="V133" s="154"/>
      <c r="W133" s="154"/>
      <c r="X133" s="154"/>
      <c r="Y133" s="154"/>
      <c r="Z133" s="154"/>
    </row>
    <row r="134">
      <c r="A134" s="175" t="s">
        <v>9</v>
      </c>
      <c r="B134" s="175" t="s">
        <v>7</v>
      </c>
      <c r="C134" s="147" t="s">
        <v>637</v>
      </c>
      <c r="D134" s="145" t="s">
        <v>242</v>
      </c>
      <c r="E134" s="146">
        <v>44161.0</v>
      </c>
      <c r="F134" s="188" t="s">
        <v>249</v>
      </c>
      <c r="G134" s="145">
        <v>50.0</v>
      </c>
      <c r="H134" s="189">
        <v>50.0</v>
      </c>
      <c r="I134" s="189">
        <v>50.0</v>
      </c>
      <c r="J134" s="149">
        <f t="shared" si="2"/>
        <v>0.001785484481</v>
      </c>
      <c r="K134" s="150">
        <f t="shared" si="7"/>
        <v>1.39862951</v>
      </c>
      <c r="L134" s="151">
        <f t="shared" si="4"/>
        <v>25.1057595</v>
      </c>
      <c r="M134" s="152" t="str">
        <f t="shared" si="5"/>
        <v>solsista</v>
      </c>
      <c r="N134" s="154">
        <f>IFERROR(__xludf.DUMMYFUNCTION("""COMPUTED_VALUE"""),3.0)</f>
        <v>3</v>
      </c>
      <c r="O134" s="154"/>
      <c r="P134" s="154"/>
      <c r="Q134" s="154"/>
      <c r="R134" s="154"/>
      <c r="S134" s="154"/>
      <c r="T134" s="154"/>
      <c r="U134" s="154"/>
      <c r="V134" s="154"/>
      <c r="W134" s="154"/>
      <c r="X134" s="154"/>
      <c r="Y134" s="154"/>
      <c r="Z134" s="154"/>
    </row>
    <row r="135">
      <c r="A135" s="175" t="s">
        <v>9</v>
      </c>
      <c r="B135" s="175" t="s">
        <v>7</v>
      </c>
      <c r="C135" s="147" t="s">
        <v>638</v>
      </c>
      <c r="D135" s="145" t="s">
        <v>242</v>
      </c>
      <c r="E135" s="146">
        <v>44161.0</v>
      </c>
      <c r="F135" s="188" t="s">
        <v>249</v>
      </c>
      <c r="G135" s="145">
        <v>50.0</v>
      </c>
      <c r="H135" s="189">
        <v>60.0</v>
      </c>
      <c r="I135" s="189">
        <v>50.0</v>
      </c>
      <c r="J135" s="149">
        <f t="shared" si="2"/>
        <v>0.001892287856</v>
      </c>
      <c r="K135" s="150">
        <f t="shared" si="7"/>
        <v>1.482292154</v>
      </c>
      <c r="L135" s="151">
        <f t="shared" si="4"/>
        <v>25.1057595</v>
      </c>
      <c r="M135" s="152" t="str">
        <f t="shared" si="5"/>
        <v>solsista</v>
      </c>
      <c r="N135" s="154">
        <f>IFERROR(__xludf.DUMMYFUNCTION("""COMPUTED_VALUE"""),4.0)</f>
        <v>4</v>
      </c>
      <c r="O135" s="154"/>
      <c r="P135" s="154"/>
      <c r="Q135" s="154"/>
      <c r="R135" s="154"/>
      <c r="S135" s="154"/>
      <c r="T135" s="154"/>
      <c r="U135" s="154"/>
      <c r="V135" s="154"/>
      <c r="W135" s="154"/>
      <c r="X135" s="154"/>
      <c r="Y135" s="154"/>
      <c r="Z135" s="154"/>
    </row>
    <row r="136">
      <c r="A136" s="175" t="s">
        <v>9</v>
      </c>
      <c r="B136" s="175" t="s">
        <v>7</v>
      </c>
      <c r="C136" s="147" t="s">
        <v>639</v>
      </c>
      <c r="D136" s="145" t="s">
        <v>242</v>
      </c>
      <c r="E136" s="146">
        <v>44161.0</v>
      </c>
      <c r="F136" s="188" t="s">
        <v>249</v>
      </c>
      <c r="G136" s="145">
        <v>50.0</v>
      </c>
      <c r="H136" s="189">
        <v>100.0</v>
      </c>
      <c r="I136" s="189">
        <v>50.0</v>
      </c>
      <c r="J136" s="149">
        <f t="shared" si="2"/>
        <v>0.002319501356</v>
      </c>
      <c r="K136" s="150">
        <f t="shared" si="7"/>
        <v>1.816942729</v>
      </c>
      <c r="L136" s="151">
        <f t="shared" si="4"/>
        <v>25.1057595</v>
      </c>
      <c r="M136" s="152" t="str">
        <f t="shared" si="5"/>
        <v>solsista</v>
      </c>
      <c r="N136" s="154">
        <f>IFERROR(__xludf.DUMMYFUNCTION("""COMPUTED_VALUE"""),5.0)</f>
        <v>5</v>
      </c>
      <c r="O136" s="154"/>
      <c r="P136" s="154"/>
      <c r="Q136" s="154"/>
      <c r="R136" s="154"/>
      <c r="S136" s="154"/>
      <c r="T136" s="154"/>
      <c r="U136" s="154"/>
      <c r="V136" s="154"/>
      <c r="W136" s="154"/>
      <c r="X136" s="154"/>
      <c r="Y136" s="154"/>
      <c r="Z136" s="154"/>
    </row>
    <row r="137">
      <c r="A137" s="175" t="s">
        <v>9</v>
      </c>
      <c r="B137" s="175" t="s">
        <v>7</v>
      </c>
      <c r="C137" s="147" t="s">
        <v>640</v>
      </c>
      <c r="D137" s="145" t="s">
        <v>242</v>
      </c>
      <c r="E137" s="146">
        <v>44161.0</v>
      </c>
      <c r="F137" s="188" t="s">
        <v>249</v>
      </c>
      <c r="G137" s="145">
        <v>150.0</v>
      </c>
      <c r="H137" s="189">
        <v>100.0</v>
      </c>
      <c r="I137" s="189">
        <v>100.0</v>
      </c>
      <c r="J137" s="149">
        <f t="shared" si="2"/>
        <v>0.004113397741</v>
      </c>
      <c r="K137" s="150">
        <f t="shared" si="7"/>
        <v>3.222161564</v>
      </c>
      <c r="L137" s="151">
        <f t="shared" si="4"/>
        <v>25.1057595</v>
      </c>
      <c r="M137" s="152" t="str">
        <f t="shared" si="5"/>
        <v>solsista</v>
      </c>
      <c r="N137" s="154">
        <f>IFERROR(__xludf.DUMMYFUNCTION("""COMPUTED_VALUE"""),6.0)</f>
        <v>6</v>
      </c>
      <c r="O137" s="154"/>
      <c r="P137" s="154"/>
      <c r="Q137" s="154"/>
      <c r="R137" s="154"/>
      <c r="S137" s="154"/>
      <c r="T137" s="154"/>
      <c r="U137" s="154"/>
      <c r="V137" s="154"/>
      <c r="W137" s="154"/>
      <c r="X137" s="154"/>
      <c r="Y137" s="154"/>
      <c r="Z137" s="154"/>
    </row>
    <row r="138">
      <c r="A138" s="175" t="s">
        <v>9</v>
      </c>
      <c r="B138" s="175" t="s">
        <v>396</v>
      </c>
      <c r="C138" s="147" t="s">
        <v>641</v>
      </c>
      <c r="D138" s="145" t="s">
        <v>242</v>
      </c>
      <c r="E138" s="146">
        <v>44161.0</v>
      </c>
      <c r="F138" s="188" t="s">
        <v>249</v>
      </c>
      <c r="G138" s="145">
        <v>50.0</v>
      </c>
      <c r="H138" s="189">
        <v>60.0</v>
      </c>
      <c r="I138" s="189">
        <v>50.0</v>
      </c>
      <c r="J138" s="149">
        <f t="shared" si="2"/>
        <v>0.001892287856</v>
      </c>
      <c r="K138" s="150">
        <f t="shared" si="7"/>
        <v>1.482292154</v>
      </c>
      <c r="L138" s="151">
        <f t="shared" si="4"/>
        <v>25.1057595</v>
      </c>
      <c r="M138" s="152" t="str">
        <f t="shared" si="5"/>
        <v>solsista</v>
      </c>
      <c r="N138" s="154">
        <f>IFERROR(__xludf.DUMMYFUNCTION("""COMPUTED_VALUE"""),7.0)</f>
        <v>7</v>
      </c>
      <c r="O138" s="154"/>
      <c r="P138" s="154"/>
      <c r="Q138" s="154"/>
      <c r="R138" s="154"/>
      <c r="S138" s="154"/>
      <c r="T138" s="154"/>
      <c r="U138" s="154"/>
      <c r="V138" s="154"/>
      <c r="W138" s="154"/>
      <c r="X138" s="154"/>
      <c r="Y138" s="154"/>
      <c r="Z138" s="154"/>
    </row>
    <row r="139">
      <c r="A139" s="175" t="s">
        <v>9</v>
      </c>
      <c r="B139" s="175" t="s">
        <v>76</v>
      </c>
      <c r="C139" s="147" t="s">
        <v>587</v>
      </c>
      <c r="D139" s="145" t="s">
        <v>242</v>
      </c>
      <c r="E139" s="146">
        <v>44162.0</v>
      </c>
      <c r="F139" s="188" t="s">
        <v>249</v>
      </c>
      <c r="G139" s="145">
        <v>40.0</v>
      </c>
      <c r="H139" s="189">
        <v>60.0</v>
      </c>
      <c r="I139" s="189">
        <v>30.0</v>
      </c>
      <c r="J139" s="149">
        <f t="shared" si="2"/>
        <v>0.001500186569</v>
      </c>
      <c r="K139" s="150">
        <f t="shared" si="7"/>
        <v>1.175146146</v>
      </c>
      <c r="L139" s="151">
        <f t="shared" si="4"/>
        <v>25.1057595</v>
      </c>
      <c r="M139" s="152" t="str">
        <f t="shared" si="5"/>
        <v>solsista</v>
      </c>
      <c r="N139" s="154">
        <f>IFERROR(__xludf.DUMMYFUNCTION("""COMPUTED_VALUE"""),8.0)</f>
        <v>8</v>
      </c>
      <c r="O139" s="154"/>
      <c r="P139" s="154"/>
      <c r="Q139" s="154"/>
      <c r="R139" s="154"/>
      <c r="S139" s="154"/>
      <c r="T139" s="154"/>
      <c r="U139" s="154"/>
      <c r="V139" s="154"/>
      <c r="W139" s="154"/>
      <c r="X139" s="154"/>
      <c r="Y139" s="154"/>
      <c r="Z139" s="154"/>
    </row>
    <row r="140">
      <c r="A140" s="175" t="s">
        <v>9</v>
      </c>
      <c r="B140" s="175" t="s">
        <v>76</v>
      </c>
      <c r="C140" s="147" t="s">
        <v>642</v>
      </c>
      <c r="D140" s="145" t="s">
        <v>242</v>
      </c>
      <c r="E140" s="146">
        <v>44162.0</v>
      </c>
      <c r="F140" s="188" t="s">
        <v>249</v>
      </c>
      <c r="G140" s="145">
        <v>50.0</v>
      </c>
      <c r="H140" s="189">
        <v>50.0</v>
      </c>
      <c r="I140" s="189">
        <v>50.0</v>
      </c>
      <c r="J140" s="149">
        <f t="shared" si="2"/>
        <v>0.001785484481</v>
      </c>
      <c r="K140" s="150">
        <f t="shared" si="7"/>
        <v>1.39862951</v>
      </c>
      <c r="L140" s="151">
        <f t="shared" si="4"/>
        <v>25.1057595</v>
      </c>
      <c r="M140" s="152" t="str">
        <f t="shared" si="5"/>
        <v>solsista</v>
      </c>
      <c r="N140" s="154">
        <f>IFERROR(__xludf.DUMMYFUNCTION("""COMPUTED_VALUE"""),9.0)</f>
        <v>9</v>
      </c>
      <c r="O140" s="154"/>
      <c r="P140" s="154"/>
      <c r="Q140" s="154"/>
      <c r="R140" s="154"/>
      <c r="S140" s="154"/>
      <c r="T140" s="154"/>
      <c r="U140" s="154"/>
      <c r="V140" s="154"/>
      <c r="W140" s="154"/>
      <c r="X140" s="154"/>
      <c r="Y140" s="154"/>
      <c r="Z140" s="154"/>
    </row>
    <row r="141">
      <c r="A141" s="175" t="s">
        <v>9</v>
      </c>
      <c r="B141" s="175" t="s">
        <v>265</v>
      </c>
      <c r="C141" s="147" t="s">
        <v>643</v>
      </c>
      <c r="D141" s="145" t="s">
        <v>242</v>
      </c>
      <c r="E141" s="146">
        <v>44163.0</v>
      </c>
      <c r="F141" s="188" t="s">
        <v>249</v>
      </c>
      <c r="G141" s="145">
        <v>100.0</v>
      </c>
      <c r="H141" s="189">
        <v>70.0</v>
      </c>
      <c r="I141" s="189">
        <v>100.0</v>
      </c>
      <c r="J141" s="149">
        <f t="shared" si="2"/>
        <v>0.003250558837</v>
      </c>
      <c r="K141" s="150">
        <f t="shared" si="7"/>
        <v>2.546271089</v>
      </c>
      <c r="L141" s="151">
        <f t="shared" si="4"/>
        <v>25.1057595</v>
      </c>
      <c r="M141" s="152" t="str">
        <f t="shared" si="5"/>
        <v>solsista</v>
      </c>
      <c r="N141" s="154">
        <f>IFERROR(__xludf.DUMMYFUNCTION("""COMPUTED_VALUE"""),10.0)</f>
        <v>10</v>
      </c>
      <c r="O141" s="154"/>
      <c r="P141" s="154"/>
      <c r="Q141" s="154"/>
      <c r="R141" s="154"/>
      <c r="S141" s="154"/>
      <c r="T141" s="154"/>
      <c r="U141" s="154"/>
      <c r="V141" s="154"/>
      <c r="W141" s="154"/>
      <c r="X141" s="154"/>
      <c r="Y141" s="154"/>
      <c r="Z141" s="154"/>
    </row>
    <row r="142">
      <c r="A142" s="175" t="s">
        <v>9</v>
      </c>
      <c r="B142" s="175" t="s">
        <v>76</v>
      </c>
      <c r="C142" s="147" t="s">
        <v>563</v>
      </c>
      <c r="D142" s="145" t="s">
        <v>242</v>
      </c>
      <c r="E142" s="146">
        <v>44163.0</v>
      </c>
      <c r="F142" s="188" t="s">
        <v>249</v>
      </c>
      <c r="G142" s="145">
        <v>40.0</v>
      </c>
      <c r="H142" s="189">
        <v>30.0</v>
      </c>
      <c r="I142" s="189">
        <v>30.0</v>
      </c>
      <c r="J142" s="149">
        <f t="shared" si="2"/>
        <v>0.001179776444</v>
      </c>
      <c r="K142" s="150">
        <f t="shared" si="7"/>
        <v>0.9241582148</v>
      </c>
      <c r="L142" s="151">
        <f t="shared" si="4"/>
        <v>25.1057595</v>
      </c>
      <c r="M142" s="152" t="str">
        <f t="shared" si="5"/>
        <v>solsista</v>
      </c>
      <c r="N142" s="154">
        <f>IFERROR(__xludf.DUMMYFUNCTION("""COMPUTED_VALUE"""),11.0)</f>
        <v>11</v>
      </c>
      <c r="O142" s="154"/>
      <c r="P142" s="154"/>
      <c r="Q142" s="154"/>
      <c r="R142" s="154"/>
      <c r="S142" s="154"/>
      <c r="T142" s="154"/>
      <c r="U142" s="154"/>
      <c r="V142" s="154"/>
      <c r="W142" s="154"/>
      <c r="X142" s="154"/>
      <c r="Y142" s="154"/>
      <c r="Z142" s="154"/>
    </row>
    <row r="143">
      <c r="A143" s="175" t="s">
        <v>9</v>
      </c>
      <c r="B143" s="175" t="s">
        <v>265</v>
      </c>
      <c r="C143" s="147" t="s">
        <v>644</v>
      </c>
      <c r="D143" s="145" t="s">
        <v>242</v>
      </c>
      <c r="E143" s="146">
        <v>44165.0</v>
      </c>
      <c r="F143" s="188" t="s">
        <v>249</v>
      </c>
      <c r="G143" s="145">
        <v>50.0</v>
      </c>
      <c r="H143" s="189">
        <v>30.0</v>
      </c>
      <c r="I143" s="189">
        <v>40.0</v>
      </c>
      <c r="J143" s="149">
        <f t="shared" si="2"/>
        <v>0.001430069966</v>
      </c>
      <c r="K143" s="150">
        <f t="shared" si="7"/>
        <v>1.120221473</v>
      </c>
      <c r="L143" s="151">
        <f t="shared" si="4"/>
        <v>25.1057595</v>
      </c>
      <c r="M143" s="152" t="str">
        <f t="shared" si="5"/>
        <v>solsista</v>
      </c>
      <c r="N143" s="154">
        <f>IFERROR(__xludf.DUMMYFUNCTION("""COMPUTED_VALUE"""),12.0)</f>
        <v>12</v>
      </c>
      <c r="O143" s="154"/>
      <c r="P143" s="154"/>
      <c r="Q143" s="154"/>
      <c r="R143" s="154"/>
      <c r="S143" s="154"/>
      <c r="T143" s="154"/>
      <c r="U143" s="154"/>
      <c r="V143" s="154"/>
      <c r="W143" s="154"/>
      <c r="X143" s="154"/>
      <c r="Y143" s="154"/>
      <c r="Z143" s="154"/>
    </row>
    <row r="144">
      <c r="A144" s="175" t="s">
        <v>9</v>
      </c>
      <c r="B144" s="175" t="s">
        <v>396</v>
      </c>
      <c r="C144" s="147" t="s">
        <v>611</v>
      </c>
      <c r="D144" s="145" t="s">
        <v>242</v>
      </c>
      <c r="E144" s="166">
        <v>44168.0</v>
      </c>
      <c r="F144" s="147" t="s">
        <v>249</v>
      </c>
      <c r="G144" s="148">
        <v>50.0</v>
      </c>
      <c r="H144" s="148">
        <v>60.0</v>
      </c>
      <c r="I144" s="148">
        <v>40.0</v>
      </c>
      <c r="J144" s="149">
        <f t="shared" si="2"/>
        <v>0.001750480091</v>
      </c>
      <c r="K144" s="150">
        <f t="shared" si="7"/>
        <v>1.371209404</v>
      </c>
      <c r="L144" s="151">
        <f t="shared" si="4"/>
        <v>25.1057595</v>
      </c>
      <c r="M144" s="152" t="str">
        <f t="shared" si="5"/>
        <v>solsista</v>
      </c>
      <c r="N144" s="154">
        <f>IFERROR(__xludf.DUMMYFUNCTION("""COMPUTED_VALUE"""),13.0)</f>
        <v>13</v>
      </c>
      <c r="O144" s="154"/>
      <c r="P144" s="154"/>
      <c r="Q144" s="154"/>
      <c r="R144" s="154"/>
      <c r="S144" s="154"/>
      <c r="T144" s="154"/>
      <c r="U144" s="154"/>
      <c r="V144" s="154"/>
      <c r="W144" s="154"/>
      <c r="X144" s="154"/>
      <c r="Y144" s="154"/>
      <c r="Z144" s="154"/>
    </row>
    <row r="145">
      <c r="A145" s="175" t="s">
        <v>9</v>
      </c>
      <c r="B145" s="175" t="s">
        <v>76</v>
      </c>
      <c r="C145" s="147" t="s">
        <v>645</v>
      </c>
      <c r="D145" s="145" t="s">
        <v>242</v>
      </c>
      <c r="E145" s="166">
        <v>44169.0</v>
      </c>
      <c r="F145" s="147" t="s">
        <v>249</v>
      </c>
      <c r="G145" s="148">
        <v>100.0</v>
      </c>
      <c r="H145" s="148">
        <v>90.0</v>
      </c>
      <c r="I145" s="148">
        <v>80.0</v>
      </c>
      <c r="J145" s="149">
        <f t="shared" si="2"/>
        <v>0.003180550056</v>
      </c>
      <c r="K145" s="150">
        <f t="shared" si="7"/>
        <v>2.491430877</v>
      </c>
      <c r="L145" s="151">
        <f t="shared" si="4"/>
        <v>25.1057595</v>
      </c>
      <c r="M145" s="152" t="str">
        <f t="shared" si="5"/>
        <v>solsista</v>
      </c>
      <c r="N145" s="154">
        <f>IFERROR(__xludf.DUMMYFUNCTION("""COMPUTED_VALUE"""),14.0)</f>
        <v>14</v>
      </c>
      <c r="O145" s="154"/>
      <c r="P145" s="154"/>
      <c r="Q145" s="154"/>
      <c r="R145" s="154"/>
      <c r="S145" s="154"/>
      <c r="T145" s="154"/>
      <c r="U145" s="154"/>
      <c r="V145" s="154"/>
      <c r="W145" s="154"/>
      <c r="X145" s="154"/>
      <c r="Y145" s="154"/>
      <c r="Z145" s="154"/>
    </row>
    <row r="146">
      <c r="A146" s="175" t="s">
        <v>9</v>
      </c>
      <c r="B146" s="175" t="s">
        <v>76</v>
      </c>
      <c r="C146" s="147" t="s">
        <v>574</v>
      </c>
      <c r="D146" s="145" t="s">
        <v>242</v>
      </c>
      <c r="E146" s="166">
        <v>44169.0</v>
      </c>
      <c r="F146" s="147" t="s">
        <v>249</v>
      </c>
      <c r="G146" s="148">
        <v>45.0</v>
      </c>
      <c r="H146" s="148">
        <v>45.0</v>
      </c>
      <c r="I146" s="148">
        <v>40.0</v>
      </c>
      <c r="J146" s="149">
        <f t="shared" si="2"/>
        <v>0.00153603215</v>
      </c>
      <c r="K146" s="150">
        <f t="shared" si="7"/>
        <v>1.203225184</v>
      </c>
      <c r="L146" s="151">
        <f t="shared" si="4"/>
        <v>25.1057595</v>
      </c>
      <c r="M146" s="152" t="str">
        <f t="shared" si="5"/>
        <v>solsista</v>
      </c>
      <c r="N146" s="154">
        <f>IFERROR(__xludf.DUMMYFUNCTION("""COMPUTED_VALUE"""),15.0)</f>
        <v>15</v>
      </c>
      <c r="O146" s="154"/>
      <c r="P146" s="154"/>
      <c r="Q146" s="154"/>
      <c r="R146" s="154"/>
      <c r="S146" s="154"/>
      <c r="T146" s="154"/>
      <c r="U146" s="154"/>
      <c r="V146" s="154"/>
      <c r="W146" s="154"/>
      <c r="X146" s="154"/>
      <c r="Y146" s="154"/>
      <c r="Z146" s="154"/>
    </row>
    <row r="147">
      <c r="A147" s="175" t="s">
        <v>4</v>
      </c>
      <c r="B147" s="175" t="s">
        <v>265</v>
      </c>
      <c r="C147" s="147" t="s">
        <v>646</v>
      </c>
      <c r="D147" s="145" t="s">
        <v>242</v>
      </c>
      <c r="E147" s="146">
        <v>44159.0</v>
      </c>
      <c r="F147" s="188" t="s">
        <v>249</v>
      </c>
      <c r="G147" s="145"/>
      <c r="H147" s="193"/>
      <c r="I147" s="193"/>
      <c r="J147" s="149">
        <f t="shared" si="2"/>
        <v>0</v>
      </c>
      <c r="K147" s="150">
        <f t="shared" ref="K147:K170" si="8">if(A147 = B147,0,$N$1)</f>
        <v>1.119370091</v>
      </c>
      <c r="L147" s="151">
        <f t="shared" si="4"/>
        <v>24.62614201</v>
      </c>
      <c r="M147" s="152" t="str">
        <f t="shared" si="5"/>
        <v>santigs67</v>
      </c>
      <c r="N147" s="154">
        <f>IFERROR(__xludf.DUMMYFUNCTION("""COMPUTED_VALUE"""),1.0)</f>
        <v>1</v>
      </c>
      <c r="O147" s="154"/>
      <c r="P147" s="154"/>
      <c r="Q147" s="154"/>
      <c r="R147" s="154"/>
      <c r="S147" s="154"/>
      <c r="T147" s="154"/>
      <c r="U147" s="154"/>
      <c r="V147" s="154"/>
      <c r="W147" s="154"/>
      <c r="X147" s="154"/>
      <c r="Y147" s="154"/>
      <c r="Z147" s="154"/>
    </row>
    <row r="148">
      <c r="A148" s="175" t="s">
        <v>4</v>
      </c>
      <c r="B148" s="175" t="s">
        <v>3</v>
      </c>
      <c r="C148" s="147" t="s">
        <v>647</v>
      </c>
      <c r="D148" s="145" t="s">
        <v>242</v>
      </c>
      <c r="E148" s="146">
        <v>44159.0</v>
      </c>
      <c r="F148" s="188" t="s">
        <v>249</v>
      </c>
      <c r="G148" s="145"/>
      <c r="H148" s="193"/>
      <c r="I148" s="193"/>
      <c r="J148" s="149">
        <f t="shared" si="2"/>
        <v>0</v>
      </c>
      <c r="K148" s="150">
        <f t="shared" si="8"/>
        <v>1.119370091</v>
      </c>
      <c r="L148" s="151">
        <f t="shared" si="4"/>
        <v>24.62614201</v>
      </c>
      <c r="M148" s="152" t="str">
        <f t="shared" si="5"/>
        <v>santigs67</v>
      </c>
      <c r="N148" s="154">
        <f>IFERROR(__xludf.DUMMYFUNCTION("""COMPUTED_VALUE"""),2.0)</f>
        <v>2</v>
      </c>
      <c r="O148" s="154"/>
      <c r="P148" s="154"/>
      <c r="Q148" s="154"/>
      <c r="R148" s="154"/>
      <c r="S148" s="154"/>
      <c r="T148" s="154"/>
      <c r="U148" s="154"/>
      <c r="V148" s="154"/>
      <c r="W148" s="154"/>
      <c r="X148" s="154"/>
      <c r="Y148" s="154"/>
      <c r="Z148" s="154"/>
    </row>
    <row r="149">
      <c r="A149" s="175" t="s">
        <v>4</v>
      </c>
      <c r="B149" s="175" t="s">
        <v>265</v>
      </c>
      <c r="C149" s="147" t="s">
        <v>557</v>
      </c>
      <c r="D149" s="145" t="s">
        <v>242</v>
      </c>
      <c r="E149" s="146">
        <v>44159.0</v>
      </c>
      <c r="F149" s="188" t="s">
        <v>249</v>
      </c>
      <c r="G149" s="145"/>
      <c r="H149" s="193"/>
      <c r="I149" s="193"/>
      <c r="J149" s="149">
        <f t="shared" si="2"/>
        <v>0</v>
      </c>
      <c r="K149" s="150">
        <f t="shared" si="8"/>
        <v>1.119370091</v>
      </c>
      <c r="L149" s="151">
        <f t="shared" si="4"/>
        <v>24.62614201</v>
      </c>
      <c r="M149" s="152" t="str">
        <f t="shared" si="5"/>
        <v>santigs67</v>
      </c>
      <c r="N149" s="154">
        <f>IFERROR(__xludf.DUMMYFUNCTION("""COMPUTED_VALUE"""),3.0)</f>
        <v>3</v>
      </c>
      <c r="O149" s="154"/>
      <c r="P149" s="154"/>
      <c r="Q149" s="154"/>
      <c r="R149" s="154"/>
      <c r="S149" s="154"/>
      <c r="T149" s="154"/>
      <c r="U149" s="154"/>
      <c r="V149" s="154"/>
      <c r="W149" s="154"/>
      <c r="X149" s="154"/>
      <c r="Y149" s="154"/>
      <c r="Z149" s="154"/>
    </row>
    <row r="150">
      <c r="A150" s="175" t="s">
        <v>4</v>
      </c>
      <c r="B150" s="175" t="s">
        <v>6</v>
      </c>
      <c r="C150" s="147" t="s">
        <v>558</v>
      </c>
      <c r="D150" s="145" t="s">
        <v>242</v>
      </c>
      <c r="E150" s="146">
        <v>44160.0</v>
      </c>
      <c r="F150" s="188" t="s">
        <v>249</v>
      </c>
      <c r="G150" s="145"/>
      <c r="H150" s="193"/>
      <c r="I150" s="193"/>
      <c r="J150" s="149">
        <f t="shared" si="2"/>
        <v>0</v>
      </c>
      <c r="K150" s="150">
        <f t="shared" si="8"/>
        <v>1.119370091</v>
      </c>
      <c r="L150" s="151">
        <f t="shared" si="4"/>
        <v>24.62614201</v>
      </c>
      <c r="M150" s="152" t="str">
        <f t="shared" si="5"/>
        <v>santigs67</v>
      </c>
      <c r="N150" s="154">
        <f>IFERROR(__xludf.DUMMYFUNCTION("""COMPUTED_VALUE"""),4.0)</f>
        <v>4</v>
      </c>
      <c r="O150" s="154"/>
      <c r="P150" s="154"/>
      <c r="Q150" s="154"/>
      <c r="R150" s="154"/>
      <c r="S150" s="154"/>
      <c r="T150" s="154"/>
      <c r="U150" s="154"/>
      <c r="V150" s="154"/>
      <c r="W150" s="154"/>
      <c r="X150" s="154"/>
      <c r="Y150" s="154"/>
      <c r="Z150" s="154"/>
    </row>
    <row r="151">
      <c r="A151" s="160" t="s">
        <v>4</v>
      </c>
      <c r="B151" s="160" t="s">
        <v>405</v>
      </c>
      <c r="C151" s="157" t="s">
        <v>648</v>
      </c>
      <c r="D151" s="163" t="s">
        <v>242</v>
      </c>
      <c r="E151" s="164">
        <v>44160.0</v>
      </c>
      <c r="F151" s="194" t="s">
        <v>249</v>
      </c>
      <c r="G151" s="163"/>
      <c r="H151" s="192"/>
      <c r="I151" s="156"/>
      <c r="J151" s="168">
        <f t="shared" si="2"/>
        <v>0</v>
      </c>
      <c r="K151" s="150">
        <f t="shared" si="8"/>
        <v>0</v>
      </c>
      <c r="L151" s="169">
        <f t="shared" si="4"/>
        <v>24.62614201</v>
      </c>
      <c r="M151" s="195" t="str">
        <f t="shared" si="5"/>
        <v>santigs67</v>
      </c>
      <c r="N151" s="153">
        <f>IFERROR(__xludf.DUMMYFUNCTION("""COMPUTED_VALUE"""),5.0)</f>
        <v>5</v>
      </c>
      <c r="O151" s="153"/>
      <c r="P151" s="153"/>
      <c r="Q151" s="153"/>
      <c r="R151" s="153"/>
      <c r="S151" s="153"/>
      <c r="T151" s="153"/>
      <c r="U151" s="153"/>
      <c r="V151" s="153"/>
      <c r="W151" s="153"/>
      <c r="X151" s="153"/>
      <c r="Y151" s="153"/>
      <c r="Z151" s="153"/>
    </row>
    <row r="152">
      <c r="A152" s="175" t="s">
        <v>4</v>
      </c>
      <c r="B152" s="175" t="s">
        <v>6</v>
      </c>
      <c r="C152" s="147" t="s">
        <v>601</v>
      </c>
      <c r="D152" s="145" t="s">
        <v>242</v>
      </c>
      <c r="E152" s="146">
        <v>44161.0</v>
      </c>
      <c r="F152" s="188" t="s">
        <v>249</v>
      </c>
      <c r="G152" s="145"/>
      <c r="H152" s="193"/>
      <c r="I152" s="193"/>
      <c r="J152" s="149">
        <f t="shared" si="2"/>
        <v>0</v>
      </c>
      <c r="K152" s="150">
        <f t="shared" si="8"/>
        <v>1.119370091</v>
      </c>
      <c r="L152" s="151">
        <f t="shared" si="4"/>
        <v>24.62614201</v>
      </c>
      <c r="M152" s="152" t="str">
        <f t="shared" si="5"/>
        <v>santigs67</v>
      </c>
      <c r="N152" s="154">
        <f>IFERROR(__xludf.DUMMYFUNCTION("""COMPUTED_VALUE"""),6.0)</f>
        <v>6</v>
      </c>
      <c r="O152" s="154"/>
      <c r="P152" s="154"/>
      <c r="Q152" s="154"/>
      <c r="R152" s="154"/>
      <c r="S152" s="154"/>
      <c r="T152" s="154"/>
      <c r="U152" s="154"/>
      <c r="V152" s="154"/>
      <c r="W152" s="154"/>
      <c r="X152" s="154"/>
      <c r="Y152" s="154"/>
      <c r="Z152" s="154"/>
    </row>
    <row r="153">
      <c r="A153" s="175" t="s">
        <v>4</v>
      </c>
      <c r="B153" s="175" t="s">
        <v>255</v>
      </c>
      <c r="C153" s="147" t="s">
        <v>649</v>
      </c>
      <c r="D153" s="145" t="s">
        <v>242</v>
      </c>
      <c r="E153" s="146">
        <v>44161.0</v>
      </c>
      <c r="F153" s="196" t="s">
        <v>249</v>
      </c>
      <c r="G153" s="145"/>
      <c r="H153" s="193"/>
      <c r="I153" s="193"/>
      <c r="J153" s="149">
        <f t="shared" si="2"/>
        <v>0</v>
      </c>
      <c r="K153" s="150">
        <f t="shared" si="8"/>
        <v>1.119370091</v>
      </c>
      <c r="L153" s="151">
        <f t="shared" si="4"/>
        <v>24.62614201</v>
      </c>
      <c r="M153" s="152" t="str">
        <f t="shared" si="5"/>
        <v>santigs67</v>
      </c>
      <c r="N153" s="154">
        <f>IFERROR(__xludf.DUMMYFUNCTION("""COMPUTED_VALUE"""),7.0)</f>
        <v>7</v>
      </c>
      <c r="O153" s="154"/>
      <c r="P153" s="154"/>
      <c r="Q153" s="154"/>
      <c r="R153" s="154"/>
      <c r="S153" s="154"/>
      <c r="T153" s="154"/>
      <c r="U153" s="154"/>
      <c r="V153" s="154"/>
      <c r="W153" s="154"/>
      <c r="X153" s="154"/>
      <c r="Y153" s="154"/>
      <c r="Z153" s="154"/>
    </row>
    <row r="154">
      <c r="A154" s="175" t="s">
        <v>4</v>
      </c>
      <c r="B154" s="175" t="s">
        <v>255</v>
      </c>
      <c r="C154" s="147" t="s">
        <v>613</v>
      </c>
      <c r="D154" s="145" t="s">
        <v>242</v>
      </c>
      <c r="E154" s="146">
        <v>44161.0</v>
      </c>
      <c r="F154" s="188" t="s">
        <v>249</v>
      </c>
      <c r="G154" s="145"/>
      <c r="H154" s="193"/>
      <c r="I154" s="193"/>
      <c r="J154" s="149">
        <f t="shared" si="2"/>
        <v>0</v>
      </c>
      <c r="K154" s="150">
        <f t="shared" si="8"/>
        <v>1.119370091</v>
      </c>
      <c r="L154" s="151">
        <f t="shared" si="4"/>
        <v>24.62614201</v>
      </c>
      <c r="M154" s="152" t="str">
        <f t="shared" si="5"/>
        <v>santigs67</v>
      </c>
      <c r="N154" s="154">
        <f>IFERROR(__xludf.DUMMYFUNCTION("""COMPUTED_VALUE"""),8.0)</f>
        <v>8</v>
      </c>
      <c r="O154" s="154"/>
      <c r="P154" s="154"/>
      <c r="Q154" s="154"/>
      <c r="R154" s="154"/>
      <c r="S154" s="154"/>
      <c r="T154" s="154"/>
      <c r="U154" s="154"/>
      <c r="V154" s="154"/>
      <c r="W154" s="154"/>
      <c r="X154" s="154"/>
      <c r="Y154" s="154"/>
      <c r="Z154" s="154"/>
    </row>
    <row r="155">
      <c r="A155" s="160" t="s">
        <v>4</v>
      </c>
      <c r="B155" s="160" t="s">
        <v>405</v>
      </c>
      <c r="C155" s="157" t="s">
        <v>650</v>
      </c>
      <c r="D155" s="163" t="s">
        <v>242</v>
      </c>
      <c r="E155" s="164">
        <v>44161.0</v>
      </c>
      <c r="F155" s="194" t="s">
        <v>249</v>
      </c>
      <c r="G155" s="163"/>
      <c r="H155" s="156"/>
      <c r="I155" s="156"/>
      <c r="J155" s="168">
        <f t="shared" si="2"/>
        <v>0</v>
      </c>
      <c r="K155" s="150">
        <f t="shared" si="8"/>
        <v>0</v>
      </c>
      <c r="L155" s="169">
        <f t="shared" si="4"/>
        <v>24.62614201</v>
      </c>
      <c r="M155" s="195" t="str">
        <f t="shared" si="5"/>
        <v>santigs67</v>
      </c>
      <c r="N155" s="153">
        <f>IFERROR(__xludf.DUMMYFUNCTION("""COMPUTED_VALUE"""),9.0)</f>
        <v>9</v>
      </c>
      <c r="O155" s="153"/>
      <c r="P155" s="153"/>
      <c r="Q155" s="153"/>
      <c r="R155" s="153"/>
      <c r="S155" s="153"/>
      <c r="T155" s="153"/>
      <c r="U155" s="153"/>
      <c r="V155" s="153"/>
      <c r="W155" s="153"/>
      <c r="X155" s="153"/>
      <c r="Y155" s="153"/>
      <c r="Z155" s="153"/>
    </row>
    <row r="156">
      <c r="A156" s="175" t="s">
        <v>4</v>
      </c>
      <c r="B156" s="175" t="s">
        <v>288</v>
      </c>
      <c r="C156" s="147" t="s">
        <v>651</v>
      </c>
      <c r="D156" s="145" t="s">
        <v>242</v>
      </c>
      <c r="E156" s="146">
        <v>44161.0</v>
      </c>
      <c r="F156" s="188" t="s">
        <v>249</v>
      </c>
      <c r="G156" s="145"/>
      <c r="H156" s="193"/>
      <c r="I156" s="193"/>
      <c r="J156" s="149">
        <f t="shared" si="2"/>
        <v>0</v>
      </c>
      <c r="K156" s="150">
        <f t="shared" si="8"/>
        <v>1.119370091</v>
      </c>
      <c r="L156" s="151">
        <f t="shared" si="4"/>
        <v>24.62614201</v>
      </c>
      <c r="M156" s="152" t="str">
        <f t="shared" si="5"/>
        <v>santigs67</v>
      </c>
      <c r="N156" s="154">
        <f>IFERROR(__xludf.DUMMYFUNCTION("""COMPUTED_VALUE"""),10.0)</f>
        <v>10</v>
      </c>
      <c r="O156" s="154"/>
      <c r="P156" s="154"/>
      <c r="Q156" s="154"/>
      <c r="R156" s="154"/>
      <c r="S156" s="154"/>
      <c r="T156" s="154"/>
      <c r="U156" s="154"/>
      <c r="V156" s="154"/>
      <c r="W156" s="154"/>
      <c r="X156" s="154"/>
      <c r="Y156" s="154"/>
      <c r="Z156" s="154"/>
    </row>
    <row r="157">
      <c r="A157" s="175" t="s">
        <v>4</v>
      </c>
      <c r="B157" s="175" t="s">
        <v>76</v>
      </c>
      <c r="C157" s="147" t="s">
        <v>587</v>
      </c>
      <c r="D157" s="145" t="s">
        <v>242</v>
      </c>
      <c r="E157" s="146">
        <v>44162.0</v>
      </c>
      <c r="F157" s="188" t="s">
        <v>249</v>
      </c>
      <c r="G157" s="145"/>
      <c r="H157" s="193"/>
      <c r="I157" s="193"/>
      <c r="J157" s="149">
        <f t="shared" si="2"/>
        <v>0</v>
      </c>
      <c r="K157" s="150">
        <f t="shared" si="8"/>
        <v>1.119370091</v>
      </c>
      <c r="L157" s="151">
        <f t="shared" si="4"/>
        <v>24.62614201</v>
      </c>
      <c r="M157" s="152" t="str">
        <f t="shared" si="5"/>
        <v>santigs67</v>
      </c>
      <c r="N157" s="154">
        <f>IFERROR(__xludf.DUMMYFUNCTION("""COMPUTED_VALUE"""),11.0)</f>
        <v>11</v>
      </c>
      <c r="O157" s="154"/>
      <c r="P157" s="154"/>
      <c r="Q157" s="154"/>
      <c r="R157" s="154"/>
      <c r="S157" s="154"/>
      <c r="T157" s="154"/>
      <c r="U157" s="154"/>
      <c r="V157" s="154"/>
      <c r="W157" s="154"/>
      <c r="X157" s="154"/>
      <c r="Y157" s="154"/>
      <c r="Z157" s="154"/>
    </row>
    <row r="158">
      <c r="A158" s="175" t="s">
        <v>4</v>
      </c>
      <c r="B158" s="175" t="s">
        <v>76</v>
      </c>
      <c r="C158" s="147" t="s">
        <v>563</v>
      </c>
      <c r="D158" s="145" t="s">
        <v>242</v>
      </c>
      <c r="E158" s="146">
        <v>44163.0</v>
      </c>
      <c r="F158" s="188" t="s">
        <v>249</v>
      </c>
      <c r="G158" s="145"/>
      <c r="H158" s="193"/>
      <c r="I158" s="193"/>
      <c r="J158" s="149">
        <f t="shared" si="2"/>
        <v>0</v>
      </c>
      <c r="K158" s="150">
        <f t="shared" si="8"/>
        <v>1.119370091</v>
      </c>
      <c r="L158" s="151">
        <f t="shared" si="4"/>
        <v>24.62614201</v>
      </c>
      <c r="M158" s="152" t="str">
        <f t="shared" si="5"/>
        <v>santigs67</v>
      </c>
      <c r="N158" s="154">
        <f>IFERROR(__xludf.DUMMYFUNCTION("""COMPUTED_VALUE"""),12.0)</f>
        <v>12</v>
      </c>
      <c r="O158" s="154"/>
      <c r="P158" s="154"/>
      <c r="Q158" s="154"/>
      <c r="R158" s="154"/>
      <c r="S158" s="154"/>
      <c r="T158" s="154"/>
      <c r="U158" s="154"/>
      <c r="V158" s="154"/>
      <c r="W158" s="154"/>
      <c r="X158" s="154"/>
      <c r="Y158" s="154"/>
      <c r="Z158" s="154"/>
    </row>
    <row r="159">
      <c r="A159" s="175" t="s">
        <v>4</v>
      </c>
      <c r="B159" s="175" t="s">
        <v>21</v>
      </c>
      <c r="C159" s="147" t="s">
        <v>590</v>
      </c>
      <c r="D159" s="145" t="s">
        <v>242</v>
      </c>
      <c r="E159" s="146">
        <v>44165.0</v>
      </c>
      <c r="F159" s="188" t="s">
        <v>249</v>
      </c>
      <c r="G159" s="145"/>
      <c r="H159" s="193"/>
      <c r="I159" s="193"/>
      <c r="J159" s="149">
        <f t="shared" si="2"/>
        <v>0</v>
      </c>
      <c r="K159" s="150">
        <f t="shared" si="8"/>
        <v>1.119370091</v>
      </c>
      <c r="L159" s="151">
        <f t="shared" si="4"/>
        <v>24.62614201</v>
      </c>
      <c r="M159" s="152" t="str">
        <f t="shared" si="5"/>
        <v>santigs67</v>
      </c>
      <c r="N159" s="154">
        <f>IFERROR(__xludf.DUMMYFUNCTION("""COMPUTED_VALUE"""),13.0)</f>
        <v>13</v>
      </c>
      <c r="O159" s="154"/>
      <c r="P159" s="154"/>
      <c r="Q159" s="154"/>
      <c r="R159" s="154"/>
      <c r="S159" s="154"/>
      <c r="T159" s="154"/>
      <c r="U159" s="154"/>
      <c r="V159" s="154"/>
      <c r="W159" s="154"/>
      <c r="X159" s="154"/>
      <c r="Y159" s="154"/>
      <c r="Z159" s="154"/>
    </row>
    <row r="160">
      <c r="A160" s="175" t="s">
        <v>4</v>
      </c>
      <c r="B160" s="175" t="s">
        <v>21</v>
      </c>
      <c r="C160" s="188" t="s">
        <v>566</v>
      </c>
      <c r="D160" s="145" t="s">
        <v>242</v>
      </c>
      <c r="E160" s="166">
        <v>44166.0</v>
      </c>
      <c r="F160" s="147" t="s">
        <v>249</v>
      </c>
      <c r="G160" s="154"/>
      <c r="H160" s="184"/>
      <c r="I160" s="184"/>
      <c r="J160" s="149">
        <f t="shared" si="2"/>
        <v>0</v>
      </c>
      <c r="K160" s="150">
        <f t="shared" si="8"/>
        <v>1.119370091</v>
      </c>
      <c r="L160" s="151">
        <f t="shared" si="4"/>
        <v>24.62614201</v>
      </c>
      <c r="M160" s="152" t="str">
        <f t="shared" si="5"/>
        <v>santigs67</v>
      </c>
      <c r="N160" s="154">
        <f>IFERROR(__xludf.DUMMYFUNCTION("""COMPUTED_VALUE"""),14.0)</f>
        <v>14</v>
      </c>
      <c r="O160" s="154"/>
      <c r="P160" s="154"/>
      <c r="Q160" s="154"/>
      <c r="R160" s="154"/>
      <c r="S160" s="154"/>
      <c r="T160" s="154"/>
      <c r="U160" s="154"/>
      <c r="V160" s="154"/>
      <c r="W160" s="154"/>
      <c r="X160" s="154"/>
      <c r="Y160" s="154"/>
      <c r="Z160" s="154"/>
    </row>
    <row r="161">
      <c r="A161" s="175" t="s">
        <v>4</v>
      </c>
      <c r="B161" s="175" t="s">
        <v>265</v>
      </c>
      <c r="C161" s="188" t="s">
        <v>568</v>
      </c>
      <c r="D161" s="145" t="s">
        <v>242</v>
      </c>
      <c r="E161" s="166">
        <v>44166.0</v>
      </c>
      <c r="F161" s="147" t="s">
        <v>249</v>
      </c>
      <c r="G161" s="154"/>
      <c r="H161" s="184"/>
      <c r="I161" s="184"/>
      <c r="J161" s="149">
        <f t="shared" si="2"/>
        <v>0</v>
      </c>
      <c r="K161" s="150">
        <f t="shared" si="8"/>
        <v>1.119370091</v>
      </c>
      <c r="L161" s="151">
        <f t="shared" si="4"/>
        <v>24.62614201</v>
      </c>
      <c r="M161" s="152" t="str">
        <f t="shared" si="5"/>
        <v>santigs67</v>
      </c>
      <c r="N161" s="154">
        <f>IFERROR(__xludf.DUMMYFUNCTION("""COMPUTED_VALUE"""),15.0)</f>
        <v>15</v>
      </c>
      <c r="O161" s="154"/>
      <c r="P161" s="154"/>
      <c r="Q161" s="154"/>
      <c r="R161" s="154"/>
      <c r="S161" s="154"/>
      <c r="T161" s="154"/>
      <c r="U161" s="154"/>
      <c r="V161" s="154"/>
      <c r="W161" s="154"/>
      <c r="X161" s="154"/>
      <c r="Y161" s="154"/>
      <c r="Z161" s="154"/>
    </row>
    <row r="162">
      <c r="A162" s="175" t="s">
        <v>4</v>
      </c>
      <c r="B162" s="175" t="s">
        <v>6</v>
      </c>
      <c r="C162" s="188" t="s">
        <v>608</v>
      </c>
      <c r="D162" s="145" t="s">
        <v>242</v>
      </c>
      <c r="E162" s="166">
        <v>44167.0</v>
      </c>
      <c r="F162" s="147" t="s">
        <v>249</v>
      </c>
      <c r="G162" s="154"/>
      <c r="H162" s="184"/>
      <c r="I162" s="184"/>
      <c r="J162" s="149">
        <f t="shared" si="2"/>
        <v>0</v>
      </c>
      <c r="K162" s="150">
        <f t="shared" si="8"/>
        <v>1.119370091</v>
      </c>
      <c r="L162" s="151">
        <f t="shared" si="4"/>
        <v>24.62614201</v>
      </c>
      <c r="M162" s="152" t="str">
        <f t="shared" si="5"/>
        <v>santigs67</v>
      </c>
      <c r="N162" s="154">
        <f>IFERROR(__xludf.DUMMYFUNCTION("""COMPUTED_VALUE"""),16.0)</f>
        <v>16</v>
      </c>
      <c r="O162" s="154"/>
      <c r="P162" s="154"/>
      <c r="Q162" s="154"/>
      <c r="R162" s="154"/>
      <c r="S162" s="154"/>
      <c r="T162" s="154"/>
      <c r="U162" s="154"/>
      <c r="V162" s="154"/>
      <c r="W162" s="154"/>
      <c r="X162" s="154"/>
      <c r="Y162" s="154"/>
      <c r="Z162" s="154"/>
    </row>
    <row r="163">
      <c r="A163" s="175" t="s">
        <v>4</v>
      </c>
      <c r="B163" s="175" t="s">
        <v>3</v>
      </c>
      <c r="C163" s="188" t="s">
        <v>593</v>
      </c>
      <c r="D163" s="145" t="s">
        <v>242</v>
      </c>
      <c r="E163" s="166">
        <v>44169.0</v>
      </c>
      <c r="F163" s="147" t="s">
        <v>249</v>
      </c>
      <c r="G163" s="154"/>
      <c r="H163" s="184"/>
      <c r="I163" s="184"/>
      <c r="J163" s="149">
        <f t="shared" si="2"/>
        <v>0</v>
      </c>
      <c r="K163" s="150">
        <f t="shared" si="8"/>
        <v>1.119370091</v>
      </c>
      <c r="L163" s="151">
        <f t="shared" si="4"/>
        <v>24.62614201</v>
      </c>
      <c r="M163" s="152" t="str">
        <f t="shared" si="5"/>
        <v>santigs67</v>
      </c>
      <c r="N163" s="154">
        <f>IFERROR(__xludf.DUMMYFUNCTION("""COMPUTED_VALUE"""),17.0)</f>
        <v>17</v>
      </c>
      <c r="O163" s="154"/>
      <c r="P163" s="154"/>
      <c r="Q163" s="154"/>
      <c r="R163" s="154"/>
      <c r="S163" s="154"/>
      <c r="T163" s="154"/>
      <c r="U163" s="154"/>
      <c r="V163" s="154"/>
      <c r="W163" s="154"/>
      <c r="X163" s="154"/>
      <c r="Y163" s="154"/>
      <c r="Z163" s="154"/>
    </row>
    <row r="164">
      <c r="A164" s="175" t="s">
        <v>4</v>
      </c>
      <c r="B164" s="175" t="s">
        <v>3</v>
      </c>
      <c r="C164" s="188" t="s">
        <v>593</v>
      </c>
      <c r="D164" s="145" t="s">
        <v>242</v>
      </c>
      <c r="E164" s="166">
        <v>44169.0</v>
      </c>
      <c r="F164" s="147" t="s">
        <v>249</v>
      </c>
      <c r="G164" s="154"/>
      <c r="H164" s="184"/>
      <c r="I164" s="184"/>
      <c r="J164" s="149">
        <f t="shared" si="2"/>
        <v>0</v>
      </c>
      <c r="K164" s="150">
        <f t="shared" si="8"/>
        <v>1.119370091</v>
      </c>
      <c r="L164" s="151">
        <f t="shared" si="4"/>
        <v>24.62614201</v>
      </c>
      <c r="M164" s="152" t="str">
        <f t="shared" si="5"/>
        <v>santigs67</v>
      </c>
      <c r="N164" s="154">
        <f>IFERROR(__xludf.DUMMYFUNCTION("""COMPUTED_VALUE"""),18.0)</f>
        <v>18</v>
      </c>
      <c r="O164" s="154"/>
      <c r="P164" s="154"/>
      <c r="Q164" s="154"/>
      <c r="R164" s="154"/>
      <c r="S164" s="154"/>
      <c r="T164" s="154"/>
      <c r="U164" s="154"/>
      <c r="V164" s="154"/>
      <c r="W164" s="154"/>
      <c r="X164" s="154"/>
      <c r="Y164" s="154"/>
      <c r="Z164" s="154"/>
    </row>
    <row r="165">
      <c r="A165" s="175" t="s">
        <v>4</v>
      </c>
      <c r="B165" s="175" t="s">
        <v>76</v>
      </c>
      <c r="C165" s="188" t="s">
        <v>652</v>
      </c>
      <c r="D165" s="145" t="s">
        <v>242</v>
      </c>
      <c r="E165" s="166">
        <v>44169.0</v>
      </c>
      <c r="F165" s="147" t="s">
        <v>249</v>
      </c>
      <c r="G165" s="154"/>
      <c r="H165" s="184"/>
      <c r="I165" s="184"/>
      <c r="J165" s="149">
        <f t="shared" si="2"/>
        <v>0</v>
      </c>
      <c r="K165" s="150">
        <f t="shared" si="8"/>
        <v>1.119370091</v>
      </c>
      <c r="L165" s="151">
        <f t="shared" si="4"/>
        <v>24.62614201</v>
      </c>
      <c r="M165" s="152" t="str">
        <f t="shared" si="5"/>
        <v>santigs67</v>
      </c>
      <c r="N165" s="154">
        <f>IFERROR(__xludf.DUMMYFUNCTION("""COMPUTED_VALUE"""),19.0)</f>
        <v>19</v>
      </c>
      <c r="O165" s="154"/>
      <c r="P165" s="154"/>
      <c r="Q165" s="154"/>
      <c r="R165" s="154"/>
      <c r="S165" s="154"/>
      <c r="T165" s="154"/>
      <c r="U165" s="154"/>
      <c r="V165" s="154"/>
      <c r="W165" s="154"/>
      <c r="X165" s="154"/>
      <c r="Y165" s="154"/>
      <c r="Z165" s="154"/>
    </row>
    <row r="166">
      <c r="A166" s="175" t="s">
        <v>4</v>
      </c>
      <c r="B166" s="175" t="s">
        <v>76</v>
      </c>
      <c r="C166" s="188" t="s">
        <v>574</v>
      </c>
      <c r="D166" s="145" t="s">
        <v>242</v>
      </c>
      <c r="E166" s="166">
        <v>44169.0</v>
      </c>
      <c r="F166" s="147" t="s">
        <v>249</v>
      </c>
      <c r="G166" s="154"/>
      <c r="H166" s="184"/>
      <c r="I166" s="184"/>
      <c r="J166" s="149">
        <f t="shared" si="2"/>
        <v>0</v>
      </c>
      <c r="K166" s="150">
        <f t="shared" si="8"/>
        <v>1.119370091</v>
      </c>
      <c r="L166" s="151">
        <f t="shared" si="4"/>
        <v>24.62614201</v>
      </c>
      <c r="M166" s="152" t="str">
        <f t="shared" si="5"/>
        <v>santigs67</v>
      </c>
      <c r="N166" s="154">
        <f>IFERROR(__xludf.DUMMYFUNCTION("""COMPUTED_VALUE"""),20.0)</f>
        <v>20</v>
      </c>
      <c r="O166" s="154"/>
      <c r="P166" s="154"/>
      <c r="Q166" s="154"/>
      <c r="R166" s="154"/>
      <c r="S166" s="154"/>
      <c r="T166" s="154"/>
      <c r="U166" s="154"/>
      <c r="V166" s="154"/>
      <c r="W166" s="154"/>
      <c r="X166" s="154"/>
      <c r="Y166" s="154"/>
      <c r="Z166" s="154"/>
    </row>
    <row r="167">
      <c r="A167" s="175" t="s">
        <v>4</v>
      </c>
      <c r="B167" s="175" t="s">
        <v>6</v>
      </c>
      <c r="C167" s="188" t="s">
        <v>595</v>
      </c>
      <c r="D167" s="145" t="s">
        <v>242</v>
      </c>
      <c r="E167" s="166">
        <v>44169.0</v>
      </c>
      <c r="F167" s="147" t="s">
        <v>249</v>
      </c>
      <c r="G167" s="154"/>
      <c r="H167" s="184"/>
      <c r="I167" s="184"/>
      <c r="J167" s="149">
        <f t="shared" si="2"/>
        <v>0</v>
      </c>
      <c r="K167" s="150">
        <f t="shared" si="8"/>
        <v>1.119370091</v>
      </c>
      <c r="L167" s="151">
        <f t="shared" si="4"/>
        <v>24.62614201</v>
      </c>
      <c r="M167" s="152" t="str">
        <f t="shared" si="5"/>
        <v>santigs67</v>
      </c>
      <c r="N167" s="154">
        <f>IFERROR(__xludf.DUMMYFUNCTION("""COMPUTED_VALUE"""),21.0)</f>
        <v>21</v>
      </c>
      <c r="O167" s="154"/>
      <c r="P167" s="154"/>
      <c r="Q167" s="154"/>
      <c r="R167" s="154"/>
      <c r="S167" s="154"/>
      <c r="T167" s="154"/>
      <c r="U167" s="154"/>
      <c r="V167" s="154"/>
      <c r="W167" s="154"/>
      <c r="X167" s="154"/>
      <c r="Y167" s="154"/>
      <c r="Z167" s="154"/>
    </row>
    <row r="168">
      <c r="A168" s="175" t="s">
        <v>4</v>
      </c>
      <c r="B168" s="175" t="s">
        <v>6</v>
      </c>
      <c r="C168" s="188" t="s">
        <v>596</v>
      </c>
      <c r="D168" s="145" t="s">
        <v>242</v>
      </c>
      <c r="E168" s="166">
        <v>44169.0</v>
      </c>
      <c r="F168" s="147" t="s">
        <v>249</v>
      </c>
      <c r="G168" s="154"/>
      <c r="H168" s="184"/>
      <c r="I168" s="184"/>
      <c r="J168" s="149">
        <f t="shared" si="2"/>
        <v>0</v>
      </c>
      <c r="K168" s="150">
        <f t="shared" si="8"/>
        <v>1.119370091</v>
      </c>
      <c r="L168" s="151">
        <f t="shared" si="4"/>
        <v>24.62614201</v>
      </c>
      <c r="M168" s="152" t="str">
        <f t="shared" si="5"/>
        <v>santigs67</v>
      </c>
      <c r="N168" s="154">
        <f>IFERROR(__xludf.DUMMYFUNCTION("""COMPUTED_VALUE"""),22.0)</f>
        <v>22</v>
      </c>
      <c r="O168" s="154"/>
      <c r="P168" s="154"/>
      <c r="Q168" s="154"/>
      <c r="R168" s="154"/>
      <c r="S168" s="154"/>
      <c r="T168" s="154"/>
      <c r="U168" s="154"/>
      <c r="V168" s="154"/>
      <c r="W168" s="154"/>
      <c r="X168" s="154"/>
      <c r="Y168" s="154"/>
      <c r="Z168" s="154"/>
    </row>
    <row r="169">
      <c r="A169" s="175" t="s">
        <v>4</v>
      </c>
      <c r="B169" s="175" t="s">
        <v>6</v>
      </c>
      <c r="C169" s="188" t="s">
        <v>621</v>
      </c>
      <c r="D169" s="145" t="s">
        <v>242</v>
      </c>
      <c r="E169" s="166">
        <v>44169.0</v>
      </c>
      <c r="F169" s="147" t="s">
        <v>249</v>
      </c>
      <c r="G169" s="154"/>
      <c r="H169" s="184"/>
      <c r="I169" s="184"/>
      <c r="J169" s="149">
        <f t="shared" si="2"/>
        <v>0</v>
      </c>
      <c r="K169" s="150">
        <f t="shared" si="8"/>
        <v>1.119370091</v>
      </c>
      <c r="L169" s="151">
        <f t="shared" si="4"/>
        <v>24.62614201</v>
      </c>
      <c r="M169" s="152" t="str">
        <f t="shared" si="5"/>
        <v>santigs67</v>
      </c>
      <c r="N169" s="154">
        <f>IFERROR(__xludf.DUMMYFUNCTION("""COMPUTED_VALUE"""),23.0)</f>
        <v>23</v>
      </c>
      <c r="O169" s="148"/>
      <c r="P169" s="154"/>
      <c r="Q169" s="154"/>
      <c r="R169" s="154"/>
      <c r="S169" s="154"/>
      <c r="T169" s="154"/>
      <c r="U169" s="154"/>
      <c r="V169" s="154"/>
      <c r="W169" s="154"/>
      <c r="X169" s="154"/>
      <c r="Y169" s="154"/>
      <c r="Z169" s="154"/>
    </row>
    <row r="170">
      <c r="A170" s="175" t="s">
        <v>4</v>
      </c>
      <c r="B170" s="175" t="s">
        <v>20</v>
      </c>
      <c r="C170" s="188" t="s">
        <v>653</v>
      </c>
      <c r="D170" s="145" t="s">
        <v>242</v>
      </c>
      <c r="E170" s="166">
        <v>44169.0</v>
      </c>
      <c r="F170" s="147" t="s">
        <v>249</v>
      </c>
      <c r="G170" s="154"/>
      <c r="H170" s="184"/>
      <c r="I170" s="184"/>
      <c r="J170" s="149">
        <f t="shared" si="2"/>
        <v>0</v>
      </c>
      <c r="K170" s="150">
        <f t="shared" si="8"/>
        <v>1.119370091</v>
      </c>
      <c r="L170" s="151">
        <f t="shared" si="4"/>
        <v>24.62614201</v>
      </c>
      <c r="M170" s="152" t="str">
        <f t="shared" si="5"/>
        <v>santigs67</v>
      </c>
      <c r="N170" s="148">
        <f>IFERROR(__xludf.DUMMYFUNCTION("""COMPUTED_VALUE"""),24.0)</f>
        <v>24</v>
      </c>
      <c r="O170" s="148"/>
      <c r="P170" s="148"/>
      <c r="Q170" s="154"/>
      <c r="R170" s="154"/>
      <c r="S170" s="154"/>
      <c r="T170" s="154"/>
      <c r="U170" s="154"/>
      <c r="V170" s="154"/>
      <c r="W170" s="154"/>
      <c r="X170" s="154"/>
      <c r="Y170" s="154"/>
      <c r="Z170" s="154"/>
    </row>
    <row r="171">
      <c r="A171" s="175" t="s">
        <v>11</v>
      </c>
      <c r="B171" s="175" t="s">
        <v>3</v>
      </c>
      <c r="C171" s="147" t="s">
        <v>654</v>
      </c>
      <c r="D171" s="145" t="s">
        <v>242</v>
      </c>
      <c r="E171" s="146">
        <v>44155.0</v>
      </c>
      <c r="F171" s="188" t="s">
        <v>249</v>
      </c>
      <c r="G171" s="145">
        <v>50.0</v>
      </c>
      <c r="H171" s="189">
        <v>60.0</v>
      </c>
      <c r="I171" s="189">
        <v>40.0</v>
      </c>
      <c r="J171" s="149">
        <f t="shared" si="2"/>
        <v>0.001750480091</v>
      </c>
      <c r="K171" s="150">
        <f t="shared" ref="K171:K203" si="9">J171*$J$1</f>
        <v>1.371209404</v>
      </c>
      <c r="L171" s="151">
        <f t="shared" si="4"/>
        <v>21.80544171</v>
      </c>
      <c r="M171" s="152" t="str">
        <f t="shared" si="5"/>
        <v>tonga2020</v>
      </c>
      <c r="N171" s="154">
        <f>IFERROR(__xludf.DUMMYFUNCTION("""COMPUTED_VALUE"""),1.0)</f>
        <v>1</v>
      </c>
      <c r="O171" s="154"/>
      <c r="P171" s="154"/>
      <c r="Q171" s="154"/>
      <c r="R171" s="154"/>
      <c r="S171" s="154"/>
      <c r="T171" s="154"/>
      <c r="U171" s="154"/>
      <c r="V171" s="154"/>
      <c r="W171" s="154"/>
      <c r="X171" s="154"/>
      <c r="Y171" s="154"/>
      <c r="Z171" s="154"/>
    </row>
    <row r="172">
      <c r="A172" s="175" t="s">
        <v>11</v>
      </c>
      <c r="B172" s="175" t="s">
        <v>265</v>
      </c>
      <c r="C172" s="147" t="s">
        <v>556</v>
      </c>
      <c r="D172" s="145" t="s">
        <v>242</v>
      </c>
      <c r="E172" s="146">
        <v>44159.0</v>
      </c>
      <c r="F172" s="188" t="s">
        <v>249</v>
      </c>
      <c r="G172" s="189">
        <v>80.0</v>
      </c>
      <c r="H172" s="189">
        <v>70.0</v>
      </c>
      <c r="I172" s="189">
        <v>100.0</v>
      </c>
      <c r="J172" s="149">
        <f t="shared" si="2"/>
        <v>0.003033587325</v>
      </c>
      <c r="K172" s="150">
        <f t="shared" si="9"/>
        <v>2.376310072</v>
      </c>
      <c r="L172" s="151">
        <f t="shared" si="4"/>
        <v>21.80544171</v>
      </c>
      <c r="M172" s="152" t="str">
        <f t="shared" si="5"/>
        <v>tonga2020</v>
      </c>
      <c r="N172" s="154">
        <f>IFERROR(__xludf.DUMMYFUNCTION("""COMPUTED_VALUE"""),2.0)</f>
        <v>2</v>
      </c>
      <c r="O172" s="154"/>
      <c r="P172" s="154"/>
      <c r="Q172" s="154"/>
      <c r="R172" s="154"/>
      <c r="S172" s="154"/>
      <c r="T172" s="154"/>
      <c r="U172" s="154"/>
      <c r="V172" s="154"/>
      <c r="W172" s="154"/>
      <c r="X172" s="154"/>
      <c r="Y172" s="154"/>
      <c r="Z172" s="154"/>
    </row>
    <row r="173">
      <c r="A173" s="175" t="s">
        <v>11</v>
      </c>
      <c r="B173" s="175" t="s">
        <v>3</v>
      </c>
      <c r="C173" s="147" t="s">
        <v>582</v>
      </c>
      <c r="D173" s="145" t="s">
        <v>242</v>
      </c>
      <c r="E173" s="146">
        <v>44159.0</v>
      </c>
      <c r="F173" s="196" t="s">
        <v>249</v>
      </c>
      <c r="G173" s="145">
        <v>30.0</v>
      </c>
      <c r="H173" s="189">
        <v>60.0</v>
      </c>
      <c r="I173" s="189">
        <v>50.0</v>
      </c>
      <c r="J173" s="149">
        <f t="shared" si="2"/>
        <v>0.001675316344</v>
      </c>
      <c r="K173" s="150">
        <f t="shared" si="9"/>
        <v>1.312331136</v>
      </c>
      <c r="L173" s="151">
        <f t="shared" si="4"/>
        <v>21.80544171</v>
      </c>
      <c r="M173" s="152" t="str">
        <f t="shared" si="5"/>
        <v>tonga2020</v>
      </c>
      <c r="N173" s="154">
        <f>IFERROR(__xludf.DUMMYFUNCTION("""COMPUTED_VALUE"""),3.0)</f>
        <v>3</v>
      </c>
      <c r="O173" s="154"/>
      <c r="P173" s="154"/>
      <c r="Q173" s="154"/>
      <c r="R173" s="154"/>
      <c r="S173" s="154"/>
      <c r="T173" s="154"/>
      <c r="U173" s="154"/>
      <c r="V173" s="154"/>
      <c r="W173" s="154"/>
      <c r="X173" s="154"/>
      <c r="Y173" s="154"/>
      <c r="Z173" s="154"/>
    </row>
    <row r="174">
      <c r="A174" s="175" t="s">
        <v>11</v>
      </c>
      <c r="B174" s="175" t="s">
        <v>3</v>
      </c>
      <c r="C174" s="147" t="s">
        <v>655</v>
      </c>
      <c r="D174" s="145" t="s">
        <v>242</v>
      </c>
      <c r="E174" s="146">
        <v>44159.0</v>
      </c>
      <c r="F174" s="188" t="s">
        <v>249</v>
      </c>
      <c r="G174" s="145">
        <v>30.0</v>
      </c>
      <c r="H174" s="189">
        <v>60.0</v>
      </c>
      <c r="I174" s="189">
        <v>50.0</v>
      </c>
      <c r="J174" s="149">
        <f t="shared" si="2"/>
        <v>0.001675316344</v>
      </c>
      <c r="K174" s="150">
        <f t="shared" si="9"/>
        <v>1.312331136</v>
      </c>
      <c r="L174" s="151">
        <f t="shared" si="4"/>
        <v>21.80544171</v>
      </c>
      <c r="M174" s="152" t="str">
        <f t="shared" si="5"/>
        <v>tonga2020</v>
      </c>
      <c r="N174" s="154">
        <f>IFERROR(__xludf.DUMMYFUNCTION("""COMPUTED_VALUE"""),4.0)</f>
        <v>4</v>
      </c>
      <c r="O174" s="154"/>
      <c r="P174" s="154"/>
      <c r="Q174" s="154"/>
      <c r="R174" s="154"/>
      <c r="S174" s="154"/>
      <c r="T174" s="154"/>
      <c r="U174" s="154"/>
      <c r="V174" s="154"/>
      <c r="W174" s="154"/>
      <c r="X174" s="154"/>
      <c r="Y174" s="154"/>
      <c r="Z174" s="154"/>
    </row>
    <row r="175">
      <c r="A175" s="175" t="s">
        <v>11</v>
      </c>
      <c r="B175" s="175" t="s">
        <v>265</v>
      </c>
      <c r="C175" s="147" t="s">
        <v>557</v>
      </c>
      <c r="D175" s="145" t="s">
        <v>242</v>
      </c>
      <c r="E175" s="146">
        <v>44159.0</v>
      </c>
      <c r="F175" s="188" t="s">
        <v>249</v>
      </c>
      <c r="G175" s="145">
        <v>20.0</v>
      </c>
      <c r="H175" s="189">
        <v>60.0</v>
      </c>
      <c r="I175" s="189">
        <v>30.0</v>
      </c>
      <c r="J175" s="149">
        <f t="shared" si="2"/>
        <v>0.001283215058</v>
      </c>
      <c r="K175" s="150">
        <f t="shared" si="9"/>
        <v>1.005185129</v>
      </c>
      <c r="L175" s="151">
        <f t="shared" si="4"/>
        <v>21.80544171</v>
      </c>
      <c r="M175" s="152" t="str">
        <f t="shared" si="5"/>
        <v>tonga2020</v>
      </c>
      <c r="N175" s="154">
        <f>IFERROR(__xludf.DUMMYFUNCTION("""COMPUTED_VALUE"""),5.0)</f>
        <v>5</v>
      </c>
      <c r="O175" s="154"/>
      <c r="P175" s="154"/>
      <c r="Q175" s="154"/>
      <c r="R175" s="154"/>
      <c r="S175" s="154"/>
      <c r="T175" s="154"/>
      <c r="U175" s="154"/>
      <c r="V175" s="154"/>
      <c r="W175" s="154"/>
      <c r="X175" s="154"/>
      <c r="Y175" s="154"/>
      <c r="Z175" s="154"/>
    </row>
    <row r="176">
      <c r="A176" s="175" t="s">
        <v>11</v>
      </c>
      <c r="B176" s="175" t="s">
        <v>6</v>
      </c>
      <c r="C176" s="147" t="s">
        <v>558</v>
      </c>
      <c r="D176" s="145" t="s">
        <v>242</v>
      </c>
      <c r="E176" s="146">
        <v>44160.0</v>
      </c>
      <c r="F176" s="188" t="s">
        <v>249</v>
      </c>
      <c r="G176" s="145">
        <v>20.0</v>
      </c>
      <c r="H176" s="189">
        <v>60.0</v>
      </c>
      <c r="I176" s="189">
        <v>20.0</v>
      </c>
      <c r="J176" s="149">
        <f t="shared" si="2"/>
        <v>0.001141407292</v>
      </c>
      <c r="K176" s="150">
        <f t="shared" si="9"/>
        <v>0.894102379</v>
      </c>
      <c r="L176" s="151">
        <f t="shared" si="4"/>
        <v>21.80544171</v>
      </c>
      <c r="M176" s="152" t="str">
        <f t="shared" si="5"/>
        <v>tonga2020</v>
      </c>
      <c r="N176" s="154">
        <f>IFERROR(__xludf.DUMMYFUNCTION("""COMPUTED_VALUE"""),6.0)</f>
        <v>6</v>
      </c>
      <c r="O176" s="154"/>
      <c r="P176" s="154"/>
      <c r="Q176" s="154"/>
      <c r="R176" s="154"/>
      <c r="S176" s="154"/>
      <c r="T176" s="154"/>
      <c r="U176" s="154"/>
      <c r="V176" s="154"/>
      <c r="W176" s="154"/>
      <c r="X176" s="154"/>
      <c r="Y176" s="154"/>
      <c r="Z176" s="154"/>
    </row>
    <row r="177">
      <c r="A177" s="175" t="s">
        <v>11</v>
      </c>
      <c r="B177" s="175" t="s">
        <v>396</v>
      </c>
      <c r="C177" s="147" t="s">
        <v>604</v>
      </c>
      <c r="D177" s="145" t="s">
        <v>242</v>
      </c>
      <c r="E177" s="146">
        <v>44161.0</v>
      </c>
      <c r="F177" s="188" t="s">
        <v>249</v>
      </c>
      <c r="G177" s="189">
        <v>50.0</v>
      </c>
      <c r="H177" s="189">
        <v>60.0</v>
      </c>
      <c r="I177" s="189">
        <v>50.0</v>
      </c>
      <c r="J177" s="149">
        <f t="shared" si="2"/>
        <v>0.001892287856</v>
      </c>
      <c r="K177" s="150">
        <f t="shared" si="9"/>
        <v>1.482292154</v>
      </c>
      <c r="L177" s="151">
        <f t="shared" si="4"/>
        <v>21.80544171</v>
      </c>
      <c r="M177" s="152" t="str">
        <f t="shared" si="5"/>
        <v>tonga2020</v>
      </c>
      <c r="N177" s="154">
        <f>IFERROR(__xludf.DUMMYFUNCTION("""COMPUTED_VALUE"""),7.0)</f>
        <v>7</v>
      </c>
      <c r="O177" s="154"/>
      <c r="P177" s="154"/>
      <c r="Q177" s="154"/>
      <c r="R177" s="154"/>
      <c r="S177" s="154"/>
      <c r="T177" s="154"/>
      <c r="U177" s="154"/>
      <c r="V177" s="154"/>
      <c r="W177" s="154"/>
      <c r="X177" s="154"/>
      <c r="Y177" s="154"/>
      <c r="Z177" s="154"/>
    </row>
    <row r="178">
      <c r="A178" s="175" t="s">
        <v>11</v>
      </c>
      <c r="B178" s="175" t="s">
        <v>76</v>
      </c>
      <c r="C178" s="147" t="s">
        <v>563</v>
      </c>
      <c r="D178" s="145" t="s">
        <v>242</v>
      </c>
      <c r="E178" s="146">
        <v>44163.0</v>
      </c>
      <c r="F178" s="188" t="s">
        <v>249</v>
      </c>
      <c r="G178" s="145">
        <v>40.0</v>
      </c>
      <c r="H178" s="189">
        <v>30.0</v>
      </c>
      <c r="I178" s="189">
        <v>30.0</v>
      </c>
      <c r="J178" s="149">
        <f t="shared" si="2"/>
        <v>0.001179776444</v>
      </c>
      <c r="K178" s="150">
        <f t="shared" si="9"/>
        <v>0.9241582148</v>
      </c>
      <c r="L178" s="151">
        <f t="shared" si="4"/>
        <v>21.80544171</v>
      </c>
      <c r="M178" s="152" t="str">
        <f t="shared" si="5"/>
        <v>tonga2020</v>
      </c>
      <c r="N178" s="154">
        <f>IFERROR(__xludf.DUMMYFUNCTION("""COMPUTED_VALUE"""),8.0)</f>
        <v>8</v>
      </c>
      <c r="O178" s="154"/>
      <c r="P178" s="154"/>
      <c r="Q178" s="154"/>
      <c r="R178" s="154"/>
      <c r="S178" s="154"/>
      <c r="T178" s="154"/>
      <c r="U178" s="154"/>
      <c r="V178" s="154"/>
      <c r="W178" s="154"/>
      <c r="X178" s="154"/>
      <c r="Y178" s="154"/>
      <c r="Z178" s="154"/>
    </row>
    <row r="179">
      <c r="A179" s="175" t="s">
        <v>11</v>
      </c>
      <c r="B179" s="175" t="s">
        <v>21</v>
      </c>
      <c r="C179" s="147" t="s">
        <v>590</v>
      </c>
      <c r="D179" s="145" t="s">
        <v>242</v>
      </c>
      <c r="E179" s="146">
        <v>44165.0</v>
      </c>
      <c r="F179" s="188" t="s">
        <v>249</v>
      </c>
      <c r="G179" s="189">
        <v>50.0</v>
      </c>
      <c r="H179" s="189">
        <v>60.0</v>
      </c>
      <c r="I179" s="189">
        <v>50.0</v>
      </c>
      <c r="J179" s="149">
        <f t="shared" si="2"/>
        <v>0.001892287856</v>
      </c>
      <c r="K179" s="150">
        <f t="shared" si="9"/>
        <v>1.482292154</v>
      </c>
      <c r="L179" s="151">
        <f t="shared" si="4"/>
        <v>21.80544171</v>
      </c>
      <c r="M179" s="152" t="str">
        <f t="shared" si="5"/>
        <v>tonga2020</v>
      </c>
      <c r="N179" s="154">
        <f>IFERROR(__xludf.DUMMYFUNCTION("""COMPUTED_VALUE"""),9.0)</f>
        <v>9</v>
      </c>
      <c r="O179" s="154"/>
      <c r="P179" s="154"/>
      <c r="Q179" s="154"/>
      <c r="R179" s="154"/>
      <c r="S179" s="154"/>
      <c r="T179" s="154"/>
      <c r="U179" s="154"/>
      <c r="V179" s="154"/>
      <c r="W179" s="154"/>
      <c r="X179" s="154"/>
      <c r="Y179" s="154"/>
      <c r="Z179" s="154"/>
    </row>
    <row r="180">
      <c r="A180" s="175" t="s">
        <v>11</v>
      </c>
      <c r="B180" s="175" t="s">
        <v>3</v>
      </c>
      <c r="C180" s="147" t="s">
        <v>591</v>
      </c>
      <c r="D180" s="145" t="s">
        <v>242</v>
      </c>
      <c r="E180" s="146">
        <v>44165.0</v>
      </c>
      <c r="F180" s="196" t="s">
        <v>249</v>
      </c>
      <c r="G180" s="145">
        <v>30.0</v>
      </c>
      <c r="H180" s="189">
        <v>30.0</v>
      </c>
      <c r="I180" s="189">
        <v>50.0</v>
      </c>
      <c r="J180" s="149">
        <f t="shared" si="2"/>
        <v>0.001354906219</v>
      </c>
      <c r="K180" s="150">
        <f t="shared" si="9"/>
        <v>1.061343205</v>
      </c>
      <c r="L180" s="151">
        <f t="shared" si="4"/>
        <v>21.80544171</v>
      </c>
      <c r="M180" s="152" t="str">
        <f t="shared" si="5"/>
        <v>tonga2020</v>
      </c>
      <c r="N180" s="154">
        <f>IFERROR(__xludf.DUMMYFUNCTION("""COMPUTED_VALUE"""),10.0)</f>
        <v>10</v>
      </c>
      <c r="O180" s="154"/>
      <c r="P180" s="154"/>
      <c r="Q180" s="154"/>
      <c r="R180" s="154"/>
      <c r="S180" s="154"/>
      <c r="T180" s="154"/>
      <c r="U180" s="154"/>
      <c r="V180" s="154"/>
      <c r="W180" s="154"/>
      <c r="X180" s="154"/>
      <c r="Y180" s="154"/>
      <c r="Z180" s="154"/>
    </row>
    <row r="181">
      <c r="A181" s="175" t="s">
        <v>11</v>
      </c>
      <c r="B181" s="175" t="s">
        <v>288</v>
      </c>
      <c r="C181" s="147" t="s">
        <v>656</v>
      </c>
      <c r="D181" s="145" t="s">
        <v>242</v>
      </c>
      <c r="E181" s="166">
        <v>44166.0</v>
      </c>
      <c r="F181" s="147" t="s">
        <v>249</v>
      </c>
      <c r="G181" s="148">
        <v>50.0</v>
      </c>
      <c r="H181" s="148">
        <v>50.0</v>
      </c>
      <c r="I181" s="148">
        <v>50.0</v>
      </c>
      <c r="J181" s="149">
        <f t="shared" si="2"/>
        <v>0.001785484481</v>
      </c>
      <c r="K181" s="150">
        <f t="shared" si="9"/>
        <v>1.39862951</v>
      </c>
      <c r="L181" s="151">
        <f t="shared" si="4"/>
        <v>21.80544171</v>
      </c>
      <c r="M181" s="152" t="str">
        <f t="shared" si="5"/>
        <v>tonga2020</v>
      </c>
      <c r="N181" s="154">
        <f>IFERROR(__xludf.DUMMYFUNCTION("""COMPUTED_VALUE"""),11.0)</f>
        <v>11</v>
      </c>
      <c r="O181" s="154"/>
      <c r="P181" s="154"/>
      <c r="Q181" s="154"/>
      <c r="R181" s="154"/>
      <c r="S181" s="154"/>
      <c r="T181" s="154"/>
      <c r="U181" s="154"/>
      <c r="V181" s="154"/>
      <c r="W181" s="154"/>
      <c r="X181" s="154"/>
      <c r="Y181" s="154"/>
      <c r="Z181" s="154"/>
    </row>
    <row r="182">
      <c r="A182" s="175" t="s">
        <v>11</v>
      </c>
      <c r="B182" s="175" t="s">
        <v>21</v>
      </c>
      <c r="C182" s="147" t="s">
        <v>565</v>
      </c>
      <c r="D182" s="145" t="s">
        <v>242</v>
      </c>
      <c r="E182" s="166">
        <v>44166.0</v>
      </c>
      <c r="F182" s="147" t="s">
        <v>249</v>
      </c>
      <c r="G182" s="148">
        <v>20.0</v>
      </c>
      <c r="H182" s="148">
        <v>30.0</v>
      </c>
      <c r="I182" s="148">
        <v>40.0</v>
      </c>
      <c r="J182" s="149">
        <f t="shared" si="2"/>
        <v>0.001104612698</v>
      </c>
      <c r="K182" s="150">
        <f t="shared" si="9"/>
        <v>0.8652799469</v>
      </c>
      <c r="L182" s="151">
        <f t="shared" si="4"/>
        <v>21.80544171</v>
      </c>
      <c r="M182" s="152" t="str">
        <f t="shared" si="5"/>
        <v>tonga2020</v>
      </c>
      <c r="N182" s="154">
        <f>IFERROR(__xludf.DUMMYFUNCTION("""COMPUTED_VALUE"""),12.0)</f>
        <v>12</v>
      </c>
      <c r="O182" s="154"/>
      <c r="P182" s="154"/>
      <c r="Q182" s="154"/>
      <c r="R182" s="154"/>
      <c r="S182" s="154"/>
      <c r="T182" s="154"/>
      <c r="U182" s="154"/>
      <c r="V182" s="154"/>
      <c r="W182" s="154"/>
      <c r="X182" s="154"/>
      <c r="Y182" s="154"/>
      <c r="Z182" s="154"/>
    </row>
    <row r="183">
      <c r="A183" s="175" t="s">
        <v>11</v>
      </c>
      <c r="B183" s="175" t="s">
        <v>21</v>
      </c>
      <c r="C183" s="147" t="s">
        <v>566</v>
      </c>
      <c r="D183" s="145" t="s">
        <v>242</v>
      </c>
      <c r="E183" s="166">
        <v>44166.0</v>
      </c>
      <c r="F183" s="147" t="s">
        <v>249</v>
      </c>
      <c r="G183" s="148">
        <v>30.0</v>
      </c>
      <c r="H183" s="148">
        <v>60.0</v>
      </c>
      <c r="I183" s="148">
        <v>40.0</v>
      </c>
      <c r="J183" s="149">
        <f t="shared" si="2"/>
        <v>0.001533508579</v>
      </c>
      <c r="K183" s="150">
        <f t="shared" si="9"/>
        <v>1.201248387</v>
      </c>
      <c r="L183" s="151">
        <f t="shared" si="4"/>
        <v>21.80544171</v>
      </c>
      <c r="M183" s="152" t="str">
        <f t="shared" si="5"/>
        <v>tonga2020</v>
      </c>
      <c r="N183" s="154">
        <f>IFERROR(__xludf.DUMMYFUNCTION("""COMPUTED_VALUE"""),13.0)</f>
        <v>13</v>
      </c>
      <c r="O183" s="154"/>
      <c r="P183" s="154"/>
      <c r="Q183" s="154"/>
      <c r="R183" s="154"/>
      <c r="S183" s="154"/>
      <c r="T183" s="154"/>
      <c r="U183" s="154"/>
      <c r="V183" s="154"/>
      <c r="W183" s="154"/>
      <c r="X183" s="154"/>
      <c r="Y183" s="154"/>
      <c r="Z183" s="154"/>
    </row>
    <row r="184">
      <c r="A184" s="175" t="s">
        <v>11</v>
      </c>
      <c r="B184" s="175" t="s">
        <v>76</v>
      </c>
      <c r="C184" s="147" t="s">
        <v>657</v>
      </c>
      <c r="D184" s="145" t="s">
        <v>242</v>
      </c>
      <c r="E184" s="166">
        <v>44169.0</v>
      </c>
      <c r="F184" s="147" t="s">
        <v>249</v>
      </c>
      <c r="G184" s="148">
        <v>30.0</v>
      </c>
      <c r="H184" s="148">
        <v>50.0</v>
      </c>
      <c r="I184" s="148">
        <v>40.0</v>
      </c>
      <c r="J184" s="149">
        <f t="shared" si="2"/>
        <v>0.001426705204</v>
      </c>
      <c r="K184" s="150">
        <f t="shared" si="9"/>
        <v>1.117585743</v>
      </c>
      <c r="L184" s="151">
        <f t="shared" si="4"/>
        <v>21.80544171</v>
      </c>
      <c r="M184" s="152" t="str">
        <f t="shared" si="5"/>
        <v>tonga2020</v>
      </c>
      <c r="N184" s="154">
        <f>IFERROR(__xludf.DUMMYFUNCTION("""COMPUTED_VALUE"""),14.0)</f>
        <v>14</v>
      </c>
      <c r="O184" s="154"/>
      <c r="P184" s="154"/>
      <c r="Q184" s="154"/>
      <c r="R184" s="154"/>
      <c r="S184" s="154"/>
      <c r="T184" s="154"/>
      <c r="U184" s="154"/>
      <c r="V184" s="154"/>
      <c r="W184" s="154"/>
      <c r="X184" s="154"/>
      <c r="Y184" s="154"/>
      <c r="Z184" s="154"/>
    </row>
    <row r="185">
      <c r="A185" s="175" t="s">
        <v>11</v>
      </c>
      <c r="B185" s="175" t="s">
        <v>76</v>
      </c>
      <c r="C185" s="147" t="s">
        <v>574</v>
      </c>
      <c r="D185" s="145" t="s">
        <v>242</v>
      </c>
      <c r="E185" s="166">
        <v>44169.0</v>
      </c>
      <c r="F185" s="147" t="s">
        <v>249</v>
      </c>
      <c r="G185" s="148">
        <v>30.0</v>
      </c>
      <c r="H185" s="148">
        <v>45.0</v>
      </c>
      <c r="I185" s="148">
        <v>40.0</v>
      </c>
      <c r="J185" s="149">
        <f t="shared" si="2"/>
        <v>0.001373303516</v>
      </c>
      <c r="K185" s="150">
        <f t="shared" si="9"/>
        <v>1.075754421</v>
      </c>
      <c r="L185" s="151">
        <f t="shared" si="4"/>
        <v>21.80544171</v>
      </c>
      <c r="M185" s="152" t="str">
        <f t="shared" si="5"/>
        <v>tonga2020</v>
      </c>
      <c r="N185" s="154">
        <f>IFERROR(__xludf.DUMMYFUNCTION("""COMPUTED_VALUE"""),15.0)</f>
        <v>15</v>
      </c>
      <c r="O185" s="154"/>
      <c r="P185" s="154"/>
      <c r="Q185" s="154"/>
      <c r="R185" s="154"/>
      <c r="S185" s="154"/>
      <c r="T185" s="154"/>
      <c r="U185" s="154"/>
      <c r="V185" s="154"/>
      <c r="W185" s="154"/>
      <c r="X185" s="154"/>
      <c r="Y185" s="154"/>
      <c r="Z185" s="154"/>
    </row>
    <row r="186">
      <c r="A186" s="175" t="s">
        <v>11</v>
      </c>
      <c r="B186" s="175" t="s">
        <v>283</v>
      </c>
      <c r="C186" s="147" t="s">
        <v>575</v>
      </c>
      <c r="D186" s="145" t="s">
        <v>242</v>
      </c>
      <c r="E186" s="166">
        <v>44169.0</v>
      </c>
      <c r="F186" s="147" t="s">
        <v>249</v>
      </c>
      <c r="G186" s="148">
        <v>60.0</v>
      </c>
      <c r="H186" s="148">
        <v>45.0</v>
      </c>
      <c r="I186" s="148">
        <v>50.0</v>
      </c>
      <c r="J186" s="149">
        <f t="shared" si="2"/>
        <v>0.001840568549</v>
      </c>
      <c r="K186" s="150">
        <f t="shared" si="9"/>
        <v>1.441778697</v>
      </c>
      <c r="L186" s="151">
        <f t="shared" si="4"/>
        <v>21.80544171</v>
      </c>
      <c r="M186" s="152" t="str">
        <f t="shared" si="5"/>
        <v>tonga2020</v>
      </c>
      <c r="N186" s="154">
        <f>IFERROR(__xludf.DUMMYFUNCTION("""COMPUTED_VALUE"""),16.0)</f>
        <v>16</v>
      </c>
      <c r="O186" s="154"/>
      <c r="P186" s="154"/>
      <c r="Q186" s="154"/>
      <c r="R186" s="154"/>
      <c r="S186" s="154"/>
      <c r="T186" s="154"/>
      <c r="U186" s="154"/>
      <c r="V186" s="154"/>
      <c r="W186" s="154"/>
      <c r="X186" s="154"/>
      <c r="Y186" s="154"/>
      <c r="Z186" s="154"/>
    </row>
    <row r="187">
      <c r="A187" s="175" t="s">
        <v>11</v>
      </c>
      <c r="B187" s="175" t="s">
        <v>6</v>
      </c>
      <c r="C187" s="147" t="s">
        <v>595</v>
      </c>
      <c r="D187" s="145" t="s">
        <v>242</v>
      </c>
      <c r="E187" s="166">
        <v>44169.0</v>
      </c>
      <c r="F187" s="147" t="s">
        <v>249</v>
      </c>
      <c r="G187" s="148">
        <v>60.0</v>
      </c>
      <c r="H187" s="148">
        <v>50.0</v>
      </c>
      <c r="I187" s="148">
        <v>50.0</v>
      </c>
      <c r="J187" s="149">
        <f t="shared" si="2"/>
        <v>0.001893970237</v>
      </c>
      <c r="K187" s="150">
        <f t="shared" si="9"/>
        <v>1.483610019</v>
      </c>
      <c r="L187" s="151">
        <f t="shared" si="4"/>
        <v>21.80544171</v>
      </c>
      <c r="M187" s="152" t="str">
        <f t="shared" si="5"/>
        <v>tonga2020</v>
      </c>
      <c r="N187" s="154">
        <f>IFERROR(__xludf.DUMMYFUNCTION("""COMPUTED_VALUE"""),17.0)</f>
        <v>17</v>
      </c>
      <c r="O187" s="154"/>
      <c r="P187" s="154"/>
      <c r="Q187" s="154"/>
      <c r="R187" s="154"/>
      <c r="S187" s="154"/>
      <c r="T187" s="154"/>
      <c r="U187" s="154"/>
      <c r="V187" s="154"/>
      <c r="W187" s="154"/>
      <c r="X187" s="154"/>
      <c r="Y187" s="154"/>
      <c r="Z187" s="154"/>
    </row>
    <row r="188">
      <c r="A188" s="175" t="s">
        <v>7</v>
      </c>
      <c r="B188" s="175" t="s">
        <v>396</v>
      </c>
      <c r="C188" s="147" t="s">
        <v>641</v>
      </c>
      <c r="D188" s="145" t="s">
        <v>242</v>
      </c>
      <c r="E188" s="146">
        <v>44161.0</v>
      </c>
      <c r="F188" s="188" t="s">
        <v>249</v>
      </c>
      <c r="G188" s="189">
        <v>1000.0</v>
      </c>
      <c r="H188" s="189">
        <v>700.0</v>
      </c>
      <c r="I188" s="189">
        <v>500.0</v>
      </c>
      <c r="J188" s="149">
        <f t="shared" si="2"/>
        <v>0.0254152001</v>
      </c>
      <c r="K188" s="150">
        <f t="shared" si="9"/>
        <v>19.90857341</v>
      </c>
      <c r="L188" s="151">
        <f t="shared" si="4"/>
        <v>19.90857341</v>
      </c>
      <c r="M188" s="152" t="str">
        <f t="shared" si="5"/>
        <v>akrtws</v>
      </c>
      <c r="N188" s="154">
        <f>IFERROR(__xludf.DUMMYFUNCTION("""COMPUTED_VALUE"""),1.0)</f>
        <v>1</v>
      </c>
      <c r="O188" s="154"/>
      <c r="P188" s="154"/>
      <c r="Q188" s="154"/>
      <c r="R188" s="154"/>
      <c r="S188" s="154"/>
      <c r="T188" s="154"/>
      <c r="U188" s="154"/>
      <c r="V188" s="154"/>
      <c r="W188" s="154"/>
      <c r="X188" s="154"/>
      <c r="Y188" s="154"/>
      <c r="Z188" s="154"/>
    </row>
    <row r="189">
      <c r="A189" s="175" t="s">
        <v>12</v>
      </c>
      <c r="B189" s="175" t="s">
        <v>396</v>
      </c>
      <c r="C189" s="147" t="s">
        <v>658</v>
      </c>
      <c r="D189" s="145" t="s">
        <v>242</v>
      </c>
      <c r="E189" s="146">
        <v>44155.0</v>
      </c>
      <c r="F189" s="188" t="s">
        <v>249</v>
      </c>
      <c r="G189" s="145">
        <v>200.0</v>
      </c>
      <c r="H189" s="189">
        <v>140.0</v>
      </c>
      <c r="I189" s="189">
        <v>150.0</v>
      </c>
      <c r="J189" s="149">
        <f t="shared" si="2"/>
        <v>0.005792078847</v>
      </c>
      <c r="K189" s="150">
        <f t="shared" si="9"/>
        <v>4.53712843</v>
      </c>
      <c r="L189" s="151">
        <f t="shared" si="4"/>
        <v>18.44834544</v>
      </c>
      <c r="M189" s="152" t="str">
        <f t="shared" si="5"/>
        <v>juankbell</v>
      </c>
      <c r="N189" s="154">
        <f>IFERROR(__xludf.DUMMYFUNCTION("""COMPUTED_VALUE"""),1.0)</f>
        <v>1</v>
      </c>
      <c r="O189" s="154"/>
      <c r="P189" s="154"/>
      <c r="Q189" s="154"/>
      <c r="R189" s="154"/>
      <c r="S189" s="154"/>
      <c r="T189" s="154"/>
      <c r="U189" s="154"/>
      <c r="V189" s="154"/>
      <c r="W189" s="154"/>
      <c r="X189" s="154"/>
      <c r="Y189" s="154"/>
      <c r="Z189" s="154"/>
    </row>
    <row r="190">
      <c r="A190" s="175" t="s">
        <v>12</v>
      </c>
      <c r="B190" s="175" t="s">
        <v>283</v>
      </c>
      <c r="C190" s="147" t="s">
        <v>659</v>
      </c>
      <c r="D190" s="145" t="s">
        <v>242</v>
      </c>
      <c r="E190" s="146">
        <v>44158.0</v>
      </c>
      <c r="F190" s="188" t="s">
        <v>249</v>
      </c>
      <c r="G190" s="145">
        <v>100.0</v>
      </c>
      <c r="H190" s="189">
        <v>110.0</v>
      </c>
      <c r="I190" s="189">
        <v>100.0</v>
      </c>
      <c r="J190" s="149">
        <f t="shared" si="2"/>
        <v>0.003677772337</v>
      </c>
      <c r="K190" s="150">
        <f t="shared" si="9"/>
        <v>2.880921664</v>
      </c>
      <c r="L190" s="151">
        <f t="shared" si="4"/>
        <v>18.44834544</v>
      </c>
      <c r="M190" s="152" t="str">
        <f t="shared" si="5"/>
        <v>juankbell</v>
      </c>
      <c r="N190" s="154">
        <f>IFERROR(__xludf.DUMMYFUNCTION("""COMPUTED_VALUE"""),2.0)</f>
        <v>2</v>
      </c>
      <c r="O190" s="154"/>
      <c r="P190" s="154"/>
      <c r="Q190" s="154"/>
      <c r="R190" s="154"/>
      <c r="S190" s="154"/>
      <c r="T190" s="154"/>
      <c r="U190" s="154"/>
      <c r="V190" s="154"/>
      <c r="W190" s="154"/>
      <c r="X190" s="154"/>
      <c r="Y190" s="154"/>
      <c r="Z190" s="154"/>
    </row>
    <row r="191">
      <c r="A191" s="175" t="s">
        <v>12</v>
      </c>
      <c r="B191" s="175" t="s">
        <v>6</v>
      </c>
      <c r="C191" s="147" t="s">
        <v>558</v>
      </c>
      <c r="D191" s="145" t="s">
        <v>242</v>
      </c>
      <c r="E191" s="146">
        <v>44160.0</v>
      </c>
      <c r="F191" s="188" t="s">
        <v>249</v>
      </c>
      <c r="G191" s="145">
        <v>20.0</v>
      </c>
      <c r="H191" s="189">
        <v>60.0</v>
      </c>
      <c r="I191" s="189">
        <v>20.0</v>
      </c>
      <c r="J191" s="149">
        <f t="shared" si="2"/>
        <v>0.001141407292</v>
      </c>
      <c r="K191" s="150">
        <f t="shared" si="9"/>
        <v>0.894102379</v>
      </c>
      <c r="L191" s="151">
        <f t="shared" si="4"/>
        <v>18.44834544</v>
      </c>
      <c r="M191" s="152" t="str">
        <f t="shared" si="5"/>
        <v>juankbell</v>
      </c>
      <c r="N191" s="154">
        <f>IFERROR(__xludf.DUMMYFUNCTION("""COMPUTED_VALUE"""),3.0)</f>
        <v>3</v>
      </c>
      <c r="O191" s="154"/>
      <c r="P191" s="154"/>
      <c r="Q191" s="154"/>
      <c r="R191" s="154"/>
      <c r="S191" s="154"/>
      <c r="T191" s="154"/>
      <c r="U191" s="154"/>
      <c r="V191" s="154"/>
      <c r="W191" s="154"/>
      <c r="X191" s="154"/>
      <c r="Y191" s="154"/>
      <c r="Z191" s="154"/>
    </row>
    <row r="192">
      <c r="A192" s="175" t="s">
        <v>12</v>
      </c>
      <c r="B192" s="175" t="s">
        <v>288</v>
      </c>
      <c r="C192" s="147" t="s">
        <v>660</v>
      </c>
      <c r="D192" s="145" t="s">
        <v>242</v>
      </c>
      <c r="E192" s="146">
        <v>44160.0</v>
      </c>
      <c r="F192" s="188" t="s">
        <v>249</v>
      </c>
      <c r="G192" s="145">
        <v>100.0</v>
      </c>
      <c r="H192" s="189">
        <v>100.0</v>
      </c>
      <c r="I192" s="189">
        <v>80.0</v>
      </c>
      <c r="J192" s="149">
        <f t="shared" si="2"/>
        <v>0.003287353431</v>
      </c>
      <c r="K192" s="150">
        <f t="shared" si="9"/>
        <v>2.575093521</v>
      </c>
      <c r="L192" s="151">
        <f t="shared" si="4"/>
        <v>18.44834544</v>
      </c>
      <c r="M192" s="152" t="str">
        <f t="shared" si="5"/>
        <v>juankbell</v>
      </c>
      <c r="N192" s="154">
        <f>IFERROR(__xludf.DUMMYFUNCTION("""COMPUTED_VALUE"""),4.0)</f>
        <v>4</v>
      </c>
      <c r="O192" s="154"/>
      <c r="P192" s="154"/>
      <c r="Q192" s="154"/>
      <c r="R192" s="154"/>
      <c r="S192" s="154"/>
      <c r="T192" s="154"/>
      <c r="U192" s="154"/>
      <c r="V192" s="154"/>
      <c r="W192" s="154"/>
      <c r="X192" s="154"/>
      <c r="Y192" s="154"/>
      <c r="Z192" s="154"/>
    </row>
    <row r="193">
      <c r="A193" s="175" t="s">
        <v>12</v>
      </c>
      <c r="B193" s="175" t="s">
        <v>255</v>
      </c>
      <c r="C193" s="147" t="s">
        <v>661</v>
      </c>
      <c r="D193" s="145" t="s">
        <v>242</v>
      </c>
      <c r="E193" s="146">
        <v>44161.0</v>
      </c>
      <c r="F193" s="188" t="s">
        <v>249</v>
      </c>
      <c r="G193" s="145">
        <v>200.0</v>
      </c>
      <c r="H193" s="189">
        <v>90.0</v>
      </c>
      <c r="I193" s="189">
        <v>50.0</v>
      </c>
      <c r="J193" s="149">
        <f t="shared" si="2"/>
        <v>0.003839984318</v>
      </c>
      <c r="K193" s="150">
        <f t="shared" si="9"/>
        <v>3.007987716</v>
      </c>
      <c r="L193" s="151">
        <f t="shared" si="4"/>
        <v>18.44834544</v>
      </c>
      <c r="M193" s="152" t="str">
        <f t="shared" si="5"/>
        <v>juankbell</v>
      </c>
      <c r="N193" s="154">
        <f>IFERROR(__xludf.DUMMYFUNCTION("""COMPUTED_VALUE"""),5.0)</f>
        <v>5</v>
      </c>
      <c r="O193" s="154"/>
      <c r="P193" s="154"/>
      <c r="Q193" s="154"/>
      <c r="R193" s="154"/>
      <c r="S193" s="154"/>
      <c r="T193" s="154"/>
      <c r="U193" s="154"/>
      <c r="V193" s="154"/>
      <c r="W193" s="154"/>
      <c r="X193" s="154"/>
      <c r="Y193" s="154"/>
      <c r="Z193" s="154"/>
    </row>
    <row r="194">
      <c r="A194" s="175" t="s">
        <v>12</v>
      </c>
      <c r="B194" s="175" t="s">
        <v>396</v>
      </c>
      <c r="C194" s="147" t="s">
        <v>604</v>
      </c>
      <c r="D194" s="145" t="s">
        <v>242</v>
      </c>
      <c r="E194" s="146">
        <v>44161.0</v>
      </c>
      <c r="F194" s="188" t="s">
        <v>249</v>
      </c>
      <c r="G194" s="145">
        <v>200.0</v>
      </c>
      <c r="H194" s="189">
        <v>60.0</v>
      </c>
      <c r="I194" s="189">
        <v>50.0</v>
      </c>
      <c r="J194" s="149">
        <f t="shared" si="2"/>
        <v>0.003519574193</v>
      </c>
      <c r="K194" s="150">
        <f t="shared" si="9"/>
        <v>2.756999785</v>
      </c>
      <c r="L194" s="151">
        <f t="shared" si="4"/>
        <v>18.44834544</v>
      </c>
      <c r="M194" s="152" t="str">
        <f t="shared" si="5"/>
        <v>juankbell</v>
      </c>
      <c r="N194" s="154">
        <f>IFERROR(__xludf.DUMMYFUNCTION("""COMPUTED_VALUE"""),6.0)</f>
        <v>6</v>
      </c>
      <c r="O194" s="154"/>
      <c r="P194" s="154"/>
      <c r="Q194" s="154"/>
      <c r="R194" s="154"/>
      <c r="S194" s="154"/>
      <c r="T194" s="154"/>
      <c r="U194" s="154"/>
      <c r="V194" s="154"/>
      <c r="W194" s="154"/>
      <c r="X194" s="154"/>
      <c r="Y194" s="154"/>
      <c r="Z194" s="154"/>
    </row>
    <row r="195">
      <c r="A195" s="175" t="s">
        <v>12</v>
      </c>
      <c r="B195" s="175" t="s">
        <v>288</v>
      </c>
      <c r="C195" s="147" t="s">
        <v>662</v>
      </c>
      <c r="D195" s="145" t="s">
        <v>242</v>
      </c>
      <c r="E195" s="146">
        <v>44161.0</v>
      </c>
      <c r="F195" s="188" t="s">
        <v>249</v>
      </c>
      <c r="G195" s="145">
        <v>400.0</v>
      </c>
      <c r="H195" s="189">
        <v>80.0</v>
      </c>
      <c r="I195" s="189">
        <v>50.0</v>
      </c>
      <c r="J195" s="149">
        <f t="shared" si="2"/>
        <v>0.00590289606</v>
      </c>
      <c r="K195" s="150">
        <f t="shared" si="9"/>
        <v>4.623935247</v>
      </c>
      <c r="L195" s="151">
        <f t="shared" si="4"/>
        <v>18.44834544</v>
      </c>
      <c r="M195" s="152" t="str">
        <f t="shared" si="5"/>
        <v>juankbell</v>
      </c>
      <c r="N195" s="154">
        <f>IFERROR(__xludf.DUMMYFUNCTION("""COMPUTED_VALUE"""),7.0)</f>
        <v>7</v>
      </c>
      <c r="O195" s="154"/>
      <c r="P195" s="154"/>
      <c r="Q195" s="154"/>
      <c r="R195" s="154"/>
      <c r="S195" s="154"/>
      <c r="T195" s="154"/>
      <c r="U195" s="154"/>
      <c r="V195" s="154"/>
      <c r="W195" s="154"/>
      <c r="X195" s="154"/>
      <c r="Y195" s="154"/>
      <c r="Z195" s="154"/>
    </row>
    <row r="196">
      <c r="A196" s="175" t="s">
        <v>12</v>
      </c>
      <c r="B196" s="175" t="s">
        <v>76</v>
      </c>
      <c r="C196" s="147" t="s">
        <v>587</v>
      </c>
      <c r="D196" s="145" t="s">
        <v>242</v>
      </c>
      <c r="E196" s="146">
        <v>44162.0</v>
      </c>
      <c r="F196" s="188" t="s">
        <v>249</v>
      </c>
      <c r="G196" s="145">
        <v>40.0</v>
      </c>
      <c r="H196" s="189">
        <v>60.0</v>
      </c>
      <c r="I196" s="189">
        <v>30.0</v>
      </c>
      <c r="J196" s="149">
        <f t="shared" si="2"/>
        <v>0.001500186569</v>
      </c>
      <c r="K196" s="150">
        <f t="shared" si="9"/>
        <v>1.175146146</v>
      </c>
      <c r="L196" s="151">
        <f t="shared" si="4"/>
        <v>18.44834544</v>
      </c>
      <c r="M196" s="152" t="str">
        <f t="shared" si="5"/>
        <v>juankbell</v>
      </c>
      <c r="N196" s="154">
        <f>IFERROR(__xludf.DUMMYFUNCTION("""COMPUTED_VALUE"""),8.0)</f>
        <v>8</v>
      </c>
      <c r="O196" s="154"/>
      <c r="P196" s="154"/>
      <c r="Q196" s="154"/>
      <c r="R196" s="154"/>
      <c r="S196" s="154"/>
      <c r="T196" s="154"/>
      <c r="U196" s="154"/>
      <c r="V196" s="154"/>
      <c r="W196" s="154"/>
      <c r="X196" s="154"/>
      <c r="Y196" s="154"/>
      <c r="Z196" s="154"/>
    </row>
    <row r="197">
      <c r="A197" s="175" t="s">
        <v>12</v>
      </c>
      <c r="B197" s="175" t="s">
        <v>76</v>
      </c>
      <c r="C197" s="147" t="s">
        <v>663</v>
      </c>
      <c r="D197" s="145" t="s">
        <v>242</v>
      </c>
      <c r="E197" s="146">
        <v>44162.0</v>
      </c>
      <c r="F197" s="196" t="s">
        <v>249</v>
      </c>
      <c r="G197" s="145">
        <v>150.0</v>
      </c>
      <c r="H197" s="189">
        <v>150.0</v>
      </c>
      <c r="I197" s="189">
        <v>150.0</v>
      </c>
      <c r="J197" s="149">
        <f t="shared" si="2"/>
        <v>0.005356453443</v>
      </c>
      <c r="K197" s="150">
        <f t="shared" si="9"/>
        <v>4.19588853</v>
      </c>
      <c r="L197" s="151">
        <f t="shared" si="4"/>
        <v>18.44834544</v>
      </c>
      <c r="M197" s="152" t="str">
        <f t="shared" si="5"/>
        <v>juankbell</v>
      </c>
      <c r="N197" s="154">
        <f>IFERROR(__xludf.DUMMYFUNCTION("""COMPUTED_VALUE"""),9.0)</f>
        <v>9</v>
      </c>
      <c r="O197" s="154"/>
      <c r="P197" s="154"/>
      <c r="Q197" s="154"/>
      <c r="R197" s="154"/>
      <c r="S197" s="154"/>
      <c r="T197" s="154"/>
      <c r="U197" s="154"/>
      <c r="V197" s="154"/>
      <c r="W197" s="154"/>
      <c r="X197" s="154"/>
      <c r="Y197" s="154"/>
      <c r="Z197" s="154"/>
    </row>
    <row r="198">
      <c r="A198" s="175" t="s">
        <v>12</v>
      </c>
      <c r="B198" s="175" t="s">
        <v>76</v>
      </c>
      <c r="C198" s="147" t="s">
        <v>563</v>
      </c>
      <c r="D198" s="145" t="s">
        <v>242</v>
      </c>
      <c r="E198" s="146">
        <v>44163.0</v>
      </c>
      <c r="F198" s="188" t="s">
        <v>249</v>
      </c>
      <c r="G198" s="145">
        <v>40.0</v>
      </c>
      <c r="H198" s="189">
        <v>30.0</v>
      </c>
      <c r="I198" s="189">
        <v>30.0</v>
      </c>
      <c r="J198" s="149">
        <f t="shared" si="2"/>
        <v>0.001179776444</v>
      </c>
      <c r="K198" s="150">
        <f t="shared" si="9"/>
        <v>0.9241582148</v>
      </c>
      <c r="L198" s="151">
        <f t="shared" si="4"/>
        <v>18.44834544</v>
      </c>
      <c r="M198" s="152" t="str">
        <f t="shared" si="5"/>
        <v>juankbell</v>
      </c>
      <c r="N198" s="154">
        <f>IFERROR(__xludf.DUMMYFUNCTION("""COMPUTED_VALUE"""),10.0)</f>
        <v>10</v>
      </c>
      <c r="O198" s="154"/>
      <c r="P198" s="154"/>
      <c r="Q198" s="154"/>
      <c r="R198" s="154"/>
      <c r="S198" s="154"/>
      <c r="T198" s="154"/>
      <c r="U198" s="154"/>
      <c r="V198" s="154"/>
      <c r="W198" s="154"/>
      <c r="X198" s="154"/>
      <c r="Y198" s="154"/>
      <c r="Z198" s="154"/>
    </row>
    <row r="199">
      <c r="A199" s="175" t="s">
        <v>12</v>
      </c>
      <c r="B199" s="175" t="s">
        <v>21</v>
      </c>
      <c r="C199" s="147" t="s">
        <v>590</v>
      </c>
      <c r="D199" s="145" t="s">
        <v>242</v>
      </c>
      <c r="E199" s="146">
        <v>44165.0</v>
      </c>
      <c r="F199" s="188" t="s">
        <v>249</v>
      </c>
      <c r="G199" s="145">
        <v>100.0</v>
      </c>
      <c r="H199" s="189">
        <v>60.0</v>
      </c>
      <c r="I199" s="189">
        <v>50.0</v>
      </c>
      <c r="J199" s="149">
        <f t="shared" si="2"/>
        <v>0.002434716635</v>
      </c>
      <c r="K199" s="150">
        <f t="shared" si="9"/>
        <v>1.907194697</v>
      </c>
      <c r="L199" s="151">
        <f t="shared" si="4"/>
        <v>18.44834544</v>
      </c>
      <c r="M199" s="152" t="str">
        <f t="shared" si="5"/>
        <v>juankbell</v>
      </c>
      <c r="N199" s="154">
        <f>IFERROR(__xludf.DUMMYFUNCTION("""COMPUTED_VALUE"""),11.0)</f>
        <v>11</v>
      </c>
      <c r="O199" s="154"/>
      <c r="P199" s="154"/>
      <c r="Q199" s="154"/>
      <c r="R199" s="154"/>
      <c r="S199" s="154"/>
      <c r="T199" s="154"/>
      <c r="U199" s="154"/>
      <c r="V199" s="154"/>
      <c r="W199" s="154"/>
      <c r="X199" s="154"/>
      <c r="Y199" s="154"/>
      <c r="Z199" s="154"/>
    </row>
    <row r="200">
      <c r="A200" s="175" t="s">
        <v>12</v>
      </c>
      <c r="B200" s="175" t="s">
        <v>21</v>
      </c>
      <c r="C200" s="147" t="s">
        <v>566</v>
      </c>
      <c r="D200" s="145" t="s">
        <v>242</v>
      </c>
      <c r="E200" s="166">
        <v>44166.0</v>
      </c>
      <c r="F200" s="147" t="s">
        <v>249</v>
      </c>
      <c r="G200" s="148">
        <v>30.0</v>
      </c>
      <c r="H200" s="148">
        <v>60.0</v>
      </c>
      <c r="I200" s="148">
        <v>40.0</v>
      </c>
      <c r="J200" s="149">
        <f t="shared" si="2"/>
        <v>0.001533508579</v>
      </c>
      <c r="K200" s="150">
        <f t="shared" si="9"/>
        <v>1.201248387</v>
      </c>
      <c r="L200" s="151">
        <f t="shared" si="4"/>
        <v>18.44834544</v>
      </c>
      <c r="M200" s="152" t="str">
        <f t="shared" si="5"/>
        <v>juankbell</v>
      </c>
      <c r="N200" s="154">
        <f>IFERROR(__xludf.DUMMYFUNCTION("""COMPUTED_VALUE"""),12.0)</f>
        <v>12</v>
      </c>
      <c r="O200" s="154"/>
      <c r="P200" s="154"/>
      <c r="Q200" s="154"/>
      <c r="R200" s="154"/>
      <c r="S200" s="154"/>
      <c r="T200" s="154"/>
      <c r="U200" s="154"/>
      <c r="V200" s="154"/>
      <c r="W200" s="154"/>
      <c r="X200" s="154"/>
      <c r="Y200" s="154"/>
      <c r="Z200" s="154"/>
    </row>
    <row r="201">
      <c r="A201" s="175" t="s">
        <v>12</v>
      </c>
      <c r="B201" s="175" t="s">
        <v>396</v>
      </c>
      <c r="C201" s="147" t="s">
        <v>611</v>
      </c>
      <c r="D201" s="145" t="s">
        <v>242</v>
      </c>
      <c r="E201" s="166">
        <v>44168.0</v>
      </c>
      <c r="F201" s="147" t="s">
        <v>249</v>
      </c>
      <c r="G201" s="148">
        <v>100.0</v>
      </c>
      <c r="H201" s="148">
        <v>80.0</v>
      </c>
      <c r="I201" s="148">
        <v>40.0</v>
      </c>
      <c r="J201" s="149">
        <f t="shared" si="2"/>
        <v>0.00250651562</v>
      </c>
      <c r="K201" s="150">
        <f t="shared" si="9"/>
        <v>1.963437235</v>
      </c>
      <c r="L201" s="151">
        <f t="shared" si="4"/>
        <v>18.44834544</v>
      </c>
      <c r="M201" s="152" t="str">
        <f t="shared" si="5"/>
        <v>juankbell</v>
      </c>
      <c r="N201" s="154">
        <f>IFERROR(__xludf.DUMMYFUNCTION("""COMPUTED_VALUE"""),13.0)</f>
        <v>13</v>
      </c>
      <c r="O201" s="154"/>
      <c r="P201" s="154"/>
      <c r="Q201" s="154"/>
      <c r="R201" s="154"/>
      <c r="S201" s="154"/>
      <c r="T201" s="154"/>
      <c r="U201" s="154"/>
      <c r="V201" s="154"/>
      <c r="W201" s="154"/>
      <c r="X201" s="154"/>
      <c r="Y201" s="154"/>
      <c r="Z201" s="154"/>
    </row>
    <row r="202">
      <c r="A202" s="175" t="s">
        <v>12</v>
      </c>
      <c r="B202" s="175" t="s">
        <v>76</v>
      </c>
      <c r="C202" s="147" t="s">
        <v>664</v>
      </c>
      <c r="D202" s="145" t="s">
        <v>242</v>
      </c>
      <c r="E202" s="166">
        <v>44169.0</v>
      </c>
      <c r="F202" s="147" t="s">
        <v>249</v>
      </c>
      <c r="G202" s="148">
        <v>100.0</v>
      </c>
      <c r="H202" s="148">
        <v>100.0</v>
      </c>
      <c r="I202" s="148">
        <v>100.0</v>
      </c>
      <c r="J202" s="149">
        <f t="shared" si="2"/>
        <v>0.003570968962</v>
      </c>
      <c r="K202" s="150">
        <f t="shared" si="9"/>
        <v>2.79725902</v>
      </c>
      <c r="L202" s="151">
        <f t="shared" si="4"/>
        <v>18.44834544</v>
      </c>
      <c r="M202" s="152" t="str">
        <f t="shared" si="5"/>
        <v>juankbell</v>
      </c>
      <c r="N202" s="154">
        <f>IFERROR(__xludf.DUMMYFUNCTION("""COMPUTED_VALUE"""),14.0)</f>
        <v>14</v>
      </c>
      <c r="O202" s="154"/>
      <c r="P202" s="154"/>
      <c r="Q202" s="154"/>
      <c r="R202" s="154"/>
      <c r="S202" s="154"/>
      <c r="T202" s="154"/>
      <c r="U202" s="154"/>
      <c r="V202" s="154"/>
      <c r="W202" s="154"/>
      <c r="X202" s="154"/>
      <c r="Y202" s="154"/>
      <c r="Z202" s="154"/>
    </row>
    <row r="203">
      <c r="A203" s="175" t="s">
        <v>12</v>
      </c>
      <c r="B203" s="175" t="s">
        <v>76</v>
      </c>
      <c r="C203" s="147" t="s">
        <v>574</v>
      </c>
      <c r="D203" s="145" t="s">
        <v>242</v>
      </c>
      <c r="E203" s="166">
        <v>44169.0</v>
      </c>
      <c r="F203" s="147" t="s">
        <v>249</v>
      </c>
      <c r="G203" s="148">
        <v>60.0</v>
      </c>
      <c r="H203" s="148">
        <v>60.0</v>
      </c>
      <c r="I203" s="148">
        <v>40.0</v>
      </c>
      <c r="J203" s="149">
        <f t="shared" si="2"/>
        <v>0.001858965846</v>
      </c>
      <c r="K203" s="150">
        <f t="shared" si="9"/>
        <v>1.456189913</v>
      </c>
      <c r="L203" s="151">
        <f t="shared" si="4"/>
        <v>18.44834544</v>
      </c>
      <c r="M203" s="152" t="str">
        <f t="shared" si="5"/>
        <v>juankbell</v>
      </c>
      <c r="N203" s="154">
        <f>IFERROR(__xludf.DUMMYFUNCTION("""COMPUTED_VALUE"""),15.0)</f>
        <v>15</v>
      </c>
      <c r="O203" s="154"/>
      <c r="P203" s="154"/>
      <c r="Q203" s="154"/>
      <c r="R203" s="154"/>
      <c r="S203" s="154"/>
      <c r="T203" s="154"/>
      <c r="U203" s="154"/>
      <c r="V203" s="154"/>
      <c r="W203" s="154"/>
      <c r="X203" s="154"/>
      <c r="Y203" s="154"/>
      <c r="Z203" s="154"/>
    </row>
    <row r="204">
      <c r="A204" s="161" t="s">
        <v>12</v>
      </c>
      <c r="B204" s="161" t="s">
        <v>262</v>
      </c>
      <c r="C204" s="158" t="s">
        <v>463</v>
      </c>
      <c r="D204" s="163"/>
      <c r="E204" s="164"/>
      <c r="F204" s="157"/>
      <c r="G204" s="159"/>
      <c r="H204" s="159"/>
      <c r="I204" s="159"/>
      <c r="J204" s="149">
        <f t="shared" si="2"/>
        <v>0</v>
      </c>
      <c r="K204" s="165">
        <f>-0.5*R204</f>
        <v>-18.44834544</v>
      </c>
      <c r="L204" s="151">
        <f t="shared" si="4"/>
        <v>18.44834544</v>
      </c>
      <c r="M204" s="152" t="str">
        <f t="shared" si="5"/>
        <v>juankbell</v>
      </c>
      <c r="N204" s="153">
        <f>IFERROR(__xludf.DUMMYFUNCTION("""COMPUTED_VALUE"""),16.0)</f>
        <v>16</v>
      </c>
      <c r="O204" s="153"/>
      <c r="P204" s="153"/>
      <c r="Q204" s="153"/>
      <c r="R204" s="153">
        <v>36.89669088595067</v>
      </c>
      <c r="S204" s="153"/>
      <c r="T204" s="153"/>
      <c r="U204" s="153"/>
      <c r="V204" s="153"/>
      <c r="W204" s="153"/>
      <c r="X204" s="153"/>
      <c r="Y204" s="154"/>
      <c r="Z204" s="154"/>
    </row>
    <row r="205">
      <c r="A205" s="175" t="s">
        <v>25</v>
      </c>
      <c r="B205" s="175" t="s">
        <v>76</v>
      </c>
      <c r="C205" s="147" t="s">
        <v>665</v>
      </c>
      <c r="D205" s="145" t="s">
        <v>242</v>
      </c>
      <c r="E205" s="146">
        <v>44162.0</v>
      </c>
      <c r="F205" s="188" t="s">
        <v>249</v>
      </c>
      <c r="G205" s="189">
        <v>700.0</v>
      </c>
      <c r="H205" s="189">
        <v>300.0</v>
      </c>
      <c r="I205" s="189">
        <v>500.0</v>
      </c>
      <c r="J205" s="149">
        <f t="shared" si="2"/>
        <v>0.01788849243</v>
      </c>
      <c r="K205" s="150">
        <f t="shared" ref="K205:K206" si="10">J205*$J$1</f>
        <v>14.0126524</v>
      </c>
      <c r="L205" s="151">
        <f t="shared" si="4"/>
        <v>14.93681062</v>
      </c>
      <c r="M205" s="152" t="str">
        <f t="shared" si="5"/>
        <v>mzargham</v>
      </c>
      <c r="N205" s="154">
        <f>IFERROR(__xludf.DUMMYFUNCTION("""COMPUTED_VALUE"""),1.0)</f>
        <v>1</v>
      </c>
      <c r="O205" s="154"/>
      <c r="P205" s="154"/>
      <c r="Q205" s="154"/>
      <c r="R205" s="154"/>
      <c r="S205" s="154"/>
      <c r="T205" s="154"/>
      <c r="U205" s="154"/>
      <c r="V205" s="154"/>
      <c r="W205" s="154"/>
      <c r="X205" s="154"/>
      <c r="Y205" s="154"/>
      <c r="Z205" s="154"/>
    </row>
    <row r="206">
      <c r="A206" s="175" t="s">
        <v>25</v>
      </c>
      <c r="B206" s="175" t="s">
        <v>76</v>
      </c>
      <c r="C206" s="147" t="s">
        <v>563</v>
      </c>
      <c r="D206" s="145" t="s">
        <v>242</v>
      </c>
      <c r="E206" s="146">
        <v>44163.0</v>
      </c>
      <c r="F206" s="188" t="s">
        <v>249</v>
      </c>
      <c r="G206" s="145">
        <v>40.0</v>
      </c>
      <c r="H206" s="189">
        <v>30.0</v>
      </c>
      <c r="I206" s="189">
        <v>30.0</v>
      </c>
      <c r="J206" s="149">
        <f t="shared" si="2"/>
        <v>0.001179776444</v>
      </c>
      <c r="K206" s="150">
        <f t="shared" si="10"/>
        <v>0.9241582148</v>
      </c>
      <c r="L206" s="151">
        <f t="shared" si="4"/>
        <v>14.93681062</v>
      </c>
      <c r="M206" s="152" t="str">
        <f t="shared" si="5"/>
        <v>mzargham</v>
      </c>
      <c r="N206" s="154">
        <f>IFERROR(__xludf.DUMMYFUNCTION("""COMPUTED_VALUE"""),2.0)</f>
        <v>2</v>
      </c>
      <c r="O206" s="154"/>
      <c r="P206" s="154"/>
      <c r="Q206" s="154"/>
      <c r="R206" s="154"/>
      <c r="S206" s="154"/>
      <c r="T206" s="154"/>
      <c r="U206" s="154"/>
      <c r="V206" s="154"/>
      <c r="W206" s="154"/>
      <c r="X206" s="154"/>
      <c r="Y206" s="154"/>
      <c r="Z206" s="154"/>
    </row>
    <row r="207">
      <c r="A207" s="161" t="s">
        <v>20</v>
      </c>
      <c r="B207" s="160" t="s">
        <v>262</v>
      </c>
      <c r="C207" s="158" t="s">
        <v>455</v>
      </c>
      <c r="D207" s="160"/>
      <c r="E207" s="174"/>
      <c r="F207" s="160"/>
      <c r="G207" s="160"/>
      <c r="H207" s="167"/>
      <c r="I207" s="167"/>
      <c r="J207" s="176">
        <f t="shared" si="2"/>
        <v>0</v>
      </c>
      <c r="K207" s="177">
        <f>20.431*-0.5</f>
        <v>-10.2155</v>
      </c>
      <c r="L207" s="197">
        <f t="shared" si="4"/>
        <v>10.21534963</v>
      </c>
      <c r="M207" s="185" t="str">
        <f t="shared" si="5"/>
        <v>freedumbs00</v>
      </c>
      <c r="N207" s="163">
        <f>IFERROR(__xludf.DUMMYFUNCTION("""COMPUTED_VALUE"""),1.0)</f>
        <v>1</v>
      </c>
      <c r="O207" s="160"/>
      <c r="P207" s="160"/>
      <c r="Q207" s="160"/>
      <c r="R207" s="163">
        <v>36.89669088595067</v>
      </c>
      <c r="S207" s="160"/>
      <c r="T207" s="160"/>
      <c r="U207" s="160"/>
      <c r="V207" s="160"/>
      <c r="W207" s="160"/>
      <c r="X207" s="160"/>
      <c r="Y207" s="175"/>
      <c r="Z207" s="175"/>
    </row>
    <row r="208">
      <c r="A208" s="175" t="s">
        <v>20</v>
      </c>
      <c r="B208" s="175" t="s">
        <v>3</v>
      </c>
      <c r="C208" s="147" t="s">
        <v>666</v>
      </c>
      <c r="D208" s="145" t="s">
        <v>242</v>
      </c>
      <c r="E208" s="146">
        <v>44159.0</v>
      </c>
      <c r="F208" s="188" t="s">
        <v>249</v>
      </c>
      <c r="G208" s="145">
        <v>40.0</v>
      </c>
      <c r="H208" s="189">
        <v>70.0</v>
      </c>
      <c r="I208" s="189">
        <v>50.0</v>
      </c>
      <c r="J208" s="149">
        <f t="shared" si="2"/>
        <v>0.001890605475</v>
      </c>
      <c r="K208" s="150">
        <f t="shared" ref="K208:K260" si="11">J208*$J$1</f>
        <v>1.480974289</v>
      </c>
      <c r="L208" s="151">
        <f t="shared" si="4"/>
        <v>10.21534963</v>
      </c>
      <c r="M208" s="152" t="str">
        <f t="shared" si="5"/>
        <v>freedumbs00</v>
      </c>
      <c r="N208" s="154">
        <f>IFERROR(__xludf.DUMMYFUNCTION("""COMPUTED_VALUE"""),2.0)</f>
        <v>2</v>
      </c>
      <c r="O208" s="154"/>
      <c r="P208" s="154"/>
      <c r="Q208" s="154"/>
      <c r="R208" s="154"/>
      <c r="S208" s="154"/>
      <c r="T208" s="154"/>
      <c r="U208" s="154"/>
      <c r="V208" s="154"/>
      <c r="W208" s="154"/>
      <c r="X208" s="154"/>
      <c r="Y208" s="154"/>
      <c r="Z208" s="154"/>
    </row>
    <row r="209">
      <c r="A209" s="175" t="s">
        <v>20</v>
      </c>
      <c r="B209" s="175" t="s">
        <v>265</v>
      </c>
      <c r="C209" s="147" t="s">
        <v>557</v>
      </c>
      <c r="D209" s="145" t="s">
        <v>242</v>
      </c>
      <c r="E209" s="146">
        <v>44159.0</v>
      </c>
      <c r="F209" s="188" t="s">
        <v>249</v>
      </c>
      <c r="G209" s="145">
        <v>20.0</v>
      </c>
      <c r="H209" s="189">
        <v>60.0</v>
      </c>
      <c r="I209" s="189">
        <v>30.0</v>
      </c>
      <c r="J209" s="149">
        <f t="shared" si="2"/>
        <v>0.001283215058</v>
      </c>
      <c r="K209" s="150">
        <f t="shared" si="11"/>
        <v>1.005185129</v>
      </c>
      <c r="L209" s="151">
        <f t="shared" si="4"/>
        <v>10.21534963</v>
      </c>
      <c r="M209" s="152" t="str">
        <f t="shared" si="5"/>
        <v>freedumbs00</v>
      </c>
      <c r="N209" s="154">
        <f>IFERROR(__xludf.DUMMYFUNCTION("""COMPUTED_VALUE"""),3.0)</f>
        <v>3</v>
      </c>
      <c r="O209" s="154"/>
      <c r="P209" s="154"/>
      <c r="Q209" s="154"/>
      <c r="R209" s="154"/>
      <c r="S209" s="154"/>
      <c r="T209" s="154"/>
      <c r="U209" s="154"/>
      <c r="V209" s="154"/>
      <c r="W209" s="154"/>
      <c r="X209" s="154"/>
      <c r="Y209" s="154"/>
      <c r="Z209" s="154"/>
    </row>
    <row r="210">
      <c r="A210" s="175" t="s">
        <v>20</v>
      </c>
      <c r="B210" s="175" t="s">
        <v>6</v>
      </c>
      <c r="C210" s="147" t="s">
        <v>601</v>
      </c>
      <c r="D210" s="145" t="s">
        <v>242</v>
      </c>
      <c r="E210" s="146">
        <v>44161.0</v>
      </c>
      <c r="F210" s="188" t="s">
        <v>249</v>
      </c>
      <c r="G210" s="145">
        <v>30.0</v>
      </c>
      <c r="H210" s="189">
        <v>60.0</v>
      </c>
      <c r="I210" s="189">
        <v>30.0</v>
      </c>
      <c r="J210" s="149">
        <f t="shared" si="2"/>
        <v>0.001391700814</v>
      </c>
      <c r="K210" s="150">
        <f t="shared" si="11"/>
        <v>1.090165637</v>
      </c>
      <c r="L210" s="151">
        <f t="shared" si="4"/>
        <v>10.21534963</v>
      </c>
      <c r="M210" s="152" t="str">
        <f t="shared" si="5"/>
        <v>freedumbs00</v>
      </c>
      <c r="N210" s="154">
        <f>IFERROR(__xludf.DUMMYFUNCTION("""COMPUTED_VALUE"""),4.0)</f>
        <v>4</v>
      </c>
      <c r="O210" s="154"/>
      <c r="P210" s="154"/>
      <c r="Q210" s="154"/>
      <c r="R210" s="154"/>
      <c r="S210" s="154"/>
      <c r="T210" s="154"/>
      <c r="U210" s="154"/>
      <c r="V210" s="154"/>
      <c r="W210" s="154"/>
      <c r="X210" s="154"/>
      <c r="Y210" s="154"/>
      <c r="Z210" s="154"/>
    </row>
    <row r="211">
      <c r="A211" s="175" t="s">
        <v>20</v>
      </c>
      <c r="B211" s="175" t="s">
        <v>283</v>
      </c>
      <c r="C211" s="147" t="s">
        <v>667</v>
      </c>
      <c r="D211" s="145" t="s">
        <v>242</v>
      </c>
      <c r="E211" s="146">
        <v>44162.0</v>
      </c>
      <c r="F211" s="188" t="s">
        <v>249</v>
      </c>
      <c r="G211" s="145">
        <v>200.0</v>
      </c>
      <c r="H211" s="189">
        <v>180.0</v>
      </c>
      <c r="I211" s="189">
        <v>100.0</v>
      </c>
      <c r="J211" s="149">
        <f t="shared" si="2"/>
        <v>0.00551025352</v>
      </c>
      <c r="K211" s="150">
        <f t="shared" si="11"/>
        <v>4.316365257</v>
      </c>
      <c r="L211" s="151">
        <f t="shared" si="4"/>
        <v>10.21534963</v>
      </c>
      <c r="M211" s="152" t="str">
        <f t="shared" si="5"/>
        <v>freedumbs00</v>
      </c>
      <c r="N211" s="154">
        <f>IFERROR(__xludf.DUMMYFUNCTION("""COMPUTED_VALUE"""),5.0)</f>
        <v>5</v>
      </c>
      <c r="O211" s="154"/>
      <c r="P211" s="154"/>
      <c r="Q211" s="154"/>
      <c r="R211" s="154"/>
      <c r="S211" s="154"/>
      <c r="T211" s="154"/>
      <c r="U211" s="154"/>
      <c r="V211" s="154"/>
      <c r="W211" s="154"/>
      <c r="X211" s="154"/>
      <c r="Y211" s="154"/>
      <c r="Z211" s="154"/>
    </row>
    <row r="212">
      <c r="A212" s="175" t="s">
        <v>20</v>
      </c>
      <c r="B212" s="175" t="s">
        <v>265</v>
      </c>
      <c r="C212" s="147" t="s">
        <v>668</v>
      </c>
      <c r="D212" s="145" t="s">
        <v>242</v>
      </c>
      <c r="E212" s="146">
        <v>44165.0</v>
      </c>
      <c r="F212" s="147" t="s">
        <v>249</v>
      </c>
      <c r="G212" s="148">
        <v>50.0</v>
      </c>
      <c r="H212" s="148">
        <v>60.0</v>
      </c>
      <c r="I212" s="148">
        <v>30.0</v>
      </c>
      <c r="J212" s="149">
        <f t="shared" si="2"/>
        <v>0.001608672325</v>
      </c>
      <c r="K212" s="150">
        <f t="shared" si="11"/>
        <v>1.260126655</v>
      </c>
      <c r="L212" s="151">
        <f t="shared" si="4"/>
        <v>10.21534963</v>
      </c>
      <c r="M212" s="152" t="str">
        <f t="shared" si="5"/>
        <v>freedumbs00</v>
      </c>
      <c r="N212" s="154">
        <f>IFERROR(__xludf.DUMMYFUNCTION("""COMPUTED_VALUE"""),6.0)</f>
        <v>6</v>
      </c>
      <c r="O212" s="154"/>
      <c r="P212" s="154"/>
      <c r="Q212" s="154"/>
      <c r="R212" s="154"/>
      <c r="S212" s="154"/>
      <c r="T212" s="154"/>
      <c r="U212" s="154"/>
      <c r="V212" s="154"/>
      <c r="W212" s="154"/>
      <c r="X212" s="154"/>
      <c r="Y212" s="154"/>
      <c r="Z212" s="154"/>
    </row>
    <row r="213">
      <c r="A213" s="175" t="s">
        <v>20</v>
      </c>
      <c r="B213" s="175" t="s">
        <v>265</v>
      </c>
      <c r="C213" s="147" t="s">
        <v>568</v>
      </c>
      <c r="D213" s="145" t="s">
        <v>242</v>
      </c>
      <c r="E213" s="166">
        <v>44166.0</v>
      </c>
      <c r="F213" s="147" t="s">
        <v>249</v>
      </c>
      <c r="G213" s="148">
        <v>20.0</v>
      </c>
      <c r="H213" s="148">
        <v>60.0</v>
      </c>
      <c r="I213" s="148">
        <v>40.0</v>
      </c>
      <c r="J213" s="149">
        <f t="shared" si="2"/>
        <v>0.001425022823</v>
      </c>
      <c r="K213" s="150">
        <f t="shared" si="11"/>
        <v>1.116267878</v>
      </c>
      <c r="L213" s="151">
        <f t="shared" si="4"/>
        <v>10.21534963</v>
      </c>
      <c r="M213" s="152" t="str">
        <f t="shared" si="5"/>
        <v>freedumbs00</v>
      </c>
      <c r="N213" s="154">
        <f>IFERROR(__xludf.DUMMYFUNCTION("""COMPUTED_VALUE"""),7.0)</f>
        <v>7</v>
      </c>
      <c r="O213" s="154"/>
      <c r="P213" s="154"/>
      <c r="Q213" s="154"/>
      <c r="R213" s="154"/>
      <c r="S213" s="154"/>
      <c r="T213" s="154"/>
      <c r="U213" s="154"/>
      <c r="V213" s="154"/>
      <c r="W213" s="154"/>
      <c r="X213" s="154"/>
      <c r="Y213" s="154"/>
      <c r="Z213" s="154"/>
    </row>
    <row r="214">
      <c r="A214" s="175" t="s">
        <v>20</v>
      </c>
      <c r="B214" s="175" t="s">
        <v>3</v>
      </c>
      <c r="C214" s="147" t="s">
        <v>669</v>
      </c>
      <c r="D214" s="145" t="s">
        <v>242</v>
      </c>
      <c r="E214" s="166">
        <v>44168.0</v>
      </c>
      <c r="F214" s="147" t="s">
        <v>249</v>
      </c>
      <c r="G214" s="148">
        <v>1.0</v>
      </c>
      <c r="H214" s="148">
        <v>1.0</v>
      </c>
      <c r="I214" s="148">
        <v>1.0</v>
      </c>
      <c r="J214" s="149">
        <f t="shared" si="2"/>
        <v>0.00003570968962</v>
      </c>
      <c r="K214" s="150">
        <f t="shared" si="11"/>
        <v>0.0279725902</v>
      </c>
      <c r="L214" s="151">
        <f t="shared" si="4"/>
        <v>10.21534963</v>
      </c>
      <c r="M214" s="152" t="str">
        <f t="shared" si="5"/>
        <v>freedumbs00</v>
      </c>
      <c r="N214" s="154">
        <f>IFERROR(__xludf.DUMMYFUNCTION("""COMPUTED_VALUE"""),8.0)</f>
        <v>8</v>
      </c>
      <c r="O214" s="154"/>
      <c r="P214" s="154"/>
      <c r="Q214" s="154"/>
      <c r="R214" s="154"/>
      <c r="S214" s="154"/>
      <c r="T214" s="154"/>
      <c r="U214" s="154"/>
      <c r="V214" s="154"/>
      <c r="W214" s="154"/>
      <c r="X214" s="154"/>
      <c r="Y214" s="154"/>
      <c r="Z214" s="154"/>
    </row>
    <row r="215">
      <c r="A215" s="175" t="s">
        <v>20</v>
      </c>
      <c r="B215" s="175" t="s">
        <v>76</v>
      </c>
      <c r="C215" s="147" t="s">
        <v>657</v>
      </c>
      <c r="D215" s="145" t="s">
        <v>242</v>
      </c>
      <c r="E215" s="166">
        <v>44169.0</v>
      </c>
      <c r="F215" s="147" t="s">
        <v>249</v>
      </c>
      <c r="G215" s="148">
        <v>150.0</v>
      </c>
      <c r="H215" s="148">
        <v>150.0</v>
      </c>
      <c r="I215" s="148">
        <v>80.0</v>
      </c>
      <c r="J215" s="149">
        <f t="shared" si="2"/>
        <v>0.004363799085</v>
      </c>
      <c r="K215" s="150">
        <f t="shared" si="11"/>
        <v>3.418309283</v>
      </c>
      <c r="L215" s="151">
        <f t="shared" si="4"/>
        <v>10.21534963</v>
      </c>
      <c r="M215" s="152" t="str">
        <f t="shared" si="5"/>
        <v>freedumbs00</v>
      </c>
      <c r="N215" s="154">
        <f>IFERROR(__xludf.DUMMYFUNCTION("""COMPUTED_VALUE"""),9.0)</f>
        <v>9</v>
      </c>
      <c r="O215" s="154"/>
      <c r="P215" s="154"/>
      <c r="Q215" s="154"/>
      <c r="R215" s="154"/>
      <c r="S215" s="154"/>
      <c r="T215" s="154"/>
      <c r="U215" s="154"/>
      <c r="V215" s="154"/>
      <c r="W215" s="154"/>
      <c r="X215" s="154"/>
      <c r="Y215" s="154"/>
      <c r="Z215" s="154"/>
    </row>
    <row r="216">
      <c r="A216" s="175" t="s">
        <v>20</v>
      </c>
      <c r="B216" s="175" t="s">
        <v>76</v>
      </c>
      <c r="C216" s="147" t="s">
        <v>670</v>
      </c>
      <c r="D216" s="145" t="s">
        <v>242</v>
      </c>
      <c r="E216" s="166">
        <v>44169.0</v>
      </c>
      <c r="F216" s="147" t="s">
        <v>249</v>
      </c>
      <c r="G216" s="148">
        <v>30.0</v>
      </c>
      <c r="H216" s="148">
        <v>40.0</v>
      </c>
      <c r="I216" s="148">
        <v>30.0</v>
      </c>
      <c r="J216" s="149">
        <f t="shared" si="2"/>
        <v>0.001178094064</v>
      </c>
      <c r="K216" s="150">
        <f t="shared" si="11"/>
        <v>0.9228403498</v>
      </c>
      <c r="L216" s="151">
        <f t="shared" si="4"/>
        <v>10.21534963</v>
      </c>
      <c r="M216" s="152" t="str">
        <f t="shared" si="5"/>
        <v>freedumbs00</v>
      </c>
      <c r="N216" s="154">
        <f>IFERROR(__xludf.DUMMYFUNCTION("""COMPUTED_VALUE"""),10.0)</f>
        <v>10</v>
      </c>
      <c r="O216" s="154"/>
      <c r="P216" s="154"/>
      <c r="Q216" s="154"/>
      <c r="R216" s="154"/>
      <c r="S216" s="154"/>
      <c r="T216" s="154"/>
      <c r="U216" s="154"/>
      <c r="V216" s="154"/>
      <c r="W216" s="154"/>
      <c r="X216" s="154"/>
      <c r="Y216" s="154"/>
      <c r="Z216" s="154"/>
    </row>
    <row r="217">
      <c r="A217" s="175" t="s">
        <v>20</v>
      </c>
      <c r="B217" s="175" t="s">
        <v>76</v>
      </c>
      <c r="C217" s="147" t="s">
        <v>574</v>
      </c>
      <c r="D217" s="145" t="s">
        <v>242</v>
      </c>
      <c r="E217" s="166">
        <v>44169.0</v>
      </c>
      <c r="F217" s="147" t="s">
        <v>249</v>
      </c>
      <c r="G217" s="148">
        <v>45.0</v>
      </c>
      <c r="H217" s="148">
        <v>45.0</v>
      </c>
      <c r="I217" s="148">
        <v>40.0</v>
      </c>
      <c r="J217" s="149">
        <f t="shared" si="2"/>
        <v>0.00153603215</v>
      </c>
      <c r="K217" s="150">
        <f t="shared" si="11"/>
        <v>1.203225184</v>
      </c>
      <c r="L217" s="151">
        <f t="shared" si="4"/>
        <v>10.21534963</v>
      </c>
      <c r="M217" s="152" t="str">
        <f t="shared" si="5"/>
        <v>freedumbs00</v>
      </c>
      <c r="N217" s="154">
        <f>IFERROR(__xludf.DUMMYFUNCTION("""COMPUTED_VALUE"""),11.0)</f>
        <v>11</v>
      </c>
      <c r="O217" s="154"/>
      <c r="P217" s="154"/>
      <c r="Q217" s="154"/>
      <c r="R217" s="154"/>
      <c r="S217" s="154"/>
      <c r="T217" s="154"/>
      <c r="U217" s="154"/>
      <c r="V217" s="154"/>
      <c r="W217" s="154"/>
      <c r="X217" s="154"/>
      <c r="Y217" s="154"/>
      <c r="Z217" s="154"/>
    </row>
    <row r="218">
      <c r="A218" s="175" t="s">
        <v>20</v>
      </c>
      <c r="B218" s="175" t="s">
        <v>3</v>
      </c>
      <c r="C218" s="147" t="s">
        <v>671</v>
      </c>
      <c r="D218" s="145" t="s">
        <v>242</v>
      </c>
      <c r="E218" s="166">
        <v>44169.0</v>
      </c>
      <c r="F218" s="147" t="s">
        <v>249</v>
      </c>
      <c r="G218" s="148">
        <v>100.0</v>
      </c>
      <c r="H218" s="148">
        <v>110.0</v>
      </c>
      <c r="I218" s="148">
        <v>80.0</v>
      </c>
      <c r="J218" s="149">
        <f t="shared" si="2"/>
        <v>0.003394156806</v>
      </c>
      <c r="K218" s="150">
        <f t="shared" si="11"/>
        <v>2.658756165</v>
      </c>
      <c r="L218" s="151">
        <f t="shared" si="4"/>
        <v>10.21534963</v>
      </c>
      <c r="M218" s="152" t="str">
        <f t="shared" si="5"/>
        <v>freedumbs00</v>
      </c>
      <c r="N218" s="154">
        <f>IFERROR(__xludf.DUMMYFUNCTION("""COMPUTED_VALUE"""),12.0)</f>
        <v>12</v>
      </c>
      <c r="O218" s="154"/>
      <c r="P218" s="154"/>
      <c r="Q218" s="154"/>
      <c r="R218" s="154"/>
      <c r="S218" s="154"/>
      <c r="T218" s="154"/>
      <c r="U218" s="154"/>
      <c r="V218" s="154"/>
      <c r="W218" s="154"/>
      <c r="X218" s="154"/>
      <c r="Y218" s="154"/>
      <c r="Z218" s="154"/>
    </row>
    <row r="219">
      <c r="A219" s="175" t="s">
        <v>20</v>
      </c>
      <c r="B219" s="175" t="s">
        <v>6</v>
      </c>
      <c r="C219" s="147" t="s">
        <v>595</v>
      </c>
      <c r="D219" s="145" t="s">
        <v>242</v>
      </c>
      <c r="E219" s="166">
        <v>44169.0</v>
      </c>
      <c r="F219" s="147" t="s">
        <v>249</v>
      </c>
      <c r="G219" s="148">
        <v>60.0</v>
      </c>
      <c r="H219" s="148">
        <v>70.0</v>
      </c>
      <c r="I219" s="148">
        <v>50.0</v>
      </c>
      <c r="J219" s="149">
        <f t="shared" si="2"/>
        <v>0.002107576987</v>
      </c>
      <c r="K219" s="150">
        <f t="shared" si="11"/>
        <v>1.650935306</v>
      </c>
      <c r="L219" s="151">
        <f t="shared" si="4"/>
        <v>10.21534963</v>
      </c>
      <c r="M219" s="152" t="str">
        <f t="shared" si="5"/>
        <v>freedumbs00</v>
      </c>
      <c r="N219" s="154">
        <f>IFERROR(__xludf.DUMMYFUNCTION("""COMPUTED_VALUE"""),13.0)</f>
        <v>13</v>
      </c>
      <c r="O219" s="154"/>
      <c r="P219" s="154"/>
      <c r="Q219" s="154"/>
      <c r="R219" s="154"/>
      <c r="S219" s="154"/>
      <c r="T219" s="154"/>
      <c r="U219" s="154"/>
      <c r="V219" s="154"/>
      <c r="W219" s="154"/>
      <c r="X219" s="154"/>
      <c r="Y219" s="154"/>
      <c r="Z219" s="154"/>
    </row>
    <row r="220">
      <c r="A220" s="175" t="s">
        <v>20</v>
      </c>
      <c r="B220" s="175" t="s">
        <v>265</v>
      </c>
      <c r="C220" s="147" t="s">
        <v>672</v>
      </c>
      <c r="D220" s="145" t="s">
        <v>242</v>
      </c>
      <c r="E220" s="166">
        <v>44169.0</v>
      </c>
      <c r="F220" s="147" t="s">
        <v>249</v>
      </c>
      <c r="G220" s="148">
        <v>10.0</v>
      </c>
      <c r="H220" s="148">
        <v>10.0</v>
      </c>
      <c r="I220" s="148">
        <v>10.0</v>
      </c>
      <c r="J220" s="149">
        <f t="shared" si="2"/>
        <v>0.0003570968962</v>
      </c>
      <c r="K220" s="150">
        <f t="shared" si="11"/>
        <v>0.279725902</v>
      </c>
      <c r="L220" s="151">
        <f t="shared" si="4"/>
        <v>10.21534963</v>
      </c>
      <c r="M220" s="152" t="str">
        <f t="shared" si="5"/>
        <v>freedumbs00</v>
      </c>
      <c r="N220" s="154">
        <f>IFERROR(__xludf.DUMMYFUNCTION("""COMPUTED_VALUE"""),14.0)</f>
        <v>14</v>
      </c>
      <c r="O220" s="154"/>
      <c r="P220" s="154"/>
      <c r="Q220" s="154"/>
      <c r="R220" s="154"/>
      <c r="S220" s="154"/>
      <c r="T220" s="154"/>
      <c r="U220" s="154"/>
      <c r="V220" s="154"/>
      <c r="W220" s="154"/>
      <c r="X220" s="154"/>
      <c r="Y220" s="154"/>
      <c r="Z220" s="154"/>
    </row>
    <row r="221">
      <c r="A221" s="175" t="s">
        <v>19</v>
      </c>
      <c r="B221" s="175" t="s">
        <v>6</v>
      </c>
      <c r="C221" s="147" t="s">
        <v>601</v>
      </c>
      <c r="D221" s="145" t="s">
        <v>242</v>
      </c>
      <c r="E221" s="146">
        <v>44161.0</v>
      </c>
      <c r="F221" s="188" t="s">
        <v>249</v>
      </c>
      <c r="G221" s="189">
        <v>100.0</v>
      </c>
      <c r="H221" s="189">
        <v>60.0</v>
      </c>
      <c r="I221" s="189">
        <v>30.0</v>
      </c>
      <c r="J221" s="149">
        <f t="shared" si="2"/>
        <v>0.002151101104</v>
      </c>
      <c r="K221" s="150">
        <f t="shared" si="11"/>
        <v>1.685029198</v>
      </c>
      <c r="L221" s="151">
        <f t="shared" si="4"/>
        <v>9.872026389</v>
      </c>
      <c r="M221" s="152" t="str">
        <f t="shared" si="5"/>
        <v>vegayp</v>
      </c>
      <c r="N221" s="154">
        <f>IFERROR(__xludf.DUMMYFUNCTION("""COMPUTED_VALUE"""),1.0)</f>
        <v>1</v>
      </c>
      <c r="O221" s="154"/>
      <c r="P221" s="154"/>
      <c r="Q221" s="154"/>
      <c r="R221" s="154"/>
      <c r="S221" s="154"/>
      <c r="T221" s="154"/>
      <c r="U221" s="154"/>
      <c r="V221" s="154"/>
      <c r="W221" s="154"/>
      <c r="X221" s="154"/>
      <c r="Y221" s="154"/>
      <c r="Z221" s="154"/>
    </row>
    <row r="222">
      <c r="A222" s="175" t="s">
        <v>19</v>
      </c>
      <c r="B222" s="175" t="s">
        <v>265</v>
      </c>
      <c r="C222" s="147" t="s">
        <v>602</v>
      </c>
      <c r="D222" s="145" t="s">
        <v>242</v>
      </c>
      <c r="E222" s="146">
        <v>44161.0</v>
      </c>
      <c r="F222" s="188" t="s">
        <v>249</v>
      </c>
      <c r="G222" s="189">
        <v>80.0</v>
      </c>
      <c r="H222" s="189">
        <v>60.0</v>
      </c>
      <c r="I222" s="189">
        <v>30.0</v>
      </c>
      <c r="J222" s="149">
        <f t="shared" si="2"/>
        <v>0.001934129593</v>
      </c>
      <c r="K222" s="150">
        <f t="shared" si="11"/>
        <v>1.515068181</v>
      </c>
      <c r="L222" s="151">
        <f t="shared" si="4"/>
        <v>9.872026389</v>
      </c>
      <c r="M222" s="152" t="str">
        <f t="shared" si="5"/>
        <v>vegayp</v>
      </c>
      <c r="N222" s="154">
        <f>IFERROR(__xludf.DUMMYFUNCTION("""COMPUTED_VALUE"""),2.0)</f>
        <v>2</v>
      </c>
      <c r="O222" s="154"/>
      <c r="P222" s="154"/>
      <c r="Q222" s="154"/>
      <c r="R222" s="154"/>
      <c r="S222" s="154"/>
      <c r="T222" s="154"/>
      <c r="U222" s="154"/>
      <c r="V222" s="154"/>
      <c r="W222" s="154"/>
      <c r="X222" s="154"/>
      <c r="Y222" s="154"/>
      <c r="Z222" s="154"/>
    </row>
    <row r="223">
      <c r="A223" s="175" t="s">
        <v>19</v>
      </c>
      <c r="B223" s="175" t="s">
        <v>265</v>
      </c>
      <c r="C223" s="147" t="s">
        <v>673</v>
      </c>
      <c r="D223" s="145" t="s">
        <v>242</v>
      </c>
      <c r="E223" s="146">
        <v>44161.0</v>
      </c>
      <c r="F223" s="188" t="s">
        <v>249</v>
      </c>
      <c r="G223" s="189">
        <v>100.0</v>
      </c>
      <c r="H223" s="189">
        <v>100.0</v>
      </c>
      <c r="I223" s="189">
        <v>30.0</v>
      </c>
      <c r="J223" s="149">
        <f t="shared" si="2"/>
        <v>0.002578314604</v>
      </c>
      <c r="K223" s="150">
        <f t="shared" si="11"/>
        <v>2.019679773</v>
      </c>
      <c r="L223" s="151">
        <f t="shared" si="4"/>
        <v>9.872026389</v>
      </c>
      <c r="M223" s="152" t="str">
        <f t="shared" si="5"/>
        <v>vegayp</v>
      </c>
      <c r="N223" s="154">
        <f>IFERROR(__xludf.DUMMYFUNCTION("""COMPUTED_VALUE"""),3.0)</f>
        <v>3</v>
      </c>
      <c r="O223" s="154"/>
      <c r="P223" s="154"/>
      <c r="Q223" s="154"/>
      <c r="R223" s="154"/>
      <c r="S223" s="154"/>
      <c r="T223" s="154"/>
      <c r="U223" s="154"/>
      <c r="V223" s="154"/>
      <c r="W223" s="154"/>
      <c r="X223" s="154"/>
      <c r="Y223" s="154"/>
      <c r="Z223" s="154"/>
    </row>
    <row r="224">
      <c r="A224" s="175" t="s">
        <v>19</v>
      </c>
      <c r="B224" s="175" t="s">
        <v>6</v>
      </c>
      <c r="C224" s="147" t="s">
        <v>608</v>
      </c>
      <c r="D224" s="145" t="s">
        <v>242</v>
      </c>
      <c r="E224" s="166">
        <v>44167.0</v>
      </c>
      <c r="F224" s="147" t="s">
        <v>249</v>
      </c>
      <c r="G224" s="148">
        <v>60.0</v>
      </c>
      <c r="H224" s="148">
        <v>60.0</v>
      </c>
      <c r="I224" s="148">
        <v>40.0</v>
      </c>
      <c r="J224" s="149">
        <f t="shared" si="2"/>
        <v>0.001858965846</v>
      </c>
      <c r="K224" s="150">
        <f t="shared" si="11"/>
        <v>1.456189913</v>
      </c>
      <c r="L224" s="151">
        <f t="shared" si="4"/>
        <v>9.872026389</v>
      </c>
      <c r="M224" s="152" t="str">
        <f t="shared" si="5"/>
        <v>vegayp</v>
      </c>
      <c r="N224" s="154">
        <f>IFERROR(__xludf.DUMMYFUNCTION("""COMPUTED_VALUE"""),4.0)</f>
        <v>4</v>
      </c>
      <c r="O224" s="154"/>
      <c r="P224" s="154"/>
      <c r="Q224" s="154"/>
      <c r="R224" s="154"/>
      <c r="S224" s="154"/>
      <c r="T224" s="154"/>
      <c r="U224" s="154"/>
      <c r="V224" s="154"/>
      <c r="W224" s="154"/>
      <c r="X224" s="154"/>
      <c r="Y224" s="154"/>
      <c r="Z224" s="154"/>
    </row>
    <row r="225">
      <c r="A225" s="175" t="s">
        <v>19</v>
      </c>
      <c r="B225" s="175" t="s">
        <v>76</v>
      </c>
      <c r="C225" s="147" t="s">
        <v>674</v>
      </c>
      <c r="D225" s="145" t="s">
        <v>242</v>
      </c>
      <c r="E225" s="166">
        <v>44169.0</v>
      </c>
      <c r="F225" s="147" t="s">
        <v>249</v>
      </c>
      <c r="G225" s="148">
        <v>100.0</v>
      </c>
      <c r="H225" s="148">
        <v>40.0</v>
      </c>
      <c r="I225" s="148">
        <v>40.0</v>
      </c>
      <c r="J225" s="149">
        <f t="shared" si="2"/>
        <v>0.00207930212</v>
      </c>
      <c r="K225" s="150">
        <f t="shared" si="11"/>
        <v>1.62878666</v>
      </c>
      <c r="L225" s="151">
        <f t="shared" si="4"/>
        <v>9.872026389</v>
      </c>
      <c r="M225" s="152" t="str">
        <f t="shared" si="5"/>
        <v>vegayp</v>
      </c>
      <c r="N225" s="154">
        <f>IFERROR(__xludf.DUMMYFUNCTION("""COMPUTED_VALUE"""),5.0)</f>
        <v>5</v>
      </c>
      <c r="O225" s="154"/>
      <c r="P225" s="154"/>
      <c r="Q225" s="154"/>
      <c r="R225" s="154"/>
      <c r="S225" s="154"/>
      <c r="T225" s="154"/>
      <c r="U225" s="154"/>
      <c r="V225" s="154"/>
      <c r="W225" s="154"/>
      <c r="X225" s="154"/>
      <c r="Y225" s="154"/>
      <c r="Z225" s="154"/>
    </row>
    <row r="226">
      <c r="A226" s="175" t="s">
        <v>19</v>
      </c>
      <c r="B226" s="175" t="s">
        <v>265</v>
      </c>
      <c r="C226" s="147" t="s">
        <v>622</v>
      </c>
      <c r="D226" s="145" t="s">
        <v>242</v>
      </c>
      <c r="E226" s="166">
        <v>44169.0</v>
      </c>
      <c r="F226" s="147" t="s">
        <v>249</v>
      </c>
      <c r="G226" s="148">
        <v>60.0</v>
      </c>
      <c r="H226" s="148">
        <v>60.0</v>
      </c>
      <c r="I226" s="148">
        <v>50.0</v>
      </c>
      <c r="J226" s="149">
        <f t="shared" si="2"/>
        <v>0.002000773612</v>
      </c>
      <c r="K226" s="150">
        <f t="shared" si="11"/>
        <v>1.567272663</v>
      </c>
      <c r="L226" s="151">
        <f t="shared" si="4"/>
        <v>9.872026389</v>
      </c>
      <c r="M226" s="152" t="str">
        <f t="shared" si="5"/>
        <v>vegayp</v>
      </c>
      <c r="N226" s="154">
        <f>IFERROR(__xludf.DUMMYFUNCTION("""COMPUTED_VALUE"""),6.0)</f>
        <v>6</v>
      </c>
      <c r="O226" s="154"/>
      <c r="P226" s="154"/>
      <c r="Q226" s="154"/>
      <c r="R226" s="154"/>
      <c r="S226" s="154"/>
      <c r="T226" s="154"/>
      <c r="U226" s="154"/>
      <c r="V226" s="154"/>
      <c r="W226" s="154"/>
      <c r="X226" s="154"/>
      <c r="Y226" s="154"/>
      <c r="Z226" s="154"/>
    </row>
    <row r="227">
      <c r="A227" s="175" t="s">
        <v>21</v>
      </c>
      <c r="B227" s="175" t="s">
        <v>3</v>
      </c>
      <c r="C227" s="147" t="s">
        <v>582</v>
      </c>
      <c r="D227" s="145" t="s">
        <v>242</v>
      </c>
      <c r="E227" s="146">
        <v>44159.0</v>
      </c>
      <c r="F227" s="147" t="s">
        <v>249</v>
      </c>
      <c r="G227" s="145">
        <v>30.0</v>
      </c>
      <c r="H227" s="148">
        <v>60.0</v>
      </c>
      <c r="I227" s="148">
        <v>50.0</v>
      </c>
      <c r="J227" s="149">
        <f t="shared" si="2"/>
        <v>0.001675316344</v>
      </c>
      <c r="K227" s="150">
        <f t="shared" si="11"/>
        <v>1.312331136</v>
      </c>
      <c r="L227" s="151">
        <f t="shared" si="4"/>
        <v>9.052678764</v>
      </c>
      <c r="M227" s="152" t="str">
        <f t="shared" si="5"/>
        <v>liviade</v>
      </c>
      <c r="N227" s="154">
        <f>IFERROR(__xludf.DUMMYFUNCTION("""COMPUTED_VALUE"""),1.0)</f>
        <v>1</v>
      </c>
      <c r="O227" s="154"/>
      <c r="P227" s="154"/>
      <c r="Q227" s="154"/>
      <c r="R227" s="154"/>
      <c r="S227" s="154"/>
      <c r="T227" s="154"/>
      <c r="U227" s="154"/>
      <c r="V227" s="154"/>
      <c r="W227" s="154"/>
      <c r="X227" s="154"/>
      <c r="Y227" s="154"/>
      <c r="Z227" s="154"/>
    </row>
    <row r="228">
      <c r="A228" s="175" t="s">
        <v>21</v>
      </c>
      <c r="B228" s="175" t="s">
        <v>3</v>
      </c>
      <c r="C228" s="147" t="s">
        <v>675</v>
      </c>
      <c r="D228" s="145" t="s">
        <v>242</v>
      </c>
      <c r="E228" s="146">
        <v>44159.0</v>
      </c>
      <c r="F228" s="147" t="s">
        <v>249</v>
      </c>
      <c r="G228" s="189">
        <v>200.0</v>
      </c>
      <c r="H228" s="148">
        <v>60.0</v>
      </c>
      <c r="I228" s="148">
        <v>120.0</v>
      </c>
      <c r="J228" s="149">
        <f t="shared" si="2"/>
        <v>0.004512228551</v>
      </c>
      <c r="K228" s="150">
        <f t="shared" si="11"/>
        <v>3.534579032</v>
      </c>
      <c r="L228" s="151">
        <f t="shared" si="4"/>
        <v>9.052678764</v>
      </c>
      <c r="M228" s="152" t="str">
        <f t="shared" si="5"/>
        <v>liviade</v>
      </c>
      <c r="N228" s="154">
        <f>IFERROR(__xludf.DUMMYFUNCTION("""COMPUTED_VALUE"""),2.0)</f>
        <v>2</v>
      </c>
      <c r="O228" s="154"/>
      <c r="P228" s="154"/>
      <c r="Q228" s="154"/>
      <c r="R228" s="154"/>
      <c r="S228" s="154"/>
      <c r="T228" s="154"/>
      <c r="U228" s="154"/>
      <c r="V228" s="154"/>
      <c r="W228" s="154"/>
      <c r="X228" s="154"/>
      <c r="Y228" s="154"/>
      <c r="Z228" s="154"/>
    </row>
    <row r="229">
      <c r="A229" s="175" t="s">
        <v>21</v>
      </c>
      <c r="B229" s="175" t="s">
        <v>6</v>
      </c>
      <c r="C229" s="147" t="s">
        <v>583</v>
      </c>
      <c r="D229" s="145" t="s">
        <v>242</v>
      </c>
      <c r="E229" s="146">
        <v>44159.0</v>
      </c>
      <c r="F229" s="147" t="s">
        <v>249</v>
      </c>
      <c r="G229" s="148">
        <v>30.0</v>
      </c>
      <c r="H229" s="148">
        <v>70.0</v>
      </c>
      <c r="I229" s="148">
        <v>50.0</v>
      </c>
      <c r="J229" s="149">
        <f t="shared" si="2"/>
        <v>0.001782119719</v>
      </c>
      <c r="K229" s="150">
        <f t="shared" si="11"/>
        <v>1.39599378</v>
      </c>
      <c r="L229" s="151">
        <f t="shared" si="4"/>
        <v>9.052678764</v>
      </c>
      <c r="M229" s="152" t="str">
        <f t="shared" si="5"/>
        <v>liviade</v>
      </c>
      <c r="N229" s="154">
        <f>IFERROR(__xludf.DUMMYFUNCTION("""COMPUTED_VALUE"""),3.0)</f>
        <v>3</v>
      </c>
      <c r="O229" s="154"/>
      <c r="P229" s="154"/>
      <c r="Q229" s="154"/>
      <c r="R229" s="154"/>
      <c r="S229" s="154"/>
      <c r="T229" s="154"/>
      <c r="U229" s="154"/>
      <c r="V229" s="154"/>
      <c r="W229" s="154"/>
      <c r="X229" s="154"/>
      <c r="Y229" s="154"/>
      <c r="Z229" s="154"/>
    </row>
    <row r="230">
      <c r="A230" s="175" t="s">
        <v>21</v>
      </c>
      <c r="B230" s="175" t="s">
        <v>265</v>
      </c>
      <c r="C230" s="147" t="s">
        <v>557</v>
      </c>
      <c r="D230" s="145" t="s">
        <v>242</v>
      </c>
      <c r="E230" s="146">
        <v>44159.0</v>
      </c>
      <c r="F230" s="147" t="s">
        <v>249</v>
      </c>
      <c r="G230" s="148">
        <v>30.0</v>
      </c>
      <c r="H230" s="148">
        <v>70.0</v>
      </c>
      <c r="I230" s="148">
        <v>50.0</v>
      </c>
      <c r="J230" s="149">
        <f t="shared" si="2"/>
        <v>0.001782119719</v>
      </c>
      <c r="K230" s="150">
        <f t="shared" si="11"/>
        <v>1.39599378</v>
      </c>
      <c r="L230" s="151">
        <f t="shared" si="4"/>
        <v>9.052678764</v>
      </c>
      <c r="M230" s="152" t="str">
        <f t="shared" si="5"/>
        <v>liviade</v>
      </c>
      <c r="N230" s="154">
        <f>IFERROR(__xludf.DUMMYFUNCTION("""COMPUTED_VALUE"""),4.0)</f>
        <v>4</v>
      </c>
      <c r="O230" s="154"/>
      <c r="P230" s="154"/>
      <c r="Q230" s="154"/>
      <c r="R230" s="154"/>
      <c r="S230" s="154"/>
      <c r="T230" s="154"/>
      <c r="U230" s="154"/>
      <c r="V230" s="154"/>
      <c r="W230" s="154"/>
      <c r="X230" s="154"/>
      <c r="Y230" s="154"/>
      <c r="Z230" s="154"/>
    </row>
    <row r="231">
      <c r="A231" s="175" t="s">
        <v>21</v>
      </c>
      <c r="B231" s="175" t="s">
        <v>396</v>
      </c>
      <c r="C231" s="147" t="s">
        <v>676</v>
      </c>
      <c r="D231" s="145" t="s">
        <v>242</v>
      </c>
      <c r="E231" s="146">
        <v>44159.0</v>
      </c>
      <c r="F231" s="147" t="s">
        <v>249</v>
      </c>
      <c r="G231" s="148">
        <v>200.0</v>
      </c>
      <c r="H231" s="148">
        <v>200.0</v>
      </c>
      <c r="I231" s="148">
        <v>100.0</v>
      </c>
      <c r="J231" s="149">
        <f t="shared" si="2"/>
        <v>0.00572386027</v>
      </c>
      <c r="K231" s="150">
        <f t="shared" si="11"/>
        <v>4.483690545</v>
      </c>
      <c r="L231" s="151">
        <f t="shared" si="4"/>
        <v>9.052678764</v>
      </c>
      <c r="M231" s="152" t="str">
        <f t="shared" si="5"/>
        <v>liviade</v>
      </c>
      <c r="N231" s="154">
        <f>IFERROR(__xludf.DUMMYFUNCTION("""COMPUTED_VALUE"""),5.0)</f>
        <v>5</v>
      </c>
      <c r="O231" s="154"/>
      <c r="P231" s="154"/>
      <c r="Q231" s="154"/>
      <c r="R231" s="154"/>
      <c r="S231" s="154"/>
      <c r="T231" s="154"/>
      <c r="U231" s="154"/>
      <c r="V231" s="154"/>
      <c r="W231" s="154"/>
      <c r="X231" s="154"/>
      <c r="Y231" s="154"/>
      <c r="Z231" s="154"/>
    </row>
    <row r="232">
      <c r="A232" s="175" t="s">
        <v>21</v>
      </c>
      <c r="B232" s="175" t="s">
        <v>416</v>
      </c>
      <c r="C232" s="147" t="s">
        <v>677</v>
      </c>
      <c r="D232" s="145" t="s">
        <v>242</v>
      </c>
      <c r="E232" s="146">
        <v>44160.0</v>
      </c>
      <c r="F232" s="147" t="s">
        <v>249</v>
      </c>
      <c r="G232" s="148">
        <v>40.0</v>
      </c>
      <c r="H232" s="148">
        <v>50.0</v>
      </c>
      <c r="I232" s="148">
        <v>40.0</v>
      </c>
      <c r="J232" s="149">
        <f t="shared" si="2"/>
        <v>0.00153519096</v>
      </c>
      <c r="K232" s="150">
        <f t="shared" si="11"/>
        <v>1.202566252</v>
      </c>
      <c r="L232" s="151">
        <f t="shared" si="4"/>
        <v>9.052678764</v>
      </c>
      <c r="M232" s="152" t="str">
        <f t="shared" si="5"/>
        <v>liviade</v>
      </c>
      <c r="N232" s="154">
        <f>IFERROR(__xludf.DUMMYFUNCTION("""COMPUTED_VALUE"""),6.0)</f>
        <v>6</v>
      </c>
      <c r="O232" s="154"/>
      <c r="P232" s="154"/>
      <c r="Q232" s="154"/>
      <c r="R232" s="154"/>
      <c r="S232" s="154"/>
      <c r="T232" s="154"/>
      <c r="U232" s="154"/>
      <c r="V232" s="154"/>
      <c r="W232" s="154"/>
      <c r="X232" s="154"/>
      <c r="Y232" s="154"/>
      <c r="Z232" s="154"/>
    </row>
    <row r="233">
      <c r="A233" s="175" t="s">
        <v>21</v>
      </c>
      <c r="B233" s="175" t="s">
        <v>6</v>
      </c>
      <c r="C233" s="147" t="s">
        <v>558</v>
      </c>
      <c r="D233" s="145" t="s">
        <v>242</v>
      </c>
      <c r="E233" s="146">
        <v>44160.0</v>
      </c>
      <c r="F233" s="147" t="s">
        <v>249</v>
      </c>
      <c r="G233" s="148">
        <v>50.0</v>
      </c>
      <c r="H233" s="148">
        <v>60.0</v>
      </c>
      <c r="I233" s="148">
        <v>20.0</v>
      </c>
      <c r="J233" s="149">
        <f t="shared" si="2"/>
        <v>0.00146686456</v>
      </c>
      <c r="K233" s="150">
        <f t="shared" si="11"/>
        <v>1.149043905</v>
      </c>
      <c r="L233" s="151">
        <f t="shared" si="4"/>
        <v>9.052678764</v>
      </c>
      <c r="M233" s="152" t="str">
        <f t="shared" si="5"/>
        <v>liviade</v>
      </c>
      <c r="N233" s="154">
        <f>IFERROR(__xludf.DUMMYFUNCTION("""COMPUTED_VALUE"""),7.0)</f>
        <v>7</v>
      </c>
      <c r="O233" s="154"/>
      <c r="P233" s="154"/>
      <c r="Q233" s="154"/>
      <c r="R233" s="154"/>
      <c r="S233" s="154"/>
      <c r="T233" s="154"/>
      <c r="U233" s="154"/>
      <c r="V233" s="154"/>
      <c r="W233" s="154"/>
      <c r="X233" s="154"/>
      <c r="Y233" s="154"/>
      <c r="Z233" s="154"/>
    </row>
    <row r="234">
      <c r="A234" s="175" t="s">
        <v>21</v>
      </c>
      <c r="B234" s="175" t="s">
        <v>6</v>
      </c>
      <c r="C234" s="147" t="s">
        <v>601</v>
      </c>
      <c r="D234" s="145" t="s">
        <v>242</v>
      </c>
      <c r="E234" s="146">
        <v>44161.0</v>
      </c>
      <c r="F234" s="147" t="s">
        <v>249</v>
      </c>
      <c r="G234" s="148">
        <v>30.0</v>
      </c>
      <c r="H234" s="148">
        <v>60.0</v>
      </c>
      <c r="I234" s="148">
        <v>30.0</v>
      </c>
      <c r="J234" s="149">
        <f t="shared" si="2"/>
        <v>0.001391700814</v>
      </c>
      <c r="K234" s="150">
        <f t="shared" si="11"/>
        <v>1.090165637</v>
      </c>
      <c r="L234" s="151">
        <f t="shared" si="4"/>
        <v>9.052678764</v>
      </c>
      <c r="M234" s="152" t="str">
        <f t="shared" si="5"/>
        <v>liviade</v>
      </c>
      <c r="N234" s="154">
        <f>IFERROR(__xludf.DUMMYFUNCTION("""COMPUTED_VALUE"""),8.0)</f>
        <v>8</v>
      </c>
      <c r="O234" s="154"/>
      <c r="P234" s="154"/>
      <c r="Q234" s="154"/>
      <c r="R234" s="154"/>
      <c r="S234" s="154"/>
      <c r="T234" s="154"/>
      <c r="U234" s="154"/>
      <c r="V234" s="154"/>
      <c r="W234" s="154"/>
      <c r="X234" s="154"/>
      <c r="Y234" s="154"/>
      <c r="Z234" s="154"/>
    </row>
    <row r="235">
      <c r="A235" s="175" t="s">
        <v>21</v>
      </c>
      <c r="B235" s="175" t="s">
        <v>255</v>
      </c>
      <c r="C235" s="147" t="s">
        <v>678</v>
      </c>
      <c r="D235" s="145" t="s">
        <v>242</v>
      </c>
      <c r="E235" s="146">
        <v>44161.0</v>
      </c>
      <c r="F235" s="147" t="s">
        <v>249</v>
      </c>
      <c r="G235" s="148">
        <v>200.0</v>
      </c>
      <c r="H235" s="148">
        <v>300.0</v>
      </c>
      <c r="I235" s="148">
        <v>200.0</v>
      </c>
      <c r="J235" s="149">
        <f t="shared" si="2"/>
        <v>0.008209971674</v>
      </c>
      <c r="K235" s="150">
        <f t="shared" si="11"/>
        <v>6.431144478</v>
      </c>
      <c r="L235" s="151">
        <f t="shared" si="4"/>
        <v>9.052678764</v>
      </c>
      <c r="M235" s="152" t="str">
        <f t="shared" si="5"/>
        <v>liviade</v>
      </c>
      <c r="N235" s="154">
        <f>IFERROR(__xludf.DUMMYFUNCTION("""COMPUTED_VALUE"""),9.0)</f>
        <v>9</v>
      </c>
      <c r="O235" s="154"/>
      <c r="P235" s="154"/>
      <c r="Q235" s="154"/>
      <c r="R235" s="154"/>
      <c r="S235" s="154"/>
      <c r="T235" s="154"/>
      <c r="U235" s="154"/>
      <c r="V235" s="154"/>
      <c r="W235" s="154"/>
      <c r="X235" s="154"/>
      <c r="Y235" s="154"/>
      <c r="Z235" s="154"/>
    </row>
    <row r="236">
      <c r="A236" s="175" t="s">
        <v>21</v>
      </c>
      <c r="B236" s="175" t="s">
        <v>255</v>
      </c>
      <c r="C236" s="147" t="s">
        <v>586</v>
      </c>
      <c r="D236" s="145" t="s">
        <v>242</v>
      </c>
      <c r="E236" s="146">
        <v>44161.0</v>
      </c>
      <c r="F236" s="147" t="s">
        <v>249</v>
      </c>
      <c r="G236" s="148">
        <v>20.0</v>
      </c>
      <c r="H236" s="148">
        <v>20.0</v>
      </c>
      <c r="I236" s="148">
        <v>30.0</v>
      </c>
      <c r="J236" s="149">
        <f t="shared" si="2"/>
        <v>0.0008560015578</v>
      </c>
      <c r="K236" s="150">
        <f t="shared" si="11"/>
        <v>0.6705345536</v>
      </c>
      <c r="L236" s="151">
        <f t="shared" si="4"/>
        <v>9.052678764</v>
      </c>
      <c r="M236" s="152" t="str">
        <f t="shared" si="5"/>
        <v>liviade</v>
      </c>
      <c r="N236" s="154">
        <f>IFERROR(__xludf.DUMMYFUNCTION("""COMPUTED_VALUE"""),10.0)</f>
        <v>10</v>
      </c>
      <c r="O236" s="154"/>
      <c r="P236" s="154"/>
      <c r="Q236" s="154"/>
      <c r="R236" s="154"/>
      <c r="S236" s="154"/>
      <c r="T236" s="154"/>
      <c r="U236" s="154"/>
      <c r="V236" s="154"/>
      <c r="W236" s="154"/>
      <c r="X236" s="154"/>
      <c r="Y236" s="154"/>
      <c r="Z236" s="154"/>
    </row>
    <row r="237">
      <c r="A237" s="175" t="s">
        <v>21</v>
      </c>
      <c r="B237" s="175" t="s">
        <v>396</v>
      </c>
      <c r="C237" s="147" t="s">
        <v>604</v>
      </c>
      <c r="D237" s="145" t="s">
        <v>242</v>
      </c>
      <c r="E237" s="146">
        <v>44161.0</v>
      </c>
      <c r="F237" s="147" t="s">
        <v>249</v>
      </c>
      <c r="G237" s="148">
        <v>100.0</v>
      </c>
      <c r="H237" s="148">
        <v>60.0</v>
      </c>
      <c r="I237" s="148">
        <v>50.0</v>
      </c>
      <c r="J237" s="149">
        <f t="shared" si="2"/>
        <v>0.002434716635</v>
      </c>
      <c r="K237" s="150">
        <f t="shared" si="11"/>
        <v>1.907194697</v>
      </c>
      <c r="L237" s="151">
        <f t="shared" si="4"/>
        <v>9.052678764</v>
      </c>
      <c r="M237" s="152" t="str">
        <f t="shared" si="5"/>
        <v>liviade</v>
      </c>
      <c r="N237" s="154">
        <f>IFERROR(__xludf.DUMMYFUNCTION("""COMPUTED_VALUE"""),11.0)</f>
        <v>11</v>
      </c>
      <c r="O237" s="154"/>
      <c r="P237" s="154"/>
      <c r="Q237" s="154"/>
      <c r="R237" s="154"/>
      <c r="S237" s="154"/>
      <c r="T237" s="154"/>
      <c r="U237" s="154"/>
      <c r="V237" s="154"/>
      <c r="W237" s="154"/>
      <c r="X237" s="154"/>
      <c r="Y237" s="154"/>
      <c r="Z237" s="154"/>
    </row>
    <row r="238">
      <c r="A238" s="175" t="s">
        <v>21</v>
      </c>
      <c r="B238" s="175" t="s">
        <v>288</v>
      </c>
      <c r="C238" s="147" t="s">
        <v>679</v>
      </c>
      <c r="D238" s="145" t="s">
        <v>242</v>
      </c>
      <c r="E238" s="146">
        <v>44161.0</v>
      </c>
      <c r="F238" s="147" t="s">
        <v>249</v>
      </c>
      <c r="G238" s="148">
        <v>100.0</v>
      </c>
      <c r="H238" s="148">
        <v>50.0</v>
      </c>
      <c r="I238" s="148">
        <v>50.0</v>
      </c>
      <c r="J238" s="149">
        <f t="shared" si="2"/>
        <v>0.00232791326</v>
      </c>
      <c r="K238" s="150">
        <f t="shared" si="11"/>
        <v>1.823532054</v>
      </c>
      <c r="L238" s="151">
        <f t="shared" si="4"/>
        <v>9.052678764</v>
      </c>
      <c r="M238" s="152" t="str">
        <f t="shared" si="5"/>
        <v>liviade</v>
      </c>
      <c r="N238" s="154">
        <f>IFERROR(__xludf.DUMMYFUNCTION("""COMPUTED_VALUE"""),12.0)</f>
        <v>12</v>
      </c>
      <c r="O238" s="154"/>
      <c r="P238" s="154"/>
      <c r="Q238" s="154"/>
      <c r="R238" s="154"/>
      <c r="S238" s="154"/>
      <c r="T238" s="154"/>
      <c r="U238" s="154"/>
      <c r="V238" s="154"/>
      <c r="W238" s="154"/>
      <c r="X238" s="154"/>
      <c r="Y238" s="154"/>
      <c r="Z238" s="154"/>
    </row>
    <row r="239">
      <c r="A239" s="175" t="s">
        <v>21</v>
      </c>
      <c r="B239" s="175" t="s">
        <v>76</v>
      </c>
      <c r="C239" s="147" t="s">
        <v>587</v>
      </c>
      <c r="D239" s="145" t="s">
        <v>242</v>
      </c>
      <c r="E239" s="146">
        <v>44162.0</v>
      </c>
      <c r="F239" s="147" t="s">
        <v>249</v>
      </c>
      <c r="G239" s="148">
        <v>50.0</v>
      </c>
      <c r="H239" s="148">
        <v>60.0</v>
      </c>
      <c r="I239" s="148">
        <v>30.0</v>
      </c>
      <c r="J239" s="149">
        <f t="shared" si="2"/>
        <v>0.001608672325</v>
      </c>
      <c r="K239" s="150">
        <f t="shared" si="11"/>
        <v>1.260126655</v>
      </c>
      <c r="L239" s="151">
        <f t="shared" si="4"/>
        <v>9.052678764</v>
      </c>
      <c r="M239" s="152" t="str">
        <f t="shared" si="5"/>
        <v>liviade</v>
      </c>
      <c r="N239" s="154">
        <f>IFERROR(__xludf.DUMMYFUNCTION("""COMPUTED_VALUE"""),13.0)</f>
        <v>13</v>
      </c>
      <c r="O239" s="154"/>
      <c r="P239" s="154"/>
      <c r="Q239" s="154"/>
      <c r="R239" s="154"/>
      <c r="S239" s="154"/>
      <c r="T239" s="154"/>
      <c r="U239" s="154"/>
      <c r="V239" s="154"/>
      <c r="W239" s="154"/>
      <c r="X239" s="154"/>
      <c r="Y239" s="154"/>
      <c r="Z239" s="154"/>
    </row>
    <row r="240">
      <c r="A240" s="175" t="s">
        <v>21</v>
      </c>
      <c r="B240" s="175" t="s">
        <v>76</v>
      </c>
      <c r="C240" s="147" t="s">
        <v>680</v>
      </c>
      <c r="D240" s="145" t="s">
        <v>242</v>
      </c>
      <c r="E240" s="146">
        <v>44162.0</v>
      </c>
      <c r="F240" s="147" t="s">
        <v>249</v>
      </c>
      <c r="G240" s="148">
        <v>100.0</v>
      </c>
      <c r="H240" s="148">
        <v>120.0</v>
      </c>
      <c r="I240" s="148">
        <v>100.0</v>
      </c>
      <c r="J240" s="149">
        <f t="shared" si="2"/>
        <v>0.003784575712</v>
      </c>
      <c r="K240" s="150">
        <f t="shared" si="11"/>
        <v>2.964584308</v>
      </c>
      <c r="L240" s="151">
        <f t="shared" si="4"/>
        <v>9.052678764</v>
      </c>
      <c r="M240" s="152" t="str">
        <f t="shared" si="5"/>
        <v>liviade</v>
      </c>
      <c r="N240" s="154">
        <f>IFERROR(__xludf.DUMMYFUNCTION("""COMPUTED_VALUE"""),14.0)</f>
        <v>14</v>
      </c>
      <c r="O240" s="154"/>
      <c r="P240" s="154"/>
      <c r="Q240" s="154"/>
      <c r="R240" s="154"/>
      <c r="S240" s="154"/>
      <c r="T240" s="154"/>
      <c r="U240" s="154"/>
      <c r="V240" s="154"/>
      <c r="W240" s="154"/>
      <c r="X240" s="154"/>
      <c r="Y240" s="154"/>
      <c r="Z240" s="154"/>
    </row>
    <row r="241">
      <c r="A241" s="175" t="s">
        <v>21</v>
      </c>
      <c r="B241" s="175" t="s">
        <v>76</v>
      </c>
      <c r="C241" s="147" t="s">
        <v>605</v>
      </c>
      <c r="D241" s="145" t="s">
        <v>242</v>
      </c>
      <c r="E241" s="146">
        <v>44162.0</v>
      </c>
      <c r="F241" s="147" t="s">
        <v>249</v>
      </c>
      <c r="G241" s="148">
        <v>40.0</v>
      </c>
      <c r="H241" s="148">
        <v>30.0</v>
      </c>
      <c r="I241" s="148">
        <v>30.0</v>
      </c>
      <c r="J241" s="149">
        <f t="shared" si="2"/>
        <v>0.001179776444</v>
      </c>
      <c r="K241" s="150">
        <f t="shared" si="11"/>
        <v>0.9241582148</v>
      </c>
      <c r="L241" s="151">
        <f t="shared" si="4"/>
        <v>9.052678764</v>
      </c>
      <c r="M241" s="152" t="str">
        <f t="shared" si="5"/>
        <v>liviade</v>
      </c>
      <c r="N241" s="154">
        <f>IFERROR(__xludf.DUMMYFUNCTION("""COMPUTED_VALUE"""),15.0)</f>
        <v>15</v>
      </c>
      <c r="O241" s="154"/>
      <c r="P241" s="154"/>
      <c r="Q241" s="154"/>
      <c r="R241" s="154"/>
      <c r="S241" s="154"/>
      <c r="T241" s="154"/>
      <c r="U241" s="154"/>
      <c r="V241" s="154"/>
      <c r="W241" s="154"/>
      <c r="X241" s="154"/>
      <c r="Y241" s="154"/>
      <c r="Z241" s="154"/>
    </row>
    <row r="242">
      <c r="A242" s="175" t="s">
        <v>21</v>
      </c>
      <c r="B242" s="175" t="s">
        <v>76</v>
      </c>
      <c r="C242" s="147" t="s">
        <v>563</v>
      </c>
      <c r="D242" s="145" t="s">
        <v>242</v>
      </c>
      <c r="E242" s="146">
        <v>44163.0</v>
      </c>
      <c r="F242" s="190" t="s">
        <v>249</v>
      </c>
      <c r="G242" s="148">
        <v>40.0</v>
      </c>
      <c r="H242" s="148">
        <v>30.0</v>
      </c>
      <c r="I242" s="148">
        <v>30.0</v>
      </c>
      <c r="J242" s="149">
        <f t="shared" si="2"/>
        <v>0.001179776444</v>
      </c>
      <c r="K242" s="150">
        <f t="shared" si="11"/>
        <v>0.9241582148</v>
      </c>
      <c r="L242" s="151">
        <f t="shared" si="4"/>
        <v>9.052678764</v>
      </c>
      <c r="M242" s="152" t="str">
        <f t="shared" si="5"/>
        <v>liviade</v>
      </c>
      <c r="N242" s="154">
        <f>IFERROR(__xludf.DUMMYFUNCTION("""COMPUTED_VALUE"""),16.0)</f>
        <v>16</v>
      </c>
      <c r="O242" s="154"/>
      <c r="P242" s="154"/>
      <c r="Q242" s="154"/>
      <c r="R242" s="154"/>
      <c r="S242" s="154"/>
      <c r="T242" s="154"/>
      <c r="U242" s="154"/>
      <c r="V242" s="154"/>
      <c r="W242" s="154"/>
      <c r="X242" s="154"/>
      <c r="Y242" s="154"/>
      <c r="Z242" s="154"/>
    </row>
    <row r="243">
      <c r="A243" s="175" t="s">
        <v>21</v>
      </c>
      <c r="B243" s="175" t="s">
        <v>288</v>
      </c>
      <c r="C243" s="147" t="s">
        <v>681</v>
      </c>
      <c r="D243" s="145" t="s">
        <v>242</v>
      </c>
      <c r="E243" s="166">
        <v>44166.0</v>
      </c>
      <c r="F243" s="147" t="s">
        <v>249</v>
      </c>
      <c r="G243" s="148">
        <v>100.0</v>
      </c>
      <c r="H243" s="148">
        <v>140.0</v>
      </c>
      <c r="I243" s="148">
        <v>100.0</v>
      </c>
      <c r="J243" s="149">
        <f t="shared" si="2"/>
        <v>0.003998182462</v>
      </c>
      <c r="K243" s="150">
        <f t="shared" si="11"/>
        <v>3.131909595</v>
      </c>
      <c r="L243" s="151">
        <f t="shared" si="4"/>
        <v>9.052678764</v>
      </c>
      <c r="M243" s="152" t="str">
        <f t="shared" si="5"/>
        <v>liviade</v>
      </c>
      <c r="N243" s="154">
        <f>IFERROR(__xludf.DUMMYFUNCTION("""COMPUTED_VALUE"""),17.0)</f>
        <v>17</v>
      </c>
      <c r="O243" s="154"/>
      <c r="P243" s="154"/>
      <c r="Q243" s="154"/>
      <c r="R243" s="154"/>
      <c r="S243" s="154"/>
      <c r="T243" s="154"/>
      <c r="U243" s="154"/>
      <c r="V243" s="154"/>
      <c r="W243" s="154"/>
      <c r="X243" s="154"/>
      <c r="Y243" s="154"/>
      <c r="Z243" s="154"/>
    </row>
    <row r="244">
      <c r="A244" s="175" t="s">
        <v>21</v>
      </c>
      <c r="B244" s="175" t="s">
        <v>283</v>
      </c>
      <c r="C244" s="147" t="s">
        <v>682</v>
      </c>
      <c r="D244" s="145" t="s">
        <v>242</v>
      </c>
      <c r="E244" s="166">
        <v>44166.0</v>
      </c>
      <c r="F244" s="147" t="s">
        <v>249</v>
      </c>
      <c r="G244" s="148">
        <v>20.0</v>
      </c>
      <c r="H244" s="148">
        <v>30.0</v>
      </c>
      <c r="I244" s="148">
        <v>20.0</v>
      </c>
      <c r="J244" s="149">
        <f t="shared" si="2"/>
        <v>0.0008209971674</v>
      </c>
      <c r="K244" s="150">
        <f t="shared" si="11"/>
        <v>0.6431144478</v>
      </c>
      <c r="L244" s="151">
        <f t="shared" si="4"/>
        <v>9.052678764</v>
      </c>
      <c r="M244" s="152" t="str">
        <f t="shared" si="5"/>
        <v>liviade</v>
      </c>
      <c r="N244" s="154">
        <f>IFERROR(__xludf.DUMMYFUNCTION("""COMPUTED_VALUE"""),18.0)</f>
        <v>18</v>
      </c>
      <c r="O244" s="154"/>
      <c r="P244" s="154"/>
      <c r="Q244" s="154"/>
      <c r="R244" s="154"/>
      <c r="S244" s="154"/>
      <c r="T244" s="154"/>
      <c r="U244" s="154"/>
      <c r="V244" s="154"/>
      <c r="W244" s="154"/>
      <c r="X244" s="154"/>
      <c r="Y244" s="154"/>
      <c r="Z244" s="154"/>
    </row>
    <row r="245">
      <c r="A245" s="175" t="s">
        <v>21</v>
      </c>
      <c r="B245" s="175" t="s">
        <v>21</v>
      </c>
      <c r="C245" s="147" t="s">
        <v>565</v>
      </c>
      <c r="D245" s="145" t="s">
        <v>242</v>
      </c>
      <c r="E245" s="166">
        <v>44166.0</v>
      </c>
      <c r="F245" s="147" t="s">
        <v>249</v>
      </c>
      <c r="G245" s="148">
        <v>60.0</v>
      </c>
      <c r="H245" s="148">
        <v>60.0</v>
      </c>
      <c r="I245" s="148">
        <v>40.0</v>
      </c>
      <c r="J245" s="149">
        <f t="shared" si="2"/>
        <v>0.001858965846</v>
      </c>
      <c r="K245" s="150">
        <f t="shared" si="11"/>
        <v>1.456189913</v>
      </c>
      <c r="L245" s="151">
        <f t="shared" si="4"/>
        <v>9.052678764</v>
      </c>
      <c r="M245" s="152" t="str">
        <f t="shared" si="5"/>
        <v>liviade</v>
      </c>
      <c r="N245" s="154">
        <f>IFERROR(__xludf.DUMMYFUNCTION("""COMPUTED_VALUE"""),19.0)</f>
        <v>19</v>
      </c>
      <c r="O245" s="154"/>
      <c r="P245" s="154"/>
      <c r="Q245" s="154"/>
      <c r="R245" s="154"/>
      <c r="S245" s="154"/>
      <c r="T245" s="154"/>
      <c r="U245" s="154"/>
      <c r="V245" s="154"/>
      <c r="W245" s="154"/>
      <c r="X245" s="154"/>
      <c r="Y245" s="154"/>
      <c r="Z245" s="154"/>
    </row>
    <row r="246">
      <c r="A246" s="175" t="s">
        <v>21</v>
      </c>
      <c r="B246" s="175" t="s">
        <v>21</v>
      </c>
      <c r="C246" s="147" t="s">
        <v>566</v>
      </c>
      <c r="D246" s="145" t="s">
        <v>242</v>
      </c>
      <c r="E246" s="166">
        <v>44166.0</v>
      </c>
      <c r="F246" s="147" t="s">
        <v>249</v>
      </c>
      <c r="G246" s="148">
        <v>100.0</v>
      </c>
      <c r="H246" s="148">
        <v>60.0</v>
      </c>
      <c r="I246" s="148">
        <v>100.0</v>
      </c>
      <c r="J246" s="149">
        <f t="shared" si="2"/>
        <v>0.003143755462</v>
      </c>
      <c r="K246" s="150">
        <f t="shared" si="11"/>
        <v>2.462608445</v>
      </c>
      <c r="L246" s="151">
        <f t="shared" si="4"/>
        <v>9.052678764</v>
      </c>
      <c r="M246" s="152" t="str">
        <f t="shared" si="5"/>
        <v>liviade</v>
      </c>
      <c r="N246" s="154">
        <f>IFERROR(__xludf.DUMMYFUNCTION("""COMPUTED_VALUE"""),20.0)</f>
        <v>20</v>
      </c>
      <c r="O246" s="154"/>
      <c r="P246" s="154"/>
      <c r="Q246" s="154"/>
      <c r="R246" s="154"/>
      <c r="S246" s="154"/>
      <c r="T246" s="154"/>
      <c r="U246" s="154"/>
      <c r="V246" s="154"/>
      <c r="W246" s="154"/>
      <c r="X246" s="154"/>
      <c r="Y246" s="154"/>
      <c r="Z246" s="154"/>
    </row>
    <row r="247">
      <c r="A247" s="175" t="s">
        <v>21</v>
      </c>
      <c r="B247" s="175" t="s">
        <v>265</v>
      </c>
      <c r="C247" s="147" t="s">
        <v>568</v>
      </c>
      <c r="D247" s="145" t="s">
        <v>242</v>
      </c>
      <c r="E247" s="166">
        <v>44166.0</v>
      </c>
      <c r="F247" s="147" t="s">
        <v>249</v>
      </c>
      <c r="G247" s="148">
        <v>20.0</v>
      </c>
      <c r="H247" s="148">
        <v>60.0</v>
      </c>
      <c r="I247" s="148">
        <v>40.0</v>
      </c>
      <c r="J247" s="149">
        <f t="shared" si="2"/>
        <v>0.001425022823</v>
      </c>
      <c r="K247" s="150">
        <f t="shared" si="11"/>
        <v>1.116267878</v>
      </c>
      <c r="L247" s="151">
        <f t="shared" si="4"/>
        <v>9.052678764</v>
      </c>
      <c r="M247" s="152" t="str">
        <f t="shared" si="5"/>
        <v>liviade</v>
      </c>
      <c r="N247" s="154">
        <f>IFERROR(__xludf.DUMMYFUNCTION("""COMPUTED_VALUE"""),21.0)</f>
        <v>21</v>
      </c>
      <c r="O247" s="154"/>
      <c r="P247" s="154"/>
      <c r="Q247" s="154"/>
      <c r="R247" s="154"/>
      <c r="S247" s="154"/>
      <c r="T247" s="154"/>
      <c r="U247" s="154"/>
      <c r="V247" s="154"/>
      <c r="W247" s="154"/>
      <c r="X247" s="154"/>
      <c r="Y247" s="154"/>
      <c r="Z247" s="154"/>
    </row>
    <row r="248">
      <c r="A248" s="175" t="s">
        <v>21</v>
      </c>
      <c r="B248" s="175" t="s">
        <v>288</v>
      </c>
      <c r="C248" s="147" t="s">
        <v>683</v>
      </c>
      <c r="D248" s="145" t="s">
        <v>242</v>
      </c>
      <c r="E248" s="166">
        <v>44167.0</v>
      </c>
      <c r="F248" s="147" t="s">
        <v>249</v>
      </c>
      <c r="G248" s="148">
        <v>100.0</v>
      </c>
      <c r="H248" s="148">
        <v>200.0</v>
      </c>
      <c r="I248" s="148">
        <v>100.0</v>
      </c>
      <c r="J248" s="149">
        <f t="shared" si="2"/>
        <v>0.004639002712</v>
      </c>
      <c r="K248" s="150">
        <f t="shared" si="11"/>
        <v>3.633885458</v>
      </c>
      <c r="L248" s="151">
        <f t="shared" si="4"/>
        <v>9.052678764</v>
      </c>
      <c r="M248" s="152" t="str">
        <f t="shared" si="5"/>
        <v>liviade</v>
      </c>
      <c r="N248" s="154">
        <f>IFERROR(__xludf.DUMMYFUNCTION("""COMPUTED_VALUE"""),22.0)</f>
        <v>22</v>
      </c>
      <c r="O248" s="154"/>
      <c r="P248" s="154"/>
      <c r="Q248" s="154"/>
      <c r="R248" s="154"/>
      <c r="S248" s="154"/>
      <c r="T248" s="154"/>
      <c r="U248" s="154"/>
      <c r="V248" s="154"/>
      <c r="W248" s="154"/>
      <c r="X248" s="154"/>
      <c r="Y248" s="154"/>
      <c r="Z248" s="154"/>
    </row>
    <row r="249">
      <c r="A249" s="175" t="s">
        <v>21</v>
      </c>
      <c r="B249" s="175" t="s">
        <v>6</v>
      </c>
      <c r="C249" s="147" t="s">
        <v>608</v>
      </c>
      <c r="D249" s="145" t="s">
        <v>242</v>
      </c>
      <c r="E249" s="166">
        <v>44167.0</v>
      </c>
      <c r="F249" s="147" t="s">
        <v>249</v>
      </c>
      <c r="G249" s="148">
        <v>20.0</v>
      </c>
      <c r="H249" s="148">
        <v>60.0</v>
      </c>
      <c r="I249" s="148">
        <v>40.0</v>
      </c>
      <c r="J249" s="149">
        <f t="shared" si="2"/>
        <v>0.001425022823</v>
      </c>
      <c r="K249" s="150">
        <f t="shared" si="11"/>
        <v>1.116267878</v>
      </c>
      <c r="L249" s="151">
        <f t="shared" si="4"/>
        <v>9.052678764</v>
      </c>
      <c r="M249" s="152" t="str">
        <f t="shared" si="5"/>
        <v>liviade</v>
      </c>
      <c r="N249" s="154">
        <f>IFERROR(__xludf.DUMMYFUNCTION("""COMPUTED_VALUE"""),23.0)</f>
        <v>23</v>
      </c>
      <c r="O249" s="154"/>
      <c r="P249" s="154"/>
      <c r="Q249" s="154"/>
      <c r="R249" s="154"/>
      <c r="S249" s="154"/>
      <c r="T249" s="154"/>
      <c r="U249" s="154"/>
      <c r="V249" s="154"/>
      <c r="W249" s="154"/>
      <c r="X249" s="154"/>
      <c r="Y249" s="154"/>
      <c r="Z249" s="154"/>
    </row>
    <row r="250">
      <c r="A250" s="175" t="s">
        <v>21</v>
      </c>
      <c r="B250" s="175" t="s">
        <v>6</v>
      </c>
      <c r="C250" s="147" t="s">
        <v>618</v>
      </c>
      <c r="D250" s="145" t="s">
        <v>242</v>
      </c>
      <c r="E250" s="166">
        <v>44167.0</v>
      </c>
      <c r="F250" s="147" t="s">
        <v>249</v>
      </c>
      <c r="G250" s="148">
        <v>60.0</v>
      </c>
      <c r="H250" s="148">
        <v>40.0</v>
      </c>
      <c r="I250" s="148">
        <v>40.0</v>
      </c>
      <c r="J250" s="149">
        <f t="shared" si="2"/>
        <v>0.001645359096</v>
      </c>
      <c r="K250" s="150">
        <f t="shared" si="11"/>
        <v>1.288864626</v>
      </c>
      <c r="L250" s="151">
        <f t="shared" si="4"/>
        <v>9.052678764</v>
      </c>
      <c r="M250" s="152" t="str">
        <f t="shared" si="5"/>
        <v>liviade</v>
      </c>
      <c r="N250" s="154">
        <f>IFERROR(__xludf.DUMMYFUNCTION("""COMPUTED_VALUE"""),24.0)</f>
        <v>24</v>
      </c>
      <c r="O250" s="154"/>
      <c r="P250" s="154"/>
      <c r="Q250" s="154"/>
      <c r="R250" s="154"/>
      <c r="S250" s="154"/>
      <c r="T250" s="154"/>
      <c r="U250" s="154"/>
      <c r="V250" s="154"/>
      <c r="W250" s="154"/>
      <c r="X250" s="154"/>
      <c r="Y250" s="154"/>
      <c r="Z250" s="154"/>
    </row>
    <row r="251">
      <c r="A251" s="175" t="s">
        <v>21</v>
      </c>
      <c r="B251" s="175" t="s">
        <v>396</v>
      </c>
      <c r="C251" s="147" t="s">
        <v>611</v>
      </c>
      <c r="D251" s="145" t="s">
        <v>242</v>
      </c>
      <c r="E251" s="166">
        <v>44168.0</v>
      </c>
      <c r="F251" s="147" t="s">
        <v>249</v>
      </c>
      <c r="G251" s="148">
        <v>50.0</v>
      </c>
      <c r="H251" s="148">
        <v>60.0</v>
      </c>
      <c r="I251" s="148">
        <v>40.0</v>
      </c>
      <c r="J251" s="149">
        <f t="shared" si="2"/>
        <v>0.001750480091</v>
      </c>
      <c r="K251" s="150">
        <f t="shared" si="11"/>
        <v>1.371209404</v>
      </c>
      <c r="L251" s="151">
        <f t="shared" si="4"/>
        <v>9.052678764</v>
      </c>
      <c r="M251" s="152" t="str">
        <f t="shared" si="5"/>
        <v>liviade</v>
      </c>
      <c r="N251" s="154">
        <f>IFERROR(__xludf.DUMMYFUNCTION("""COMPUTED_VALUE"""),25.0)</f>
        <v>25</v>
      </c>
      <c r="O251" s="154"/>
      <c r="P251" s="154"/>
      <c r="Q251" s="154"/>
      <c r="R251" s="154"/>
      <c r="S251" s="154"/>
      <c r="T251" s="154"/>
      <c r="U251" s="154"/>
      <c r="V251" s="154"/>
      <c r="W251" s="154"/>
      <c r="X251" s="154"/>
      <c r="Y251" s="154"/>
      <c r="Z251" s="154"/>
    </row>
    <row r="252">
      <c r="A252" s="175" t="s">
        <v>21</v>
      </c>
      <c r="B252" s="175" t="s">
        <v>20</v>
      </c>
      <c r="C252" s="147" t="s">
        <v>571</v>
      </c>
      <c r="D252" s="145" t="s">
        <v>242</v>
      </c>
      <c r="E252" s="166">
        <v>44168.0</v>
      </c>
      <c r="F252" s="190" t="s">
        <v>249</v>
      </c>
      <c r="G252" s="148">
        <v>30.0</v>
      </c>
      <c r="H252" s="148">
        <v>30.0</v>
      </c>
      <c r="I252" s="148">
        <v>25.0</v>
      </c>
      <c r="J252" s="149">
        <f t="shared" si="2"/>
        <v>0.001000386806</v>
      </c>
      <c r="K252" s="150">
        <f t="shared" si="11"/>
        <v>0.7836363313</v>
      </c>
      <c r="L252" s="151">
        <f t="shared" si="4"/>
        <v>9.052678764</v>
      </c>
      <c r="M252" s="152" t="str">
        <f t="shared" si="5"/>
        <v>liviade</v>
      </c>
      <c r="N252" s="154">
        <f>IFERROR(__xludf.DUMMYFUNCTION("""COMPUTED_VALUE"""),26.0)</f>
        <v>26</v>
      </c>
      <c r="O252" s="154"/>
      <c r="P252" s="154"/>
      <c r="Q252" s="154"/>
      <c r="R252" s="154"/>
      <c r="S252" s="154"/>
      <c r="T252" s="154"/>
      <c r="U252" s="154"/>
      <c r="V252" s="154"/>
      <c r="W252" s="154"/>
      <c r="X252" s="154"/>
      <c r="Y252" s="154"/>
      <c r="Z252" s="154"/>
    </row>
    <row r="253">
      <c r="A253" s="175" t="s">
        <v>21</v>
      </c>
      <c r="B253" s="175" t="s">
        <v>76</v>
      </c>
      <c r="C253" s="147" t="s">
        <v>674</v>
      </c>
      <c r="D253" s="145" t="s">
        <v>242</v>
      </c>
      <c r="E253" s="166">
        <v>44169.0</v>
      </c>
      <c r="F253" s="147" t="s">
        <v>249</v>
      </c>
      <c r="G253" s="148">
        <v>45.0</v>
      </c>
      <c r="H253" s="148">
        <v>40.0</v>
      </c>
      <c r="I253" s="148">
        <v>40.0</v>
      </c>
      <c r="J253" s="149">
        <f t="shared" si="2"/>
        <v>0.001482630463</v>
      </c>
      <c r="K253" s="150">
        <f t="shared" si="11"/>
        <v>1.161393862</v>
      </c>
      <c r="L253" s="151">
        <f t="shared" si="4"/>
        <v>9.052678764</v>
      </c>
      <c r="M253" s="152" t="str">
        <f t="shared" si="5"/>
        <v>liviade</v>
      </c>
      <c r="N253" s="154">
        <f>IFERROR(__xludf.DUMMYFUNCTION("""COMPUTED_VALUE"""),27.0)</f>
        <v>27</v>
      </c>
      <c r="O253" s="154"/>
      <c r="P253" s="154"/>
      <c r="Q253" s="154"/>
      <c r="R253" s="154"/>
      <c r="S253" s="154"/>
      <c r="T253" s="154"/>
      <c r="U253" s="154"/>
      <c r="V253" s="154"/>
      <c r="W253" s="154"/>
      <c r="X253" s="154"/>
      <c r="Y253" s="154"/>
      <c r="Z253" s="154"/>
    </row>
    <row r="254">
      <c r="A254" s="175" t="s">
        <v>21</v>
      </c>
      <c r="B254" s="175" t="s">
        <v>76</v>
      </c>
      <c r="C254" s="147" t="s">
        <v>574</v>
      </c>
      <c r="D254" s="145" t="s">
        <v>242</v>
      </c>
      <c r="E254" s="166">
        <v>44169.0</v>
      </c>
      <c r="F254" s="147" t="s">
        <v>249</v>
      </c>
      <c r="G254" s="148">
        <v>60.0</v>
      </c>
      <c r="H254" s="148">
        <v>60.0</v>
      </c>
      <c r="I254" s="148">
        <v>40.0</v>
      </c>
      <c r="J254" s="149">
        <f t="shared" si="2"/>
        <v>0.001858965846</v>
      </c>
      <c r="K254" s="150">
        <f t="shared" si="11"/>
        <v>1.456189913</v>
      </c>
      <c r="L254" s="151">
        <f t="shared" si="4"/>
        <v>9.052678764</v>
      </c>
      <c r="M254" s="152" t="str">
        <f t="shared" si="5"/>
        <v>liviade</v>
      </c>
      <c r="N254" s="154">
        <f>IFERROR(__xludf.DUMMYFUNCTION("""COMPUTED_VALUE"""),28.0)</f>
        <v>28</v>
      </c>
      <c r="O254" s="154"/>
      <c r="P254" s="154"/>
      <c r="Q254" s="154"/>
      <c r="R254" s="154"/>
      <c r="S254" s="154"/>
      <c r="T254" s="154"/>
      <c r="U254" s="154"/>
      <c r="V254" s="154"/>
      <c r="W254" s="154"/>
      <c r="X254" s="154"/>
      <c r="Y254" s="154"/>
      <c r="Z254" s="154"/>
    </row>
    <row r="255">
      <c r="A255" s="175" t="s">
        <v>21</v>
      </c>
      <c r="B255" s="175" t="s">
        <v>684</v>
      </c>
      <c r="C255" s="147" t="s">
        <v>685</v>
      </c>
      <c r="D255" s="145" t="s">
        <v>242</v>
      </c>
      <c r="E255" s="166">
        <v>44169.0</v>
      </c>
      <c r="F255" s="147" t="s">
        <v>249</v>
      </c>
      <c r="G255" s="148">
        <v>45.0</v>
      </c>
      <c r="H255" s="148">
        <v>60.0</v>
      </c>
      <c r="I255" s="148">
        <v>50.0</v>
      </c>
      <c r="J255" s="149">
        <f t="shared" si="2"/>
        <v>0.001838044978</v>
      </c>
      <c r="K255" s="150">
        <f t="shared" si="11"/>
        <v>1.439801899</v>
      </c>
      <c r="L255" s="151">
        <f t="shared" si="4"/>
        <v>9.052678764</v>
      </c>
      <c r="M255" s="152" t="str">
        <f t="shared" si="5"/>
        <v>liviade</v>
      </c>
      <c r="N255" s="154">
        <f>IFERROR(__xludf.DUMMYFUNCTION("""COMPUTED_VALUE"""),29.0)</f>
        <v>29</v>
      </c>
      <c r="O255" s="154"/>
      <c r="P255" s="154"/>
      <c r="Q255" s="154"/>
      <c r="R255" s="154"/>
      <c r="S255" s="154"/>
      <c r="T255" s="154"/>
      <c r="U255" s="154"/>
      <c r="V255" s="154"/>
      <c r="W255" s="154"/>
      <c r="X255" s="154"/>
      <c r="Y255" s="154"/>
      <c r="Z255" s="154"/>
    </row>
    <row r="256">
      <c r="A256" s="175" t="s">
        <v>21</v>
      </c>
      <c r="B256" s="175" t="s">
        <v>6</v>
      </c>
      <c r="C256" s="147" t="s">
        <v>595</v>
      </c>
      <c r="D256" s="145" t="s">
        <v>242</v>
      </c>
      <c r="E256" s="166">
        <v>44169.0</v>
      </c>
      <c r="F256" s="147" t="s">
        <v>249</v>
      </c>
      <c r="G256" s="148">
        <v>60.0</v>
      </c>
      <c r="H256" s="148">
        <v>70.0</v>
      </c>
      <c r="I256" s="148">
        <v>50.0</v>
      </c>
      <c r="J256" s="149">
        <f t="shared" si="2"/>
        <v>0.002107576987</v>
      </c>
      <c r="K256" s="150">
        <f t="shared" si="11"/>
        <v>1.650935306</v>
      </c>
      <c r="L256" s="151">
        <f t="shared" si="4"/>
        <v>9.052678764</v>
      </c>
      <c r="M256" s="152" t="str">
        <f t="shared" si="5"/>
        <v>liviade</v>
      </c>
      <c r="N256" s="154">
        <f>IFERROR(__xludf.DUMMYFUNCTION("""COMPUTED_VALUE"""),30.0)</f>
        <v>30</v>
      </c>
      <c r="O256" s="154"/>
      <c r="P256" s="154"/>
      <c r="Q256" s="154"/>
      <c r="R256" s="154"/>
      <c r="S256" s="154"/>
      <c r="T256" s="154"/>
      <c r="U256" s="154"/>
      <c r="V256" s="154"/>
      <c r="W256" s="154"/>
      <c r="X256" s="154"/>
      <c r="Y256" s="154"/>
      <c r="Z256" s="154"/>
    </row>
    <row r="257">
      <c r="A257" s="175" t="s">
        <v>21</v>
      </c>
      <c r="B257" s="175" t="s">
        <v>6</v>
      </c>
      <c r="C257" s="147" t="s">
        <v>621</v>
      </c>
      <c r="D257" s="145" t="s">
        <v>242</v>
      </c>
      <c r="E257" s="166">
        <v>44169.0</v>
      </c>
      <c r="F257" s="147" t="s">
        <v>249</v>
      </c>
      <c r="G257" s="148">
        <v>45.0</v>
      </c>
      <c r="H257" s="148">
        <v>45.0</v>
      </c>
      <c r="I257" s="148">
        <v>50.0</v>
      </c>
      <c r="J257" s="149">
        <f t="shared" si="2"/>
        <v>0.001677839916</v>
      </c>
      <c r="K257" s="150">
        <f t="shared" si="11"/>
        <v>1.314307934</v>
      </c>
      <c r="L257" s="151">
        <f t="shared" si="4"/>
        <v>9.052678764</v>
      </c>
      <c r="M257" s="152" t="str">
        <f t="shared" si="5"/>
        <v>liviade</v>
      </c>
      <c r="N257" s="154">
        <f>IFERROR(__xludf.DUMMYFUNCTION("""COMPUTED_VALUE"""),31.0)</f>
        <v>31</v>
      </c>
      <c r="O257" s="154"/>
      <c r="P257" s="154"/>
      <c r="Q257" s="154"/>
      <c r="R257" s="154"/>
      <c r="S257" s="154"/>
      <c r="T257" s="154"/>
      <c r="U257" s="154"/>
      <c r="V257" s="154"/>
      <c r="W257" s="154"/>
      <c r="X257" s="154"/>
      <c r="Y257" s="154"/>
      <c r="Z257" s="154"/>
    </row>
    <row r="258">
      <c r="A258" s="175" t="s">
        <v>21</v>
      </c>
      <c r="B258" s="175" t="s">
        <v>6</v>
      </c>
      <c r="C258" s="147" t="s">
        <v>686</v>
      </c>
      <c r="D258" s="145" t="s">
        <v>242</v>
      </c>
      <c r="E258" s="166">
        <v>44169.0</v>
      </c>
      <c r="F258" s="147" t="s">
        <v>249</v>
      </c>
      <c r="G258" s="148">
        <v>40.0</v>
      </c>
      <c r="H258" s="148">
        <v>100.0</v>
      </c>
      <c r="I258" s="148">
        <v>100.0</v>
      </c>
      <c r="J258" s="149">
        <f t="shared" si="2"/>
        <v>0.002920054427</v>
      </c>
      <c r="K258" s="150">
        <f t="shared" si="11"/>
        <v>2.287375968</v>
      </c>
      <c r="L258" s="151">
        <f t="shared" si="4"/>
        <v>9.052678764</v>
      </c>
      <c r="M258" s="152" t="str">
        <f t="shared" si="5"/>
        <v>liviade</v>
      </c>
      <c r="N258" s="154">
        <f>IFERROR(__xludf.DUMMYFUNCTION("""COMPUTED_VALUE"""),32.0)</f>
        <v>32</v>
      </c>
      <c r="O258" s="154"/>
      <c r="P258" s="154"/>
      <c r="Q258" s="154"/>
      <c r="R258" s="154"/>
      <c r="S258" s="154"/>
      <c r="T258" s="154"/>
      <c r="U258" s="154"/>
      <c r="V258" s="154"/>
      <c r="W258" s="154"/>
      <c r="X258" s="154"/>
      <c r="Y258" s="154"/>
      <c r="Z258" s="154"/>
    </row>
    <row r="259">
      <c r="A259" s="175" t="s">
        <v>21</v>
      </c>
      <c r="B259" s="175" t="s">
        <v>265</v>
      </c>
      <c r="C259" s="147" t="s">
        <v>622</v>
      </c>
      <c r="D259" s="145" t="s">
        <v>242</v>
      </c>
      <c r="E259" s="166">
        <v>44169.0</v>
      </c>
      <c r="F259" s="147" t="s">
        <v>249</v>
      </c>
      <c r="G259" s="148">
        <v>60.0</v>
      </c>
      <c r="H259" s="148">
        <v>60.0</v>
      </c>
      <c r="I259" s="148">
        <v>50.0</v>
      </c>
      <c r="J259" s="149">
        <f t="shared" si="2"/>
        <v>0.002000773612</v>
      </c>
      <c r="K259" s="150">
        <f t="shared" si="11"/>
        <v>1.567272663</v>
      </c>
      <c r="L259" s="151">
        <f t="shared" si="4"/>
        <v>9.052678764</v>
      </c>
      <c r="M259" s="152" t="str">
        <f t="shared" si="5"/>
        <v>liviade</v>
      </c>
      <c r="N259" s="154">
        <f>IFERROR(__xludf.DUMMYFUNCTION("""COMPUTED_VALUE"""),33.0)</f>
        <v>33</v>
      </c>
      <c r="O259" s="154"/>
      <c r="P259" s="154"/>
      <c r="Q259" s="154"/>
      <c r="R259" s="154"/>
      <c r="S259" s="154"/>
      <c r="T259" s="154"/>
      <c r="U259" s="154"/>
      <c r="V259" s="154"/>
      <c r="W259" s="154"/>
      <c r="X259" s="154"/>
      <c r="Y259" s="154"/>
      <c r="Z259" s="154"/>
    </row>
    <row r="260">
      <c r="A260" s="160" t="s">
        <v>21</v>
      </c>
      <c r="B260" s="160" t="s">
        <v>76</v>
      </c>
      <c r="C260" s="157" t="s">
        <v>687</v>
      </c>
      <c r="D260" s="163" t="s">
        <v>242</v>
      </c>
      <c r="E260" s="192" t="s">
        <v>579</v>
      </c>
      <c r="F260" s="192" t="s">
        <v>579</v>
      </c>
      <c r="G260" s="159"/>
      <c r="H260" s="159"/>
      <c r="I260" s="159"/>
      <c r="J260" s="168">
        <f t="shared" si="2"/>
        <v>0</v>
      </c>
      <c r="K260" s="150">
        <f t="shared" si="11"/>
        <v>0</v>
      </c>
      <c r="L260" s="169">
        <f t="shared" si="4"/>
        <v>9.052678764</v>
      </c>
      <c r="M260" s="195" t="str">
        <f t="shared" si="5"/>
        <v>liviade</v>
      </c>
      <c r="N260" s="153">
        <f>IFERROR(__xludf.DUMMYFUNCTION("""COMPUTED_VALUE"""),34.0)</f>
        <v>34</v>
      </c>
      <c r="O260" s="153"/>
      <c r="P260" s="153"/>
      <c r="Q260" s="153"/>
      <c r="R260" s="153"/>
      <c r="S260" s="153"/>
      <c r="T260" s="153"/>
      <c r="U260" s="153"/>
      <c r="V260" s="153"/>
      <c r="W260" s="153"/>
      <c r="X260" s="153"/>
      <c r="Y260" s="153"/>
      <c r="Z260" s="153"/>
    </row>
    <row r="261">
      <c r="A261" s="167" t="s">
        <v>21</v>
      </c>
      <c r="B261" s="161" t="s">
        <v>262</v>
      </c>
      <c r="C261" s="158" t="s">
        <v>339</v>
      </c>
      <c r="D261" s="163"/>
      <c r="E261" s="164"/>
      <c r="F261" s="157"/>
      <c r="G261" s="159"/>
      <c r="H261" s="159"/>
      <c r="I261" s="159"/>
      <c r="J261" s="149">
        <f t="shared" si="2"/>
        <v>0</v>
      </c>
      <c r="K261" s="165">
        <f>-60.351*0.85</f>
        <v>-51.29835</v>
      </c>
      <c r="L261" s="151">
        <f t="shared" si="4"/>
        <v>9.052678764</v>
      </c>
      <c r="M261" s="152" t="str">
        <f t="shared" si="5"/>
        <v>liviade</v>
      </c>
      <c r="N261" s="153">
        <f>IFERROR(__xludf.DUMMYFUNCTION("""COMPUTED_VALUE"""),35.0)</f>
        <v>35</v>
      </c>
      <c r="O261" s="153"/>
      <c r="P261" s="153"/>
      <c r="Q261" s="153"/>
      <c r="R261" s="153"/>
      <c r="S261" s="153"/>
      <c r="T261" s="153"/>
      <c r="U261" s="153"/>
      <c r="V261" s="153"/>
      <c r="W261" s="153"/>
      <c r="X261" s="153"/>
      <c r="Y261" s="154"/>
      <c r="Z261" s="154"/>
    </row>
    <row r="262">
      <c r="A262" s="175" t="s">
        <v>24</v>
      </c>
      <c r="B262" s="175" t="s">
        <v>3</v>
      </c>
      <c r="C262" s="147" t="s">
        <v>654</v>
      </c>
      <c r="D262" s="145" t="s">
        <v>242</v>
      </c>
      <c r="E262" s="146">
        <v>44155.0</v>
      </c>
      <c r="F262" s="188" t="s">
        <v>249</v>
      </c>
      <c r="G262" s="145">
        <v>100.0</v>
      </c>
      <c r="H262" s="189">
        <v>60.0</v>
      </c>
      <c r="I262" s="189">
        <v>80.0</v>
      </c>
      <c r="J262" s="149">
        <f t="shared" si="2"/>
        <v>0.002860139931</v>
      </c>
      <c r="K262" s="150">
        <f t="shared" ref="K262:K274" si="12">J262*$J$1</f>
        <v>2.240442946</v>
      </c>
      <c r="L262" s="151">
        <f t="shared" si="4"/>
        <v>7.799750855</v>
      </c>
      <c r="M262" s="152" t="str">
        <f t="shared" si="5"/>
        <v>paulo_c2d</v>
      </c>
      <c r="N262" s="154">
        <f>IFERROR(__xludf.DUMMYFUNCTION("""COMPUTED_VALUE"""),1.0)</f>
        <v>1</v>
      </c>
      <c r="O262" s="154"/>
      <c r="P262" s="154"/>
      <c r="Q262" s="154"/>
      <c r="R262" s="154"/>
      <c r="S262" s="154"/>
      <c r="T262" s="154"/>
      <c r="U262" s="154"/>
      <c r="V262" s="154"/>
      <c r="W262" s="154"/>
      <c r="X262" s="154"/>
      <c r="Y262" s="154"/>
      <c r="Z262" s="154"/>
    </row>
    <row r="263">
      <c r="A263" s="175" t="s">
        <v>24</v>
      </c>
      <c r="B263" s="175" t="s">
        <v>3</v>
      </c>
      <c r="C263" s="147" t="s">
        <v>582</v>
      </c>
      <c r="D263" s="145" t="s">
        <v>242</v>
      </c>
      <c r="E263" s="146">
        <v>44159.0</v>
      </c>
      <c r="F263" s="188" t="s">
        <v>249</v>
      </c>
      <c r="G263" s="145">
        <v>30.0</v>
      </c>
      <c r="H263" s="189">
        <v>60.0</v>
      </c>
      <c r="I263" s="189">
        <v>50.0</v>
      </c>
      <c r="J263" s="149">
        <f t="shared" si="2"/>
        <v>0.001675316344</v>
      </c>
      <c r="K263" s="150">
        <f t="shared" si="12"/>
        <v>1.312331136</v>
      </c>
      <c r="L263" s="151">
        <f t="shared" si="4"/>
        <v>7.799750855</v>
      </c>
      <c r="M263" s="152" t="str">
        <f t="shared" si="5"/>
        <v>paulo_c2d</v>
      </c>
      <c r="N263" s="154">
        <f>IFERROR(__xludf.DUMMYFUNCTION("""COMPUTED_VALUE"""),2.0)</f>
        <v>2</v>
      </c>
      <c r="O263" s="154"/>
      <c r="P263" s="154"/>
      <c r="Q263" s="154"/>
      <c r="R263" s="154"/>
      <c r="S263" s="154"/>
      <c r="T263" s="154"/>
      <c r="U263" s="154"/>
      <c r="V263" s="154"/>
      <c r="W263" s="154"/>
      <c r="X263" s="154"/>
      <c r="Y263" s="154"/>
      <c r="Z263" s="154"/>
    </row>
    <row r="264">
      <c r="A264" s="175" t="s">
        <v>24</v>
      </c>
      <c r="B264" s="175" t="s">
        <v>3</v>
      </c>
      <c r="C264" s="147" t="s">
        <v>688</v>
      </c>
      <c r="D264" s="145" t="s">
        <v>242</v>
      </c>
      <c r="E264" s="146">
        <v>44159.0</v>
      </c>
      <c r="F264" s="188" t="s">
        <v>249</v>
      </c>
      <c r="G264" s="145">
        <v>40.0</v>
      </c>
      <c r="H264" s="189">
        <v>150.0</v>
      </c>
      <c r="I264" s="189">
        <v>50.0</v>
      </c>
      <c r="J264" s="149">
        <f t="shared" si="2"/>
        <v>0.002745032475</v>
      </c>
      <c r="K264" s="150">
        <f t="shared" si="12"/>
        <v>2.150275439</v>
      </c>
      <c r="L264" s="151">
        <f t="shared" si="4"/>
        <v>7.799750855</v>
      </c>
      <c r="M264" s="152" t="str">
        <f t="shared" si="5"/>
        <v>paulo_c2d</v>
      </c>
      <c r="N264" s="154">
        <f>IFERROR(__xludf.DUMMYFUNCTION("""COMPUTED_VALUE"""),3.0)</f>
        <v>3</v>
      </c>
      <c r="O264" s="154"/>
      <c r="P264" s="154"/>
      <c r="Q264" s="154"/>
      <c r="R264" s="154"/>
      <c r="S264" s="154"/>
      <c r="T264" s="154"/>
      <c r="U264" s="154"/>
      <c r="V264" s="154"/>
      <c r="W264" s="154"/>
      <c r="X264" s="154"/>
      <c r="Y264" s="154"/>
      <c r="Z264" s="154"/>
    </row>
    <row r="265">
      <c r="A265" s="175" t="s">
        <v>24</v>
      </c>
      <c r="B265" s="175" t="s">
        <v>24</v>
      </c>
      <c r="C265" s="147" t="s">
        <v>689</v>
      </c>
      <c r="D265" s="145" t="s">
        <v>242</v>
      </c>
      <c r="E265" s="146">
        <v>44162.0</v>
      </c>
      <c r="F265" s="188" t="s">
        <v>243</v>
      </c>
      <c r="G265" s="145">
        <v>100.0</v>
      </c>
      <c r="H265" s="189">
        <v>500.0</v>
      </c>
      <c r="I265" s="189">
        <v>50.0</v>
      </c>
      <c r="J265" s="149">
        <f t="shared" si="2"/>
        <v>0.007134065135</v>
      </c>
      <c r="K265" s="150">
        <f t="shared" si="12"/>
        <v>5.588351022</v>
      </c>
      <c r="L265" s="151">
        <f t="shared" si="4"/>
        <v>7.799750855</v>
      </c>
      <c r="M265" s="152" t="str">
        <f t="shared" si="5"/>
        <v>paulo_c2d</v>
      </c>
      <c r="N265" s="154">
        <f>IFERROR(__xludf.DUMMYFUNCTION("""COMPUTED_VALUE"""),4.0)</f>
        <v>4</v>
      </c>
      <c r="O265" s="154"/>
      <c r="P265" s="154"/>
      <c r="Q265" s="154"/>
      <c r="R265" s="154"/>
      <c r="S265" s="154"/>
      <c r="T265" s="154"/>
      <c r="U265" s="154"/>
      <c r="V265" s="154"/>
      <c r="W265" s="154"/>
      <c r="X265" s="154"/>
      <c r="Y265" s="154"/>
      <c r="Z265" s="154"/>
    </row>
    <row r="266">
      <c r="A266" s="175" t="s">
        <v>24</v>
      </c>
      <c r="B266" s="175" t="s">
        <v>76</v>
      </c>
      <c r="C266" s="147" t="s">
        <v>563</v>
      </c>
      <c r="D266" s="145" t="s">
        <v>242</v>
      </c>
      <c r="E266" s="146">
        <v>44163.0</v>
      </c>
      <c r="F266" s="188" t="s">
        <v>249</v>
      </c>
      <c r="G266" s="145">
        <v>40.0</v>
      </c>
      <c r="H266" s="189">
        <v>30.0</v>
      </c>
      <c r="I266" s="189">
        <v>30.0</v>
      </c>
      <c r="J266" s="149">
        <f t="shared" si="2"/>
        <v>0.001179776444</v>
      </c>
      <c r="K266" s="150">
        <f t="shared" si="12"/>
        <v>0.9241582148</v>
      </c>
      <c r="L266" s="151">
        <f t="shared" si="4"/>
        <v>7.799750855</v>
      </c>
      <c r="M266" s="152" t="str">
        <f t="shared" si="5"/>
        <v>paulo_c2d</v>
      </c>
      <c r="N266" s="154">
        <f>IFERROR(__xludf.DUMMYFUNCTION("""COMPUTED_VALUE"""),5.0)</f>
        <v>5</v>
      </c>
      <c r="O266" s="154"/>
      <c r="P266" s="154"/>
      <c r="Q266" s="154"/>
      <c r="R266" s="154"/>
      <c r="S266" s="154"/>
      <c r="T266" s="154"/>
      <c r="U266" s="154"/>
      <c r="V266" s="154"/>
      <c r="W266" s="154"/>
      <c r="X266" s="154"/>
      <c r="Y266" s="154"/>
      <c r="Z266" s="154"/>
    </row>
    <row r="267">
      <c r="A267" s="175" t="s">
        <v>24</v>
      </c>
      <c r="B267" s="175" t="s">
        <v>3</v>
      </c>
      <c r="C267" s="147" t="s">
        <v>591</v>
      </c>
      <c r="D267" s="145" t="s">
        <v>242</v>
      </c>
      <c r="E267" s="146">
        <v>44165.0</v>
      </c>
      <c r="F267" s="188" t="s">
        <v>249</v>
      </c>
      <c r="G267" s="145">
        <v>30.0</v>
      </c>
      <c r="H267" s="189">
        <v>60.0</v>
      </c>
      <c r="I267" s="189">
        <v>50.0</v>
      </c>
      <c r="J267" s="149">
        <f t="shared" si="2"/>
        <v>0.001675316344</v>
      </c>
      <c r="K267" s="150">
        <f t="shared" si="12"/>
        <v>1.312331136</v>
      </c>
      <c r="L267" s="151">
        <f t="shared" si="4"/>
        <v>7.799750855</v>
      </c>
      <c r="M267" s="152" t="str">
        <f t="shared" si="5"/>
        <v>paulo_c2d</v>
      </c>
      <c r="N267" s="154">
        <f>IFERROR(__xludf.DUMMYFUNCTION("""COMPUTED_VALUE"""),6.0)</f>
        <v>6</v>
      </c>
      <c r="O267" s="154"/>
      <c r="P267" s="154"/>
      <c r="Q267" s="154"/>
      <c r="R267" s="154"/>
      <c r="S267" s="154"/>
      <c r="T267" s="154"/>
      <c r="U267" s="154"/>
      <c r="V267" s="154"/>
      <c r="W267" s="154"/>
      <c r="X267" s="154"/>
      <c r="Y267" s="154"/>
      <c r="Z267" s="154"/>
    </row>
    <row r="268">
      <c r="A268" s="175" t="s">
        <v>24</v>
      </c>
      <c r="B268" s="175" t="s">
        <v>24</v>
      </c>
      <c r="C268" s="147" t="s">
        <v>690</v>
      </c>
      <c r="D268" s="145" t="s">
        <v>242</v>
      </c>
      <c r="E268" s="166">
        <v>44166.0</v>
      </c>
      <c r="F268" s="147" t="s">
        <v>243</v>
      </c>
      <c r="G268" s="148">
        <v>600.0</v>
      </c>
      <c r="H268" s="148">
        <v>600.0</v>
      </c>
      <c r="I268" s="148">
        <v>600.0</v>
      </c>
      <c r="J268" s="149">
        <f t="shared" si="2"/>
        <v>0.02142581377</v>
      </c>
      <c r="K268" s="150">
        <f t="shared" si="12"/>
        <v>16.78355412</v>
      </c>
      <c r="L268" s="151">
        <f t="shared" si="4"/>
        <v>7.799750855</v>
      </c>
      <c r="M268" s="152" t="str">
        <f t="shared" si="5"/>
        <v>paulo_c2d</v>
      </c>
      <c r="N268" s="154">
        <f>IFERROR(__xludf.DUMMYFUNCTION("""COMPUTED_VALUE"""),7.0)</f>
        <v>7</v>
      </c>
      <c r="O268" s="154"/>
      <c r="P268" s="154"/>
      <c r="Q268" s="154"/>
      <c r="R268" s="154"/>
      <c r="S268" s="154"/>
      <c r="T268" s="154"/>
      <c r="U268" s="154"/>
      <c r="V268" s="154"/>
      <c r="W268" s="154"/>
      <c r="X268" s="154"/>
      <c r="Y268" s="154"/>
      <c r="Z268" s="154"/>
    </row>
    <row r="269">
      <c r="A269" s="175" t="s">
        <v>24</v>
      </c>
      <c r="B269" s="175" t="s">
        <v>24</v>
      </c>
      <c r="C269" s="147" t="s">
        <v>691</v>
      </c>
      <c r="D269" s="145" t="s">
        <v>242</v>
      </c>
      <c r="E269" s="166">
        <v>44166.0</v>
      </c>
      <c r="F269" s="147" t="s">
        <v>243</v>
      </c>
      <c r="G269" s="148">
        <v>500.0</v>
      </c>
      <c r="H269" s="148">
        <v>300.0</v>
      </c>
      <c r="I269" s="148">
        <v>200.0</v>
      </c>
      <c r="J269" s="149">
        <f t="shared" si="2"/>
        <v>0.01146454435</v>
      </c>
      <c r="K269" s="150">
        <f t="shared" si="12"/>
        <v>8.98055974</v>
      </c>
      <c r="L269" s="151">
        <f t="shared" si="4"/>
        <v>7.799750855</v>
      </c>
      <c r="M269" s="152" t="str">
        <f t="shared" si="5"/>
        <v>paulo_c2d</v>
      </c>
      <c r="N269" s="154">
        <f>IFERROR(__xludf.DUMMYFUNCTION("""COMPUTED_VALUE"""),8.0)</f>
        <v>8</v>
      </c>
      <c r="O269" s="154"/>
      <c r="P269" s="154"/>
      <c r="Q269" s="154"/>
      <c r="R269" s="154"/>
      <c r="S269" s="154"/>
      <c r="T269" s="154"/>
      <c r="U269" s="154"/>
      <c r="V269" s="154"/>
      <c r="W269" s="154"/>
      <c r="X269" s="154"/>
      <c r="Y269" s="154"/>
      <c r="Z269" s="154"/>
    </row>
    <row r="270">
      <c r="A270" s="175" t="s">
        <v>24</v>
      </c>
      <c r="B270" s="175" t="s">
        <v>24</v>
      </c>
      <c r="C270" s="147" t="s">
        <v>692</v>
      </c>
      <c r="D270" s="145" t="s">
        <v>242</v>
      </c>
      <c r="E270" s="166">
        <v>44166.0</v>
      </c>
      <c r="F270" s="147" t="s">
        <v>243</v>
      </c>
      <c r="G270" s="148">
        <v>400.0</v>
      </c>
      <c r="H270" s="148">
        <v>240.0</v>
      </c>
      <c r="I270" s="148">
        <v>180.0</v>
      </c>
      <c r="J270" s="149">
        <f t="shared" si="2"/>
        <v>0.00945525101</v>
      </c>
      <c r="K270" s="150">
        <f t="shared" si="12"/>
        <v>7.406613291</v>
      </c>
      <c r="L270" s="151">
        <f t="shared" si="4"/>
        <v>7.799750855</v>
      </c>
      <c r="M270" s="152" t="str">
        <f t="shared" si="5"/>
        <v>paulo_c2d</v>
      </c>
      <c r="N270" s="154">
        <f>IFERROR(__xludf.DUMMYFUNCTION("""COMPUTED_VALUE"""),9.0)</f>
        <v>9</v>
      </c>
      <c r="O270" s="154"/>
      <c r="P270" s="154"/>
      <c r="Q270" s="154"/>
      <c r="R270" s="154"/>
      <c r="S270" s="154"/>
      <c r="T270" s="154"/>
      <c r="U270" s="154"/>
      <c r="V270" s="154"/>
      <c r="W270" s="154"/>
      <c r="X270" s="154"/>
      <c r="Y270" s="154"/>
      <c r="Z270" s="154"/>
    </row>
    <row r="271">
      <c r="A271" s="175" t="s">
        <v>24</v>
      </c>
      <c r="B271" s="175" t="s">
        <v>76</v>
      </c>
      <c r="C271" s="147" t="s">
        <v>693</v>
      </c>
      <c r="D271" s="145" t="s">
        <v>242</v>
      </c>
      <c r="E271" s="166">
        <v>44169.0</v>
      </c>
      <c r="F271" s="147" t="s">
        <v>249</v>
      </c>
      <c r="G271" s="148">
        <v>100.0</v>
      </c>
      <c r="H271" s="148">
        <v>90.0</v>
      </c>
      <c r="I271" s="148">
        <v>100.0</v>
      </c>
      <c r="J271" s="149">
        <f t="shared" si="2"/>
        <v>0.003464165587</v>
      </c>
      <c r="K271" s="150">
        <f t="shared" si="12"/>
        <v>2.713596376</v>
      </c>
      <c r="L271" s="151">
        <f t="shared" si="4"/>
        <v>7.799750855</v>
      </c>
      <c r="M271" s="152" t="str">
        <f t="shared" si="5"/>
        <v>paulo_c2d</v>
      </c>
      <c r="N271" s="154">
        <f>IFERROR(__xludf.DUMMYFUNCTION("""COMPUTED_VALUE"""),10.0)</f>
        <v>10</v>
      </c>
      <c r="O271" s="154"/>
      <c r="P271" s="154"/>
      <c r="Q271" s="154"/>
      <c r="R271" s="154"/>
      <c r="S271" s="154"/>
      <c r="T271" s="154"/>
      <c r="U271" s="154"/>
      <c r="V271" s="154"/>
      <c r="W271" s="154"/>
      <c r="X271" s="154"/>
      <c r="Y271" s="154"/>
      <c r="Z271" s="154"/>
    </row>
    <row r="272">
      <c r="A272" s="175" t="s">
        <v>24</v>
      </c>
      <c r="B272" s="175" t="s">
        <v>6</v>
      </c>
      <c r="C272" s="147" t="s">
        <v>595</v>
      </c>
      <c r="D272" s="145" t="s">
        <v>242</v>
      </c>
      <c r="E272" s="166">
        <v>44169.0</v>
      </c>
      <c r="F272" s="147" t="s">
        <v>249</v>
      </c>
      <c r="G272" s="148">
        <v>40.0</v>
      </c>
      <c r="H272" s="148">
        <v>45.0</v>
      </c>
      <c r="I272" s="148">
        <v>50.0</v>
      </c>
      <c r="J272" s="149">
        <f t="shared" si="2"/>
        <v>0.001623597038</v>
      </c>
      <c r="K272" s="150">
        <f t="shared" si="12"/>
        <v>1.27181768</v>
      </c>
      <c r="L272" s="151">
        <f t="shared" si="4"/>
        <v>7.799750855</v>
      </c>
      <c r="M272" s="152" t="str">
        <f t="shared" si="5"/>
        <v>paulo_c2d</v>
      </c>
      <c r="N272" s="154">
        <f>IFERROR(__xludf.DUMMYFUNCTION("""COMPUTED_VALUE"""),11.0)</f>
        <v>11</v>
      </c>
      <c r="O272" s="154"/>
      <c r="P272" s="154"/>
      <c r="Q272" s="154"/>
      <c r="R272" s="154"/>
      <c r="S272" s="154"/>
      <c r="T272" s="154"/>
      <c r="U272" s="154"/>
      <c r="V272" s="154"/>
      <c r="W272" s="154"/>
      <c r="X272" s="154"/>
      <c r="Y272" s="154"/>
      <c r="Z272" s="154"/>
    </row>
    <row r="273">
      <c r="A273" s="175" t="s">
        <v>24</v>
      </c>
      <c r="B273" s="175" t="s">
        <v>6</v>
      </c>
      <c r="C273" s="147" t="s">
        <v>596</v>
      </c>
      <c r="D273" s="145" t="s">
        <v>242</v>
      </c>
      <c r="E273" s="166">
        <v>44169.0</v>
      </c>
      <c r="F273" s="147" t="s">
        <v>249</v>
      </c>
      <c r="G273" s="148">
        <v>45.0</v>
      </c>
      <c r="H273" s="148">
        <v>45.0</v>
      </c>
      <c r="I273" s="148">
        <v>50.0</v>
      </c>
      <c r="J273" s="149">
        <f t="shared" si="2"/>
        <v>0.001677839916</v>
      </c>
      <c r="K273" s="150">
        <f t="shared" si="12"/>
        <v>1.314307934</v>
      </c>
      <c r="L273" s="151">
        <f t="shared" si="4"/>
        <v>7.799750855</v>
      </c>
      <c r="M273" s="152" t="str">
        <f t="shared" si="5"/>
        <v>paulo_c2d</v>
      </c>
      <c r="N273" s="154">
        <f>IFERROR(__xludf.DUMMYFUNCTION("""COMPUTED_VALUE"""),12.0)</f>
        <v>12</v>
      </c>
      <c r="O273" s="154"/>
      <c r="P273" s="154"/>
      <c r="Q273" s="154"/>
      <c r="R273" s="154"/>
      <c r="S273" s="154"/>
      <c r="T273" s="154"/>
      <c r="U273" s="154"/>
      <c r="V273" s="154"/>
      <c r="W273" s="154"/>
      <c r="X273" s="154"/>
      <c r="Y273" s="154"/>
      <c r="Z273" s="154"/>
    </row>
    <row r="274">
      <c r="A274" s="160" t="s">
        <v>24</v>
      </c>
      <c r="B274" s="160" t="s">
        <v>288</v>
      </c>
      <c r="C274" s="157" t="s">
        <v>694</v>
      </c>
      <c r="D274" s="163" t="s">
        <v>242</v>
      </c>
      <c r="E274" s="192" t="s">
        <v>579</v>
      </c>
      <c r="F274" s="192" t="s">
        <v>579</v>
      </c>
      <c r="G274" s="159"/>
      <c r="H274" s="159"/>
      <c r="I274" s="159"/>
      <c r="J274" s="149">
        <f t="shared" si="2"/>
        <v>0</v>
      </c>
      <c r="K274" s="150">
        <f t="shared" si="12"/>
        <v>0</v>
      </c>
      <c r="L274" s="151">
        <f t="shared" si="4"/>
        <v>7.799750855</v>
      </c>
      <c r="M274" s="152" t="str">
        <f t="shared" si="5"/>
        <v>paulo_c2d</v>
      </c>
      <c r="N274" s="154">
        <f>IFERROR(__xludf.DUMMYFUNCTION("""COMPUTED_VALUE"""),13.0)</f>
        <v>13</v>
      </c>
      <c r="O274" s="154"/>
      <c r="P274" s="154"/>
      <c r="Q274" s="154"/>
      <c r="R274" s="154"/>
      <c r="S274" s="154"/>
      <c r="T274" s="154"/>
      <c r="U274" s="154"/>
      <c r="V274" s="154"/>
      <c r="W274" s="154"/>
      <c r="X274" s="154"/>
      <c r="Y274" s="154"/>
      <c r="Z274" s="154"/>
    </row>
    <row r="275">
      <c r="A275" s="161" t="s">
        <v>24</v>
      </c>
      <c r="B275" s="161" t="s">
        <v>262</v>
      </c>
      <c r="C275" s="162" t="s">
        <v>314</v>
      </c>
      <c r="D275" s="163"/>
      <c r="E275" s="164"/>
      <c r="F275" s="157"/>
      <c r="G275" s="159"/>
      <c r="H275" s="159"/>
      <c r="I275" s="159"/>
      <c r="J275" s="149">
        <f t="shared" si="2"/>
        <v>0</v>
      </c>
      <c r="K275" s="165">
        <f>-0.85*R275</f>
        <v>-44.19858818</v>
      </c>
      <c r="L275" s="151">
        <f t="shared" si="4"/>
        <v>7.799750855</v>
      </c>
      <c r="M275" s="152" t="str">
        <f t="shared" si="5"/>
        <v>paulo_c2d</v>
      </c>
      <c r="N275" s="153">
        <f>IFERROR(__xludf.DUMMYFUNCTION("""COMPUTED_VALUE"""),14.0)</f>
        <v>14</v>
      </c>
      <c r="O275" s="153"/>
      <c r="P275" s="153"/>
      <c r="Q275" s="153"/>
      <c r="R275" s="153">
        <v>51.99833903635589</v>
      </c>
      <c r="S275" s="153"/>
      <c r="T275" s="153"/>
      <c r="U275" s="153"/>
      <c r="V275" s="153"/>
      <c r="W275" s="153"/>
      <c r="X275" s="153"/>
      <c r="Y275" s="154"/>
      <c r="Z275" s="154"/>
    </row>
    <row r="276">
      <c r="A276" s="175" t="s">
        <v>43</v>
      </c>
      <c r="B276" s="175" t="s">
        <v>21</v>
      </c>
      <c r="C276" s="147" t="s">
        <v>695</v>
      </c>
      <c r="D276" s="145" t="s">
        <v>242</v>
      </c>
      <c r="E276" s="146">
        <v>44165.0</v>
      </c>
      <c r="F276" s="188" t="s">
        <v>249</v>
      </c>
      <c r="G276" s="145">
        <v>200.0</v>
      </c>
      <c r="H276" s="189">
        <v>200.0</v>
      </c>
      <c r="I276" s="189">
        <v>100.0</v>
      </c>
      <c r="J276" s="149">
        <f t="shared" si="2"/>
        <v>0.00572386027</v>
      </c>
      <c r="K276" s="150">
        <f t="shared" ref="K276:K310" si="13">J276*$J$1</f>
        <v>4.483690545</v>
      </c>
      <c r="L276" s="151">
        <f t="shared" si="4"/>
        <v>7.50715312</v>
      </c>
      <c r="M276" s="152" t="str">
        <f t="shared" si="5"/>
        <v>burrrata</v>
      </c>
      <c r="N276" s="154">
        <f>IFERROR(__xludf.DUMMYFUNCTION("""COMPUTED_VALUE"""),1.0)</f>
        <v>1</v>
      </c>
      <c r="O276" s="154"/>
      <c r="P276" s="154"/>
      <c r="Q276" s="154"/>
      <c r="R276" s="154"/>
      <c r="S276" s="154"/>
      <c r="T276" s="154"/>
      <c r="U276" s="154"/>
      <c r="V276" s="154"/>
      <c r="W276" s="154"/>
      <c r="X276" s="154"/>
      <c r="Y276" s="154"/>
      <c r="Z276" s="154"/>
    </row>
    <row r="277">
      <c r="A277" s="175" t="s">
        <v>43</v>
      </c>
      <c r="B277" s="175" t="s">
        <v>21</v>
      </c>
      <c r="C277" s="147" t="s">
        <v>565</v>
      </c>
      <c r="D277" s="145" t="s">
        <v>242</v>
      </c>
      <c r="E277" s="166">
        <v>44166.0</v>
      </c>
      <c r="F277" s="147" t="s">
        <v>249</v>
      </c>
      <c r="G277" s="148">
        <v>60.0</v>
      </c>
      <c r="H277" s="148">
        <v>60.0</v>
      </c>
      <c r="I277" s="148">
        <v>40.0</v>
      </c>
      <c r="J277" s="149">
        <f t="shared" si="2"/>
        <v>0.001858965846</v>
      </c>
      <c r="K277" s="150">
        <f t="shared" si="13"/>
        <v>1.456189913</v>
      </c>
      <c r="L277" s="151">
        <f t="shared" si="4"/>
        <v>7.50715312</v>
      </c>
      <c r="M277" s="152" t="str">
        <f t="shared" si="5"/>
        <v>burrrata</v>
      </c>
      <c r="N277" s="154">
        <f>IFERROR(__xludf.DUMMYFUNCTION("""COMPUTED_VALUE"""),2.0)</f>
        <v>2</v>
      </c>
      <c r="O277" s="154"/>
      <c r="P277" s="154"/>
      <c r="Q277" s="154"/>
      <c r="R277" s="154"/>
      <c r="S277" s="154"/>
      <c r="T277" s="154"/>
      <c r="U277" s="154"/>
      <c r="V277" s="154"/>
      <c r="W277" s="154"/>
      <c r="X277" s="154"/>
      <c r="Y277" s="154"/>
      <c r="Z277" s="154"/>
    </row>
    <row r="278">
      <c r="A278" s="175" t="s">
        <v>43</v>
      </c>
      <c r="B278" s="175" t="s">
        <v>21</v>
      </c>
      <c r="C278" s="147" t="s">
        <v>696</v>
      </c>
      <c r="D278" s="145" t="s">
        <v>242</v>
      </c>
      <c r="E278" s="166">
        <v>44169.0</v>
      </c>
      <c r="F278" s="147" t="s">
        <v>249</v>
      </c>
      <c r="G278" s="148">
        <v>60.0</v>
      </c>
      <c r="H278" s="148">
        <v>60.0</v>
      </c>
      <c r="I278" s="148">
        <v>50.0</v>
      </c>
      <c r="J278" s="149">
        <f t="shared" si="2"/>
        <v>0.002000773612</v>
      </c>
      <c r="K278" s="150">
        <f t="shared" si="13"/>
        <v>1.567272663</v>
      </c>
      <c r="L278" s="151">
        <f t="shared" si="4"/>
        <v>7.50715312</v>
      </c>
      <c r="M278" s="152" t="str">
        <f t="shared" si="5"/>
        <v>burrrata</v>
      </c>
      <c r="N278" s="154">
        <f>IFERROR(__xludf.DUMMYFUNCTION("""COMPUTED_VALUE"""),3.0)</f>
        <v>3</v>
      </c>
      <c r="O278" s="154"/>
      <c r="P278" s="154"/>
      <c r="Q278" s="154"/>
      <c r="R278" s="154"/>
      <c r="S278" s="154"/>
      <c r="T278" s="154"/>
      <c r="U278" s="154"/>
      <c r="V278" s="154"/>
      <c r="W278" s="154"/>
      <c r="X278" s="154"/>
      <c r="Y278" s="154"/>
      <c r="Z278" s="154"/>
    </row>
    <row r="279">
      <c r="A279" s="175" t="s">
        <v>10</v>
      </c>
      <c r="B279" s="175" t="s">
        <v>6</v>
      </c>
      <c r="C279" s="147" t="s">
        <v>583</v>
      </c>
      <c r="D279" s="145" t="s">
        <v>242</v>
      </c>
      <c r="E279" s="146">
        <v>44159.0</v>
      </c>
      <c r="F279" s="188" t="s">
        <v>249</v>
      </c>
      <c r="G279" s="145">
        <v>30.0</v>
      </c>
      <c r="H279" s="189">
        <v>70.0</v>
      </c>
      <c r="I279" s="189">
        <v>50.0</v>
      </c>
      <c r="J279" s="149">
        <f t="shared" si="2"/>
        <v>0.001782119719</v>
      </c>
      <c r="K279" s="150">
        <f t="shared" si="13"/>
        <v>1.39599378</v>
      </c>
      <c r="L279" s="151">
        <f t="shared" si="4"/>
        <v>7.361391983</v>
      </c>
      <c r="M279" s="152" t="str">
        <f t="shared" si="5"/>
        <v>jessicazartler</v>
      </c>
      <c r="N279" s="154">
        <f>IFERROR(__xludf.DUMMYFUNCTION("""COMPUTED_VALUE"""),1.0)</f>
        <v>1</v>
      </c>
      <c r="O279" s="154"/>
      <c r="P279" s="154"/>
      <c r="Q279" s="154"/>
      <c r="R279" s="154"/>
      <c r="S279" s="154"/>
      <c r="T279" s="154"/>
      <c r="U279" s="154"/>
      <c r="V279" s="154"/>
      <c r="W279" s="154"/>
      <c r="X279" s="154"/>
      <c r="Y279" s="154"/>
      <c r="Z279" s="154"/>
    </row>
    <row r="280">
      <c r="A280" s="175" t="s">
        <v>10</v>
      </c>
      <c r="B280" s="175" t="s">
        <v>265</v>
      </c>
      <c r="C280" s="147" t="s">
        <v>557</v>
      </c>
      <c r="D280" s="145" t="s">
        <v>242</v>
      </c>
      <c r="E280" s="146">
        <v>44159.0</v>
      </c>
      <c r="F280" s="188" t="s">
        <v>249</v>
      </c>
      <c r="G280" s="145">
        <v>20.0</v>
      </c>
      <c r="H280" s="189">
        <v>60.0</v>
      </c>
      <c r="I280" s="189">
        <v>30.0</v>
      </c>
      <c r="J280" s="149">
        <f t="shared" si="2"/>
        <v>0.001283215058</v>
      </c>
      <c r="K280" s="150">
        <f t="shared" si="13"/>
        <v>1.005185129</v>
      </c>
      <c r="L280" s="151">
        <f t="shared" si="4"/>
        <v>7.361391983</v>
      </c>
      <c r="M280" s="152" t="str">
        <f t="shared" si="5"/>
        <v>jessicazartler</v>
      </c>
      <c r="N280" s="154">
        <f>IFERROR(__xludf.DUMMYFUNCTION("""COMPUTED_VALUE"""),2.0)</f>
        <v>2</v>
      </c>
      <c r="O280" s="154"/>
      <c r="P280" s="154"/>
      <c r="Q280" s="154"/>
      <c r="R280" s="154"/>
      <c r="S280" s="154"/>
      <c r="T280" s="154"/>
      <c r="U280" s="154"/>
      <c r="V280" s="154"/>
      <c r="W280" s="154"/>
      <c r="X280" s="154"/>
      <c r="Y280" s="154"/>
      <c r="Z280" s="154"/>
    </row>
    <row r="281">
      <c r="A281" s="175" t="s">
        <v>10</v>
      </c>
      <c r="B281" s="175" t="s">
        <v>6</v>
      </c>
      <c r="C281" s="147" t="s">
        <v>558</v>
      </c>
      <c r="D281" s="145" t="s">
        <v>242</v>
      </c>
      <c r="E281" s="146">
        <v>44160.0</v>
      </c>
      <c r="F281" s="188" t="s">
        <v>249</v>
      </c>
      <c r="G281" s="145">
        <v>20.0</v>
      </c>
      <c r="H281" s="189">
        <v>60.0</v>
      </c>
      <c r="I281" s="189">
        <v>20.0</v>
      </c>
      <c r="J281" s="149">
        <f t="shared" si="2"/>
        <v>0.001141407292</v>
      </c>
      <c r="K281" s="150">
        <f t="shared" si="13"/>
        <v>0.894102379</v>
      </c>
      <c r="L281" s="151">
        <f t="shared" si="4"/>
        <v>7.361391983</v>
      </c>
      <c r="M281" s="152" t="str">
        <f t="shared" si="5"/>
        <v>jessicazartler</v>
      </c>
      <c r="N281" s="154">
        <f>IFERROR(__xludf.DUMMYFUNCTION("""COMPUTED_VALUE"""),3.0)</f>
        <v>3</v>
      </c>
      <c r="O281" s="154"/>
      <c r="P281" s="154"/>
      <c r="Q281" s="154"/>
      <c r="R281" s="154"/>
      <c r="S281" s="154"/>
      <c r="T281" s="154"/>
      <c r="U281" s="154"/>
      <c r="V281" s="154"/>
      <c r="W281" s="154"/>
      <c r="X281" s="154"/>
      <c r="Y281" s="154"/>
      <c r="Z281" s="154"/>
    </row>
    <row r="282">
      <c r="A282" s="175" t="s">
        <v>10</v>
      </c>
      <c r="B282" s="175" t="s">
        <v>6</v>
      </c>
      <c r="C282" s="147" t="s">
        <v>601</v>
      </c>
      <c r="D282" s="145" t="s">
        <v>242</v>
      </c>
      <c r="E282" s="146">
        <v>44161.0</v>
      </c>
      <c r="F282" s="188" t="s">
        <v>249</v>
      </c>
      <c r="G282" s="145">
        <v>30.0</v>
      </c>
      <c r="H282" s="189">
        <v>60.0</v>
      </c>
      <c r="I282" s="189">
        <v>50.0</v>
      </c>
      <c r="J282" s="149">
        <f t="shared" si="2"/>
        <v>0.001675316344</v>
      </c>
      <c r="K282" s="150">
        <f t="shared" si="13"/>
        <v>1.312331136</v>
      </c>
      <c r="L282" s="151">
        <f t="shared" si="4"/>
        <v>7.361391983</v>
      </c>
      <c r="M282" s="152" t="str">
        <f t="shared" si="5"/>
        <v>jessicazartler</v>
      </c>
      <c r="N282" s="154">
        <f>IFERROR(__xludf.DUMMYFUNCTION("""COMPUTED_VALUE"""),4.0)</f>
        <v>4</v>
      </c>
      <c r="O282" s="154"/>
      <c r="P282" s="154"/>
      <c r="Q282" s="154"/>
      <c r="R282" s="154"/>
      <c r="S282" s="154"/>
      <c r="T282" s="154"/>
      <c r="U282" s="154"/>
      <c r="V282" s="154"/>
      <c r="W282" s="154"/>
      <c r="X282" s="154"/>
      <c r="Y282" s="154"/>
      <c r="Z282" s="154"/>
    </row>
    <row r="283">
      <c r="A283" s="175" t="s">
        <v>10</v>
      </c>
      <c r="B283" s="175" t="s">
        <v>255</v>
      </c>
      <c r="C283" s="147" t="s">
        <v>586</v>
      </c>
      <c r="D283" s="145" t="s">
        <v>242</v>
      </c>
      <c r="E283" s="146">
        <v>44161.0</v>
      </c>
      <c r="F283" s="188" t="s">
        <v>249</v>
      </c>
      <c r="G283" s="145">
        <v>20.0</v>
      </c>
      <c r="H283" s="189">
        <v>20.0</v>
      </c>
      <c r="I283" s="189">
        <v>30.0</v>
      </c>
      <c r="J283" s="149">
        <f t="shared" si="2"/>
        <v>0.0008560015578</v>
      </c>
      <c r="K283" s="150">
        <f t="shared" si="13"/>
        <v>0.6705345536</v>
      </c>
      <c r="L283" s="151">
        <f t="shared" si="4"/>
        <v>7.361391983</v>
      </c>
      <c r="M283" s="152" t="str">
        <f t="shared" si="5"/>
        <v>jessicazartler</v>
      </c>
      <c r="N283" s="154">
        <f>IFERROR(__xludf.DUMMYFUNCTION("""COMPUTED_VALUE"""),5.0)</f>
        <v>5</v>
      </c>
      <c r="O283" s="154"/>
      <c r="P283" s="154"/>
      <c r="Q283" s="154"/>
      <c r="R283" s="154"/>
      <c r="S283" s="154"/>
      <c r="T283" s="154"/>
      <c r="U283" s="154"/>
      <c r="V283" s="154"/>
      <c r="W283" s="154"/>
      <c r="X283" s="154"/>
      <c r="Y283" s="154"/>
      <c r="Z283" s="154"/>
    </row>
    <row r="284">
      <c r="A284" s="175" t="s">
        <v>10</v>
      </c>
      <c r="B284" s="175" t="s">
        <v>255</v>
      </c>
      <c r="C284" s="147" t="s">
        <v>697</v>
      </c>
      <c r="D284" s="145" t="s">
        <v>242</v>
      </c>
      <c r="E284" s="146">
        <v>44161.0</v>
      </c>
      <c r="F284" s="188" t="s">
        <v>249</v>
      </c>
      <c r="G284" s="145">
        <v>100.0</v>
      </c>
      <c r="H284" s="189">
        <v>100.0</v>
      </c>
      <c r="I284" s="189">
        <v>80.0</v>
      </c>
      <c r="J284" s="149">
        <f t="shared" si="2"/>
        <v>0.003287353431</v>
      </c>
      <c r="K284" s="150">
        <f t="shared" si="13"/>
        <v>2.575093521</v>
      </c>
      <c r="L284" s="151">
        <f t="shared" si="4"/>
        <v>7.361391983</v>
      </c>
      <c r="M284" s="152" t="str">
        <f t="shared" si="5"/>
        <v>jessicazartler</v>
      </c>
      <c r="N284" s="154">
        <f>IFERROR(__xludf.DUMMYFUNCTION("""COMPUTED_VALUE"""),6.0)</f>
        <v>6</v>
      </c>
      <c r="O284" s="154"/>
      <c r="P284" s="154"/>
      <c r="Q284" s="154"/>
      <c r="R284" s="154"/>
      <c r="S284" s="154"/>
      <c r="T284" s="154"/>
      <c r="U284" s="154"/>
      <c r="V284" s="154"/>
      <c r="W284" s="154"/>
      <c r="X284" s="154"/>
      <c r="Y284" s="154"/>
      <c r="Z284" s="154"/>
    </row>
    <row r="285">
      <c r="A285" s="175" t="s">
        <v>10</v>
      </c>
      <c r="B285" s="175" t="s">
        <v>21</v>
      </c>
      <c r="C285" s="147" t="s">
        <v>698</v>
      </c>
      <c r="D285" s="145" t="s">
        <v>242</v>
      </c>
      <c r="E285" s="146">
        <v>44161.0</v>
      </c>
      <c r="F285" s="188" t="s">
        <v>249</v>
      </c>
      <c r="G285" s="145">
        <v>300.0</v>
      </c>
      <c r="H285" s="189">
        <v>200.0</v>
      </c>
      <c r="I285" s="189">
        <v>100.0</v>
      </c>
      <c r="J285" s="149">
        <f t="shared" si="2"/>
        <v>0.006808717828</v>
      </c>
      <c r="K285" s="150">
        <f t="shared" si="13"/>
        <v>5.333495632</v>
      </c>
      <c r="L285" s="151">
        <f t="shared" si="4"/>
        <v>7.361391983</v>
      </c>
      <c r="M285" s="152" t="str">
        <f t="shared" si="5"/>
        <v>jessicazartler</v>
      </c>
      <c r="N285" s="154">
        <f>IFERROR(__xludf.DUMMYFUNCTION("""COMPUTED_VALUE"""),7.0)</f>
        <v>7</v>
      </c>
      <c r="O285" s="154"/>
      <c r="P285" s="154"/>
      <c r="Q285" s="154"/>
      <c r="R285" s="154"/>
      <c r="S285" s="154"/>
      <c r="T285" s="154"/>
      <c r="U285" s="154"/>
      <c r="V285" s="154"/>
      <c r="W285" s="154"/>
      <c r="X285" s="154"/>
      <c r="Y285" s="154"/>
      <c r="Z285" s="154"/>
    </row>
    <row r="286">
      <c r="A286" s="175" t="s">
        <v>10</v>
      </c>
      <c r="B286" s="175" t="s">
        <v>288</v>
      </c>
      <c r="C286" s="147" t="s">
        <v>679</v>
      </c>
      <c r="D286" s="145" t="s">
        <v>242</v>
      </c>
      <c r="E286" s="146">
        <v>44161.0</v>
      </c>
      <c r="F286" s="188" t="s">
        <v>249</v>
      </c>
      <c r="G286" s="145">
        <v>10.0</v>
      </c>
      <c r="H286" s="189">
        <v>70.0</v>
      </c>
      <c r="I286" s="189">
        <v>50.0</v>
      </c>
      <c r="J286" s="149">
        <f t="shared" si="2"/>
        <v>0.001565148208</v>
      </c>
      <c r="K286" s="150">
        <f t="shared" si="13"/>
        <v>1.226032763</v>
      </c>
      <c r="L286" s="151">
        <f t="shared" si="4"/>
        <v>7.361391983</v>
      </c>
      <c r="M286" s="152" t="str">
        <f t="shared" si="5"/>
        <v>jessicazartler</v>
      </c>
      <c r="N286" s="154">
        <f>IFERROR(__xludf.DUMMYFUNCTION("""COMPUTED_VALUE"""),8.0)</f>
        <v>8</v>
      </c>
      <c r="O286" s="154"/>
      <c r="P286" s="154"/>
      <c r="Q286" s="154"/>
      <c r="R286" s="154"/>
      <c r="S286" s="154"/>
      <c r="T286" s="154"/>
      <c r="U286" s="154"/>
      <c r="V286" s="154"/>
      <c r="W286" s="154"/>
      <c r="X286" s="154"/>
      <c r="Y286" s="154"/>
      <c r="Z286" s="154"/>
    </row>
    <row r="287">
      <c r="A287" s="175" t="s">
        <v>10</v>
      </c>
      <c r="B287" s="175" t="s">
        <v>699</v>
      </c>
      <c r="C287" s="147" t="s">
        <v>700</v>
      </c>
      <c r="D287" s="145" t="s">
        <v>242</v>
      </c>
      <c r="E287" s="146">
        <v>44162.0</v>
      </c>
      <c r="F287" s="188" t="s">
        <v>249</v>
      </c>
      <c r="G287" s="145">
        <v>100.0</v>
      </c>
      <c r="H287" s="189">
        <v>100.0</v>
      </c>
      <c r="I287" s="189">
        <v>100.0</v>
      </c>
      <c r="J287" s="149">
        <f t="shared" si="2"/>
        <v>0.003570968962</v>
      </c>
      <c r="K287" s="150">
        <f t="shared" si="13"/>
        <v>2.79725902</v>
      </c>
      <c r="L287" s="151">
        <f t="shared" si="4"/>
        <v>7.361391983</v>
      </c>
      <c r="M287" s="152" t="str">
        <f t="shared" si="5"/>
        <v>jessicazartler</v>
      </c>
      <c r="N287" s="154">
        <f>IFERROR(__xludf.DUMMYFUNCTION("""COMPUTED_VALUE"""),9.0)</f>
        <v>9</v>
      </c>
      <c r="O287" s="154"/>
      <c r="P287" s="154"/>
      <c r="Q287" s="154"/>
      <c r="R287" s="154"/>
      <c r="S287" s="154"/>
      <c r="T287" s="154"/>
      <c r="U287" s="154"/>
      <c r="V287" s="154"/>
      <c r="W287" s="154"/>
      <c r="X287" s="154"/>
      <c r="Y287" s="154"/>
      <c r="Z287" s="154"/>
    </row>
    <row r="288">
      <c r="A288" s="175" t="s">
        <v>10</v>
      </c>
      <c r="B288" s="175" t="s">
        <v>76</v>
      </c>
      <c r="C288" s="147" t="s">
        <v>587</v>
      </c>
      <c r="D288" s="145" t="s">
        <v>242</v>
      </c>
      <c r="E288" s="146">
        <v>44162.0</v>
      </c>
      <c r="F288" s="188" t="s">
        <v>249</v>
      </c>
      <c r="G288" s="145">
        <v>40.0</v>
      </c>
      <c r="H288" s="189">
        <v>60.0</v>
      </c>
      <c r="I288" s="189">
        <v>30.0</v>
      </c>
      <c r="J288" s="149">
        <f t="shared" si="2"/>
        <v>0.001500186569</v>
      </c>
      <c r="K288" s="150">
        <f t="shared" si="13"/>
        <v>1.175146146</v>
      </c>
      <c r="L288" s="151">
        <f t="shared" si="4"/>
        <v>7.361391983</v>
      </c>
      <c r="M288" s="152" t="str">
        <f t="shared" si="5"/>
        <v>jessicazartler</v>
      </c>
      <c r="N288" s="154">
        <f>IFERROR(__xludf.DUMMYFUNCTION("""COMPUTED_VALUE"""),10.0)</f>
        <v>10</v>
      </c>
      <c r="O288" s="154"/>
      <c r="P288" s="154"/>
      <c r="Q288" s="154"/>
      <c r="R288" s="154"/>
      <c r="S288" s="154"/>
      <c r="T288" s="154"/>
      <c r="U288" s="154"/>
      <c r="V288" s="154"/>
      <c r="W288" s="154"/>
      <c r="X288" s="154"/>
      <c r="Y288" s="154"/>
      <c r="Z288" s="154"/>
    </row>
    <row r="289">
      <c r="A289" s="175" t="s">
        <v>10</v>
      </c>
      <c r="B289" s="175" t="s">
        <v>76</v>
      </c>
      <c r="C289" s="147" t="s">
        <v>701</v>
      </c>
      <c r="D289" s="145" t="s">
        <v>242</v>
      </c>
      <c r="E289" s="146">
        <v>44162.0</v>
      </c>
      <c r="F289" s="188" t="s">
        <v>249</v>
      </c>
      <c r="G289" s="145">
        <v>50.0</v>
      </c>
      <c r="H289" s="189">
        <v>100.0</v>
      </c>
      <c r="I289" s="189">
        <v>30.0</v>
      </c>
      <c r="J289" s="149">
        <f t="shared" si="2"/>
        <v>0.002035885825</v>
      </c>
      <c r="K289" s="150">
        <f t="shared" si="13"/>
        <v>1.59477723</v>
      </c>
      <c r="L289" s="151">
        <f t="shared" si="4"/>
        <v>7.361391983</v>
      </c>
      <c r="M289" s="152" t="str">
        <f t="shared" si="5"/>
        <v>jessicazartler</v>
      </c>
      <c r="N289" s="154">
        <f>IFERROR(__xludf.DUMMYFUNCTION("""COMPUTED_VALUE"""),11.0)</f>
        <v>11</v>
      </c>
      <c r="O289" s="154"/>
      <c r="P289" s="154"/>
      <c r="Q289" s="154"/>
      <c r="R289" s="154"/>
      <c r="S289" s="154"/>
      <c r="T289" s="154"/>
      <c r="U289" s="154"/>
      <c r="V289" s="154"/>
      <c r="W289" s="154"/>
      <c r="X289" s="154"/>
      <c r="Y289" s="154"/>
      <c r="Z289" s="154"/>
    </row>
    <row r="290">
      <c r="A290" s="175" t="s">
        <v>10</v>
      </c>
      <c r="B290" s="175" t="s">
        <v>76</v>
      </c>
      <c r="C290" s="147" t="s">
        <v>702</v>
      </c>
      <c r="D290" s="145" t="s">
        <v>242</v>
      </c>
      <c r="E290" s="146">
        <v>44162.0</v>
      </c>
      <c r="F290" s="188" t="s">
        <v>249</v>
      </c>
      <c r="G290" s="145">
        <v>100.0</v>
      </c>
      <c r="H290" s="189">
        <v>100.0</v>
      </c>
      <c r="I290" s="189">
        <v>50.0</v>
      </c>
      <c r="J290" s="149">
        <f t="shared" si="2"/>
        <v>0.002861930135</v>
      </c>
      <c r="K290" s="150">
        <f t="shared" si="13"/>
        <v>2.241845272</v>
      </c>
      <c r="L290" s="151">
        <f t="shared" si="4"/>
        <v>7.361391983</v>
      </c>
      <c r="M290" s="152" t="str">
        <f t="shared" si="5"/>
        <v>jessicazartler</v>
      </c>
      <c r="N290" s="154">
        <f>IFERROR(__xludf.DUMMYFUNCTION("""COMPUTED_VALUE"""),12.0)</f>
        <v>12</v>
      </c>
      <c r="O290" s="154"/>
      <c r="P290" s="154"/>
      <c r="Q290" s="154"/>
      <c r="R290" s="154"/>
      <c r="S290" s="154"/>
      <c r="T290" s="154"/>
      <c r="U290" s="154"/>
      <c r="V290" s="154"/>
      <c r="W290" s="154"/>
      <c r="X290" s="154"/>
      <c r="Y290" s="154"/>
      <c r="Z290" s="154"/>
    </row>
    <row r="291">
      <c r="A291" s="175" t="s">
        <v>10</v>
      </c>
      <c r="B291" s="175" t="s">
        <v>265</v>
      </c>
      <c r="C291" s="147" t="s">
        <v>703</v>
      </c>
      <c r="D291" s="145" t="s">
        <v>242</v>
      </c>
      <c r="E291" s="146">
        <v>44163.0</v>
      </c>
      <c r="F291" s="188" t="s">
        <v>249</v>
      </c>
      <c r="G291" s="145">
        <v>30.0</v>
      </c>
      <c r="H291" s="189">
        <v>30.0</v>
      </c>
      <c r="I291" s="189">
        <v>50.0</v>
      </c>
      <c r="J291" s="149">
        <f t="shared" si="2"/>
        <v>0.001354906219</v>
      </c>
      <c r="K291" s="150">
        <f t="shared" si="13"/>
        <v>1.061343205</v>
      </c>
      <c r="L291" s="151">
        <f t="shared" si="4"/>
        <v>7.361391983</v>
      </c>
      <c r="M291" s="152" t="str">
        <f t="shared" si="5"/>
        <v>jessicazartler</v>
      </c>
      <c r="N291" s="154">
        <f>IFERROR(__xludf.DUMMYFUNCTION("""COMPUTED_VALUE"""),13.0)</f>
        <v>13</v>
      </c>
      <c r="O291" s="154"/>
      <c r="P291" s="154"/>
      <c r="Q291" s="154"/>
      <c r="R291" s="154"/>
      <c r="S291" s="154"/>
      <c r="T291" s="154"/>
      <c r="U291" s="154"/>
      <c r="V291" s="154"/>
      <c r="W291" s="154"/>
      <c r="X291" s="154"/>
      <c r="Y291" s="154"/>
      <c r="Z291" s="154"/>
    </row>
    <row r="292">
      <c r="A292" s="175" t="s">
        <v>10</v>
      </c>
      <c r="B292" s="175" t="s">
        <v>76</v>
      </c>
      <c r="C292" s="147" t="s">
        <v>563</v>
      </c>
      <c r="D292" s="145" t="s">
        <v>242</v>
      </c>
      <c r="E292" s="146">
        <v>44163.0</v>
      </c>
      <c r="F292" s="188" t="s">
        <v>249</v>
      </c>
      <c r="G292" s="145">
        <v>40.0</v>
      </c>
      <c r="H292" s="189">
        <v>30.0</v>
      </c>
      <c r="I292" s="189">
        <v>30.0</v>
      </c>
      <c r="J292" s="149">
        <f t="shared" si="2"/>
        <v>0.001179776444</v>
      </c>
      <c r="K292" s="150">
        <f t="shared" si="13"/>
        <v>0.9241582148</v>
      </c>
      <c r="L292" s="151">
        <f t="shared" si="4"/>
        <v>7.361391983</v>
      </c>
      <c r="M292" s="152" t="str">
        <f t="shared" si="5"/>
        <v>jessicazartler</v>
      </c>
      <c r="N292" s="154">
        <f>IFERROR(__xludf.DUMMYFUNCTION("""COMPUTED_VALUE"""),14.0)</f>
        <v>14</v>
      </c>
      <c r="O292" s="154"/>
      <c r="P292" s="154"/>
      <c r="Q292" s="154"/>
      <c r="R292" s="154"/>
      <c r="S292" s="154"/>
      <c r="T292" s="154"/>
      <c r="U292" s="154"/>
      <c r="V292" s="154"/>
      <c r="W292" s="154"/>
      <c r="X292" s="154"/>
      <c r="Y292" s="154"/>
      <c r="Z292" s="154"/>
    </row>
    <row r="293">
      <c r="A293" s="175" t="s">
        <v>10</v>
      </c>
      <c r="B293" s="175" t="s">
        <v>21</v>
      </c>
      <c r="C293" s="147" t="s">
        <v>566</v>
      </c>
      <c r="D293" s="145" t="s">
        <v>242</v>
      </c>
      <c r="E293" s="166">
        <v>44166.0</v>
      </c>
      <c r="F293" s="147" t="s">
        <v>249</v>
      </c>
      <c r="G293" s="148">
        <v>30.0</v>
      </c>
      <c r="H293" s="148">
        <v>60.0</v>
      </c>
      <c r="I293" s="148">
        <v>40.0</v>
      </c>
      <c r="J293" s="149">
        <f t="shared" si="2"/>
        <v>0.001533508579</v>
      </c>
      <c r="K293" s="150">
        <f t="shared" si="13"/>
        <v>1.201248387</v>
      </c>
      <c r="L293" s="151">
        <f t="shared" si="4"/>
        <v>7.361391983</v>
      </c>
      <c r="M293" s="152" t="str">
        <f t="shared" si="5"/>
        <v>jessicazartler</v>
      </c>
      <c r="N293" s="154">
        <f>IFERROR(__xludf.DUMMYFUNCTION("""COMPUTED_VALUE"""),15.0)</f>
        <v>15</v>
      </c>
      <c r="O293" s="154"/>
      <c r="P293" s="154"/>
      <c r="Q293" s="154"/>
      <c r="R293" s="154"/>
      <c r="S293" s="154"/>
      <c r="T293" s="154"/>
      <c r="U293" s="154"/>
      <c r="V293" s="154"/>
      <c r="W293" s="154"/>
      <c r="X293" s="154"/>
      <c r="Y293" s="154"/>
      <c r="Z293" s="154"/>
    </row>
    <row r="294">
      <c r="A294" s="175" t="s">
        <v>10</v>
      </c>
      <c r="B294" s="175" t="s">
        <v>265</v>
      </c>
      <c r="C294" s="147" t="s">
        <v>568</v>
      </c>
      <c r="D294" s="145" t="s">
        <v>242</v>
      </c>
      <c r="E294" s="166">
        <v>44166.0</v>
      </c>
      <c r="F294" s="147" t="s">
        <v>249</v>
      </c>
      <c r="G294" s="148">
        <v>20.0</v>
      </c>
      <c r="H294" s="148">
        <v>80.0</v>
      </c>
      <c r="I294" s="148">
        <v>40.0</v>
      </c>
      <c r="J294" s="149">
        <f t="shared" si="2"/>
        <v>0.001638629573</v>
      </c>
      <c r="K294" s="150">
        <f t="shared" si="13"/>
        <v>1.283593166</v>
      </c>
      <c r="L294" s="151">
        <f t="shared" si="4"/>
        <v>7.361391983</v>
      </c>
      <c r="M294" s="152" t="str">
        <f t="shared" si="5"/>
        <v>jessicazartler</v>
      </c>
      <c r="N294" s="154">
        <f>IFERROR(__xludf.DUMMYFUNCTION("""COMPUTED_VALUE"""),16.0)</f>
        <v>16</v>
      </c>
      <c r="O294" s="154"/>
      <c r="P294" s="154"/>
      <c r="Q294" s="154"/>
      <c r="R294" s="154"/>
      <c r="S294" s="154"/>
      <c r="T294" s="154"/>
      <c r="U294" s="154"/>
      <c r="V294" s="154"/>
      <c r="W294" s="154"/>
      <c r="X294" s="154"/>
      <c r="Y294" s="154"/>
      <c r="Z294" s="154"/>
    </row>
    <row r="295">
      <c r="A295" s="175" t="s">
        <v>10</v>
      </c>
      <c r="B295" s="175" t="s">
        <v>265</v>
      </c>
      <c r="C295" s="147" t="s">
        <v>615</v>
      </c>
      <c r="D295" s="145" t="s">
        <v>242</v>
      </c>
      <c r="E295" s="166">
        <v>44166.0</v>
      </c>
      <c r="F295" s="147" t="s">
        <v>249</v>
      </c>
      <c r="G295" s="148">
        <v>120.0</v>
      </c>
      <c r="H295" s="148">
        <v>100.0</v>
      </c>
      <c r="I295" s="148">
        <v>100.0</v>
      </c>
      <c r="J295" s="149">
        <f t="shared" si="2"/>
        <v>0.003787940474</v>
      </c>
      <c r="K295" s="150">
        <f t="shared" si="13"/>
        <v>2.967220038</v>
      </c>
      <c r="L295" s="151">
        <f t="shared" si="4"/>
        <v>7.361391983</v>
      </c>
      <c r="M295" s="152" t="str">
        <f t="shared" si="5"/>
        <v>jessicazartler</v>
      </c>
      <c r="N295" s="154">
        <f>IFERROR(__xludf.DUMMYFUNCTION("""COMPUTED_VALUE"""),17.0)</f>
        <v>17</v>
      </c>
      <c r="O295" s="154"/>
      <c r="P295" s="154"/>
      <c r="Q295" s="154"/>
      <c r="R295" s="154"/>
      <c r="S295" s="154"/>
      <c r="T295" s="154"/>
      <c r="U295" s="154"/>
      <c r="V295" s="154"/>
      <c r="W295" s="154"/>
      <c r="X295" s="154"/>
      <c r="Y295" s="154"/>
      <c r="Z295" s="154"/>
    </row>
    <row r="296">
      <c r="A296" s="175" t="s">
        <v>10</v>
      </c>
      <c r="B296" s="175" t="s">
        <v>6</v>
      </c>
      <c r="C296" s="147" t="s">
        <v>608</v>
      </c>
      <c r="D296" s="145" t="s">
        <v>242</v>
      </c>
      <c r="E296" s="166">
        <v>44167.0</v>
      </c>
      <c r="F296" s="147" t="s">
        <v>249</v>
      </c>
      <c r="G296" s="148">
        <v>20.0</v>
      </c>
      <c r="H296" s="148">
        <v>60.0</v>
      </c>
      <c r="I296" s="148">
        <v>40.0</v>
      </c>
      <c r="J296" s="149">
        <f t="shared" si="2"/>
        <v>0.001425022823</v>
      </c>
      <c r="K296" s="150">
        <f t="shared" si="13"/>
        <v>1.116267878</v>
      </c>
      <c r="L296" s="151">
        <f t="shared" si="4"/>
        <v>7.361391983</v>
      </c>
      <c r="M296" s="152" t="str">
        <f t="shared" si="5"/>
        <v>jessicazartler</v>
      </c>
      <c r="N296" s="154">
        <f>IFERROR(__xludf.DUMMYFUNCTION("""COMPUTED_VALUE"""),18.0)</f>
        <v>18</v>
      </c>
      <c r="O296" s="154"/>
      <c r="P296" s="154"/>
      <c r="Q296" s="154"/>
      <c r="R296" s="154"/>
      <c r="S296" s="154"/>
      <c r="T296" s="154"/>
      <c r="U296" s="154"/>
      <c r="V296" s="154"/>
      <c r="W296" s="154"/>
      <c r="X296" s="154"/>
      <c r="Y296" s="154"/>
      <c r="Z296" s="154"/>
    </row>
    <row r="297">
      <c r="A297" s="175" t="s">
        <v>10</v>
      </c>
      <c r="B297" s="175" t="s">
        <v>6</v>
      </c>
      <c r="C297" s="147" t="s">
        <v>618</v>
      </c>
      <c r="D297" s="145" t="s">
        <v>242</v>
      </c>
      <c r="E297" s="166">
        <v>44167.0</v>
      </c>
      <c r="F297" s="147" t="s">
        <v>249</v>
      </c>
      <c r="G297" s="148">
        <v>60.0</v>
      </c>
      <c r="H297" s="148">
        <v>40.0</v>
      </c>
      <c r="I297" s="148">
        <v>40.0</v>
      </c>
      <c r="J297" s="149">
        <f t="shared" si="2"/>
        <v>0.001645359096</v>
      </c>
      <c r="K297" s="150">
        <f t="shared" si="13"/>
        <v>1.288864626</v>
      </c>
      <c r="L297" s="151">
        <f t="shared" si="4"/>
        <v>7.361391983</v>
      </c>
      <c r="M297" s="152" t="str">
        <f t="shared" si="5"/>
        <v>jessicazartler</v>
      </c>
      <c r="N297" s="154">
        <f>IFERROR(__xludf.DUMMYFUNCTION("""COMPUTED_VALUE"""),19.0)</f>
        <v>19</v>
      </c>
      <c r="O297" s="154"/>
      <c r="P297" s="154"/>
      <c r="Q297" s="154"/>
      <c r="R297" s="154"/>
      <c r="S297" s="154"/>
      <c r="T297" s="154"/>
      <c r="U297" s="154"/>
      <c r="V297" s="154"/>
      <c r="W297" s="154"/>
      <c r="X297" s="154"/>
      <c r="Y297" s="154"/>
      <c r="Z297" s="154"/>
    </row>
    <row r="298">
      <c r="A298" s="175" t="s">
        <v>10</v>
      </c>
      <c r="B298" s="175" t="s">
        <v>684</v>
      </c>
      <c r="C298" s="147" t="s">
        <v>704</v>
      </c>
      <c r="D298" s="145" t="s">
        <v>242</v>
      </c>
      <c r="E298" s="166">
        <v>44168.0</v>
      </c>
      <c r="F298" s="147" t="s">
        <v>249</v>
      </c>
      <c r="G298" s="148">
        <v>50.0</v>
      </c>
      <c r="H298" s="148">
        <v>50.0</v>
      </c>
      <c r="I298" s="148">
        <v>50.0</v>
      </c>
      <c r="J298" s="149">
        <f t="shared" si="2"/>
        <v>0.001785484481</v>
      </c>
      <c r="K298" s="150">
        <f t="shared" si="13"/>
        <v>1.39862951</v>
      </c>
      <c r="L298" s="151">
        <f t="shared" si="4"/>
        <v>7.361391983</v>
      </c>
      <c r="M298" s="152" t="str">
        <f t="shared" si="5"/>
        <v>jessicazartler</v>
      </c>
      <c r="N298" s="154">
        <f>IFERROR(__xludf.DUMMYFUNCTION("""COMPUTED_VALUE"""),20.0)</f>
        <v>20</v>
      </c>
      <c r="O298" s="154"/>
      <c r="P298" s="154"/>
      <c r="Q298" s="154"/>
      <c r="R298" s="154"/>
      <c r="S298" s="154"/>
      <c r="T298" s="154"/>
      <c r="U298" s="154"/>
      <c r="V298" s="154"/>
      <c r="W298" s="154"/>
      <c r="X298" s="154"/>
      <c r="Y298" s="154"/>
      <c r="Z298" s="154"/>
    </row>
    <row r="299">
      <c r="A299" s="175" t="s">
        <v>10</v>
      </c>
      <c r="B299" s="175" t="s">
        <v>684</v>
      </c>
      <c r="C299" s="147" t="s">
        <v>705</v>
      </c>
      <c r="D299" s="145" t="s">
        <v>242</v>
      </c>
      <c r="E299" s="166">
        <v>44168.0</v>
      </c>
      <c r="F299" s="147" t="s">
        <v>249</v>
      </c>
      <c r="G299" s="148">
        <v>20.0</v>
      </c>
      <c r="H299" s="148">
        <v>30.0</v>
      </c>
      <c r="I299" s="148">
        <v>30.0</v>
      </c>
      <c r="J299" s="149">
        <f t="shared" si="2"/>
        <v>0.0009628049328</v>
      </c>
      <c r="K299" s="150">
        <f t="shared" si="13"/>
        <v>0.7541971973</v>
      </c>
      <c r="L299" s="151">
        <f t="shared" si="4"/>
        <v>7.361391983</v>
      </c>
      <c r="M299" s="152" t="str">
        <f t="shared" si="5"/>
        <v>jessicazartler</v>
      </c>
      <c r="N299" s="154">
        <f>IFERROR(__xludf.DUMMYFUNCTION("""COMPUTED_VALUE"""),21.0)</f>
        <v>21</v>
      </c>
      <c r="O299" s="154"/>
      <c r="P299" s="154"/>
      <c r="Q299" s="154"/>
      <c r="R299" s="154"/>
      <c r="S299" s="154"/>
      <c r="T299" s="154"/>
      <c r="U299" s="154"/>
      <c r="V299" s="154"/>
      <c r="W299" s="154"/>
      <c r="X299" s="154"/>
      <c r="Y299" s="154"/>
      <c r="Z299" s="154"/>
    </row>
    <row r="300">
      <c r="A300" s="175" t="s">
        <v>10</v>
      </c>
      <c r="B300" s="175" t="s">
        <v>265</v>
      </c>
      <c r="C300" s="147" t="s">
        <v>706</v>
      </c>
      <c r="D300" s="145" t="s">
        <v>242</v>
      </c>
      <c r="E300" s="166">
        <v>44168.0</v>
      </c>
      <c r="F300" s="147" t="s">
        <v>249</v>
      </c>
      <c r="G300" s="148">
        <v>100.0</v>
      </c>
      <c r="H300" s="148">
        <v>30.0</v>
      </c>
      <c r="I300" s="148">
        <v>50.0</v>
      </c>
      <c r="J300" s="149">
        <f t="shared" si="2"/>
        <v>0.00211430651</v>
      </c>
      <c r="K300" s="150">
        <f t="shared" si="13"/>
        <v>1.656206766</v>
      </c>
      <c r="L300" s="151">
        <f t="shared" si="4"/>
        <v>7.361391983</v>
      </c>
      <c r="M300" s="152" t="str">
        <f t="shared" si="5"/>
        <v>jessicazartler</v>
      </c>
      <c r="N300" s="154">
        <f>IFERROR(__xludf.DUMMYFUNCTION("""COMPUTED_VALUE"""),22.0)</f>
        <v>22</v>
      </c>
      <c r="O300" s="154"/>
      <c r="P300" s="154"/>
      <c r="Q300" s="154"/>
      <c r="R300" s="154"/>
      <c r="S300" s="154"/>
      <c r="T300" s="154"/>
      <c r="U300" s="154"/>
      <c r="V300" s="154"/>
      <c r="W300" s="154"/>
      <c r="X300" s="154"/>
      <c r="Y300" s="154"/>
      <c r="Z300" s="154"/>
    </row>
    <row r="301">
      <c r="A301" s="175" t="s">
        <v>10</v>
      </c>
      <c r="B301" s="175" t="s">
        <v>20</v>
      </c>
      <c r="C301" s="147" t="s">
        <v>571</v>
      </c>
      <c r="D301" s="145" t="s">
        <v>242</v>
      </c>
      <c r="E301" s="166">
        <v>44168.0</v>
      </c>
      <c r="F301" s="147" t="s">
        <v>249</v>
      </c>
      <c r="G301" s="148">
        <v>30.0</v>
      </c>
      <c r="H301" s="148">
        <v>30.0</v>
      </c>
      <c r="I301" s="148">
        <v>25.0</v>
      </c>
      <c r="J301" s="149">
        <f t="shared" si="2"/>
        <v>0.001000386806</v>
      </c>
      <c r="K301" s="150">
        <f t="shared" si="13"/>
        <v>0.7836363313</v>
      </c>
      <c r="L301" s="151">
        <f t="shared" si="4"/>
        <v>7.361391983</v>
      </c>
      <c r="M301" s="152" t="str">
        <f t="shared" si="5"/>
        <v>jessicazartler</v>
      </c>
      <c r="N301" s="154">
        <f>IFERROR(__xludf.DUMMYFUNCTION("""COMPUTED_VALUE"""),23.0)</f>
        <v>23</v>
      </c>
      <c r="O301" s="154"/>
      <c r="P301" s="154"/>
      <c r="Q301" s="154"/>
      <c r="R301" s="154"/>
      <c r="S301" s="154"/>
      <c r="T301" s="154"/>
      <c r="U301" s="154"/>
      <c r="V301" s="154"/>
      <c r="W301" s="154"/>
      <c r="X301" s="154"/>
      <c r="Y301" s="154"/>
      <c r="Z301" s="154"/>
    </row>
    <row r="302">
      <c r="A302" s="175" t="s">
        <v>10</v>
      </c>
      <c r="B302" s="175" t="s">
        <v>3</v>
      </c>
      <c r="C302" s="147" t="s">
        <v>707</v>
      </c>
      <c r="D302" s="145" t="s">
        <v>242</v>
      </c>
      <c r="E302" s="166">
        <v>44168.0</v>
      </c>
      <c r="F302" s="147" t="s">
        <v>249</v>
      </c>
      <c r="G302" s="148">
        <v>35.0</v>
      </c>
      <c r="H302" s="148">
        <v>40.0</v>
      </c>
      <c r="I302" s="148">
        <v>50.0</v>
      </c>
      <c r="J302" s="149">
        <f t="shared" si="2"/>
        <v>0.001515952472</v>
      </c>
      <c r="K302" s="150">
        <f t="shared" si="13"/>
        <v>1.187496103</v>
      </c>
      <c r="L302" s="151">
        <f t="shared" si="4"/>
        <v>7.361391983</v>
      </c>
      <c r="M302" s="152" t="str">
        <f t="shared" si="5"/>
        <v>jessicazartler</v>
      </c>
      <c r="N302" s="154">
        <f>IFERROR(__xludf.DUMMYFUNCTION("""COMPUTED_VALUE"""),24.0)</f>
        <v>24</v>
      </c>
      <c r="O302" s="154"/>
      <c r="P302" s="154"/>
      <c r="Q302" s="154"/>
      <c r="R302" s="154"/>
      <c r="S302" s="154"/>
      <c r="T302" s="154"/>
      <c r="U302" s="154"/>
      <c r="V302" s="154"/>
      <c r="W302" s="154"/>
      <c r="X302" s="154"/>
      <c r="Y302" s="154"/>
      <c r="Z302" s="154"/>
    </row>
    <row r="303">
      <c r="A303" s="175" t="s">
        <v>10</v>
      </c>
      <c r="B303" s="175" t="s">
        <v>76</v>
      </c>
      <c r="C303" s="147" t="s">
        <v>708</v>
      </c>
      <c r="D303" s="145" t="s">
        <v>242</v>
      </c>
      <c r="E303" s="166">
        <v>44169.0</v>
      </c>
      <c r="F303" s="147" t="s">
        <v>249</v>
      </c>
      <c r="G303" s="148">
        <v>30.0</v>
      </c>
      <c r="H303" s="148">
        <v>50.0</v>
      </c>
      <c r="I303" s="148">
        <v>40.0</v>
      </c>
      <c r="J303" s="149">
        <f t="shared" si="2"/>
        <v>0.001426705204</v>
      </c>
      <c r="K303" s="150">
        <f t="shared" si="13"/>
        <v>1.117585743</v>
      </c>
      <c r="L303" s="151">
        <f t="shared" si="4"/>
        <v>7.361391983</v>
      </c>
      <c r="M303" s="152" t="str">
        <f t="shared" si="5"/>
        <v>jessicazartler</v>
      </c>
      <c r="N303" s="154">
        <f>IFERROR(__xludf.DUMMYFUNCTION("""COMPUTED_VALUE"""),25.0)</f>
        <v>25</v>
      </c>
      <c r="O303" s="154"/>
      <c r="P303" s="154"/>
      <c r="Q303" s="154"/>
      <c r="R303" s="154"/>
      <c r="S303" s="154"/>
      <c r="T303" s="154"/>
      <c r="U303" s="154"/>
      <c r="V303" s="154"/>
      <c r="W303" s="154"/>
      <c r="X303" s="154"/>
      <c r="Y303" s="154"/>
      <c r="Z303" s="154"/>
    </row>
    <row r="304">
      <c r="A304" s="175" t="s">
        <v>10</v>
      </c>
      <c r="B304" s="175" t="s">
        <v>76</v>
      </c>
      <c r="C304" s="147" t="s">
        <v>674</v>
      </c>
      <c r="D304" s="145" t="s">
        <v>242</v>
      </c>
      <c r="E304" s="166">
        <v>44169.0</v>
      </c>
      <c r="F304" s="147" t="s">
        <v>249</v>
      </c>
      <c r="G304" s="148">
        <v>45.0</v>
      </c>
      <c r="H304" s="148">
        <v>40.0</v>
      </c>
      <c r="I304" s="148">
        <v>40.0</v>
      </c>
      <c r="J304" s="149">
        <f t="shared" si="2"/>
        <v>0.001482630463</v>
      </c>
      <c r="K304" s="150">
        <f t="shared" si="13"/>
        <v>1.161393862</v>
      </c>
      <c r="L304" s="151">
        <f t="shared" si="4"/>
        <v>7.361391983</v>
      </c>
      <c r="M304" s="152" t="str">
        <f t="shared" si="5"/>
        <v>jessicazartler</v>
      </c>
      <c r="N304" s="154">
        <f>IFERROR(__xludf.DUMMYFUNCTION("""COMPUTED_VALUE"""),26.0)</f>
        <v>26</v>
      </c>
      <c r="O304" s="154"/>
      <c r="P304" s="154"/>
      <c r="Q304" s="154"/>
      <c r="R304" s="154"/>
      <c r="S304" s="154"/>
      <c r="T304" s="154"/>
      <c r="U304" s="154"/>
      <c r="V304" s="154"/>
      <c r="W304" s="154"/>
      <c r="X304" s="154"/>
      <c r="Y304" s="154"/>
      <c r="Z304" s="154"/>
    </row>
    <row r="305">
      <c r="A305" s="175" t="s">
        <v>10</v>
      </c>
      <c r="B305" s="175" t="s">
        <v>76</v>
      </c>
      <c r="C305" s="147" t="s">
        <v>574</v>
      </c>
      <c r="D305" s="145" t="s">
        <v>242</v>
      </c>
      <c r="E305" s="166">
        <v>44169.0</v>
      </c>
      <c r="F305" s="147" t="s">
        <v>249</v>
      </c>
      <c r="G305" s="148">
        <v>60.0</v>
      </c>
      <c r="H305" s="148">
        <v>60.0</v>
      </c>
      <c r="I305" s="148">
        <v>40.0</v>
      </c>
      <c r="J305" s="149">
        <f t="shared" si="2"/>
        <v>0.001858965846</v>
      </c>
      <c r="K305" s="150">
        <f t="shared" si="13"/>
        <v>1.456189913</v>
      </c>
      <c r="L305" s="151">
        <f t="shared" si="4"/>
        <v>7.361391983</v>
      </c>
      <c r="M305" s="152" t="str">
        <f t="shared" si="5"/>
        <v>jessicazartler</v>
      </c>
      <c r="N305" s="154">
        <f>IFERROR(__xludf.DUMMYFUNCTION("""COMPUTED_VALUE"""),27.0)</f>
        <v>27</v>
      </c>
      <c r="O305" s="154"/>
      <c r="P305" s="154"/>
      <c r="Q305" s="154"/>
      <c r="R305" s="154"/>
      <c r="S305" s="154"/>
      <c r="T305" s="154"/>
      <c r="U305" s="154"/>
      <c r="V305" s="154"/>
      <c r="W305" s="154"/>
      <c r="X305" s="154"/>
      <c r="Y305" s="154"/>
      <c r="Z305" s="154"/>
    </row>
    <row r="306">
      <c r="A306" s="175" t="s">
        <v>10</v>
      </c>
      <c r="B306" s="175" t="s">
        <v>6</v>
      </c>
      <c r="C306" s="147" t="s">
        <v>621</v>
      </c>
      <c r="D306" s="145" t="s">
        <v>242</v>
      </c>
      <c r="E306" s="166">
        <v>44169.0</v>
      </c>
      <c r="F306" s="147" t="s">
        <v>249</v>
      </c>
      <c r="G306" s="148">
        <v>45.0</v>
      </c>
      <c r="H306" s="148">
        <v>45.0</v>
      </c>
      <c r="I306" s="148">
        <v>50.0</v>
      </c>
      <c r="J306" s="149">
        <f t="shared" si="2"/>
        <v>0.001677839916</v>
      </c>
      <c r="K306" s="150">
        <f t="shared" si="13"/>
        <v>1.314307934</v>
      </c>
      <c r="L306" s="151">
        <f t="shared" si="4"/>
        <v>7.361391983</v>
      </c>
      <c r="M306" s="152" t="str">
        <f t="shared" si="5"/>
        <v>jessicazartler</v>
      </c>
      <c r="N306" s="154">
        <f>IFERROR(__xludf.DUMMYFUNCTION("""COMPUTED_VALUE"""),28.0)</f>
        <v>28</v>
      </c>
      <c r="O306" s="154"/>
      <c r="P306" s="154"/>
      <c r="Q306" s="154"/>
      <c r="R306" s="154"/>
      <c r="S306" s="154"/>
      <c r="T306" s="154"/>
      <c r="U306" s="154"/>
      <c r="V306" s="154"/>
      <c r="W306" s="154"/>
      <c r="X306" s="154"/>
      <c r="Y306" s="154"/>
      <c r="Z306" s="154"/>
    </row>
    <row r="307">
      <c r="A307" s="175" t="s">
        <v>10</v>
      </c>
      <c r="B307" s="175" t="s">
        <v>6</v>
      </c>
      <c r="C307" s="147" t="s">
        <v>686</v>
      </c>
      <c r="D307" s="145" t="s">
        <v>242</v>
      </c>
      <c r="E307" s="166">
        <v>44169.0</v>
      </c>
      <c r="F307" s="147" t="s">
        <v>249</v>
      </c>
      <c r="G307" s="148">
        <v>40.0</v>
      </c>
      <c r="H307" s="148">
        <v>100.0</v>
      </c>
      <c r="I307" s="148">
        <v>100.0</v>
      </c>
      <c r="J307" s="149">
        <f t="shared" si="2"/>
        <v>0.002920054427</v>
      </c>
      <c r="K307" s="150">
        <f t="shared" si="13"/>
        <v>2.287375968</v>
      </c>
      <c r="L307" s="151">
        <f t="shared" si="4"/>
        <v>7.361391983</v>
      </c>
      <c r="M307" s="152" t="str">
        <f t="shared" si="5"/>
        <v>jessicazartler</v>
      </c>
      <c r="N307" s="154">
        <f>IFERROR(__xludf.DUMMYFUNCTION("""COMPUTED_VALUE"""),29.0)</f>
        <v>29</v>
      </c>
      <c r="O307" s="154"/>
      <c r="P307" s="154"/>
      <c r="Q307" s="154"/>
      <c r="R307" s="154"/>
      <c r="S307" s="154"/>
      <c r="T307" s="154"/>
      <c r="U307" s="154"/>
      <c r="V307" s="154"/>
      <c r="W307" s="154"/>
      <c r="X307" s="154"/>
      <c r="Y307" s="154"/>
      <c r="Z307" s="154"/>
    </row>
    <row r="308">
      <c r="A308" s="175" t="s">
        <v>10</v>
      </c>
      <c r="B308" s="175" t="s">
        <v>265</v>
      </c>
      <c r="C308" s="147" t="s">
        <v>622</v>
      </c>
      <c r="D308" s="145" t="s">
        <v>242</v>
      </c>
      <c r="E308" s="166">
        <v>44169.0</v>
      </c>
      <c r="F308" s="147" t="s">
        <v>249</v>
      </c>
      <c r="G308" s="148">
        <v>60.0</v>
      </c>
      <c r="H308" s="148">
        <v>60.0</v>
      </c>
      <c r="I308" s="148">
        <v>50.0</v>
      </c>
      <c r="J308" s="149">
        <f t="shared" si="2"/>
        <v>0.002000773612</v>
      </c>
      <c r="K308" s="150">
        <f t="shared" si="13"/>
        <v>1.567272663</v>
      </c>
      <c r="L308" s="151">
        <f t="shared" si="4"/>
        <v>7.361391983</v>
      </c>
      <c r="M308" s="152" t="str">
        <f t="shared" si="5"/>
        <v>jessicazartler</v>
      </c>
      <c r="N308" s="154">
        <f>IFERROR(__xludf.DUMMYFUNCTION("""COMPUTED_VALUE"""),30.0)</f>
        <v>30</v>
      </c>
      <c r="O308" s="154"/>
      <c r="P308" s="154"/>
      <c r="Q308" s="154"/>
      <c r="R308" s="154"/>
      <c r="S308" s="154"/>
      <c r="T308" s="154"/>
      <c r="U308" s="154"/>
      <c r="V308" s="154"/>
      <c r="W308" s="154"/>
      <c r="X308" s="154"/>
      <c r="Y308" s="154"/>
      <c r="Z308" s="154"/>
    </row>
    <row r="309">
      <c r="A309" s="175" t="s">
        <v>10</v>
      </c>
      <c r="B309" s="175" t="s">
        <v>265</v>
      </c>
      <c r="C309" s="147" t="s">
        <v>709</v>
      </c>
      <c r="D309" s="145" t="s">
        <v>242</v>
      </c>
      <c r="E309" s="166">
        <v>44169.0</v>
      </c>
      <c r="F309" s="147" t="s">
        <v>249</v>
      </c>
      <c r="G309" s="148">
        <v>100.0</v>
      </c>
      <c r="H309" s="148">
        <v>110.0</v>
      </c>
      <c r="I309" s="148">
        <v>50.0</v>
      </c>
      <c r="J309" s="149">
        <f t="shared" si="2"/>
        <v>0.00296873351</v>
      </c>
      <c r="K309" s="150">
        <f t="shared" si="13"/>
        <v>2.325507916</v>
      </c>
      <c r="L309" s="151">
        <f t="shared" si="4"/>
        <v>7.361391983</v>
      </c>
      <c r="M309" s="152" t="str">
        <f t="shared" si="5"/>
        <v>jessicazartler</v>
      </c>
      <c r="N309" s="154">
        <f>IFERROR(__xludf.DUMMYFUNCTION("""COMPUTED_VALUE"""),31.0)</f>
        <v>31</v>
      </c>
      <c r="O309" s="154"/>
      <c r="P309" s="154"/>
      <c r="Q309" s="154"/>
      <c r="R309" s="154"/>
      <c r="S309" s="154"/>
      <c r="T309" s="154"/>
      <c r="U309" s="154"/>
      <c r="V309" s="154"/>
      <c r="W309" s="154"/>
      <c r="X309" s="154"/>
      <c r="Y309" s="154"/>
      <c r="Z309" s="154"/>
    </row>
    <row r="310">
      <c r="A310" s="160" t="s">
        <v>10</v>
      </c>
      <c r="B310" s="160" t="s">
        <v>76</v>
      </c>
      <c r="C310" s="157" t="s">
        <v>687</v>
      </c>
      <c r="D310" s="163" t="s">
        <v>242</v>
      </c>
      <c r="E310" s="192" t="s">
        <v>579</v>
      </c>
      <c r="F310" s="192" t="s">
        <v>579</v>
      </c>
      <c r="G310" s="159"/>
      <c r="H310" s="159"/>
      <c r="I310" s="159"/>
      <c r="J310" s="149">
        <f t="shared" si="2"/>
        <v>0</v>
      </c>
      <c r="K310" s="150">
        <f t="shared" si="13"/>
        <v>0</v>
      </c>
      <c r="L310" s="151">
        <f t="shared" si="4"/>
        <v>7.361391983</v>
      </c>
      <c r="M310" s="152" t="str">
        <f t="shared" si="5"/>
        <v>jessicazartler</v>
      </c>
      <c r="N310" s="154">
        <f>IFERROR(__xludf.DUMMYFUNCTION("""COMPUTED_VALUE"""),32.0)</f>
        <v>32</v>
      </c>
      <c r="O310" s="154"/>
      <c r="P310" s="154"/>
      <c r="Q310" s="154"/>
      <c r="R310" s="154"/>
      <c r="S310" s="154"/>
      <c r="T310" s="154"/>
      <c r="U310" s="154"/>
      <c r="V310" s="154"/>
      <c r="W310" s="154"/>
      <c r="X310" s="154"/>
      <c r="Y310" s="154"/>
      <c r="Z310" s="154"/>
    </row>
    <row r="311">
      <c r="A311" s="161" t="s">
        <v>10</v>
      </c>
      <c r="B311" s="161" t="s">
        <v>262</v>
      </c>
      <c r="C311" s="158" t="s">
        <v>339</v>
      </c>
      <c r="D311" s="163"/>
      <c r="E311" s="164"/>
      <c r="F311" s="157"/>
      <c r="G311" s="159"/>
      <c r="H311" s="159"/>
      <c r="I311" s="159"/>
      <c r="J311" s="149">
        <f t="shared" si="2"/>
        <v>0</v>
      </c>
      <c r="K311" s="165">
        <f>-49.074*0.85</f>
        <v>-41.7129</v>
      </c>
      <c r="L311" s="151">
        <f t="shared" si="4"/>
        <v>7.361391983</v>
      </c>
      <c r="M311" s="152" t="str">
        <f t="shared" si="5"/>
        <v>jessicazartler</v>
      </c>
      <c r="N311" s="153">
        <f>IFERROR(__xludf.DUMMYFUNCTION("""COMPUTED_VALUE"""),33.0)</f>
        <v>33</v>
      </c>
      <c r="O311" s="153"/>
      <c r="P311" s="153"/>
      <c r="Q311" s="153"/>
      <c r="R311" s="153"/>
      <c r="S311" s="153"/>
      <c r="T311" s="153"/>
      <c r="U311" s="153"/>
      <c r="V311" s="153"/>
      <c r="W311" s="153"/>
      <c r="X311" s="153"/>
      <c r="Y311" s="154"/>
      <c r="Z311" s="154"/>
    </row>
    <row r="312">
      <c r="A312" s="175" t="s">
        <v>48</v>
      </c>
      <c r="B312" s="175" t="s">
        <v>255</v>
      </c>
      <c r="C312" s="147" t="s">
        <v>710</v>
      </c>
      <c r="D312" s="145" t="s">
        <v>242</v>
      </c>
      <c r="E312" s="146">
        <v>44161.0</v>
      </c>
      <c r="F312" s="188" t="s">
        <v>249</v>
      </c>
      <c r="G312" s="189">
        <v>100.0</v>
      </c>
      <c r="H312" s="189">
        <v>100.0</v>
      </c>
      <c r="I312" s="189">
        <v>100.0</v>
      </c>
      <c r="J312" s="149">
        <f t="shared" si="2"/>
        <v>0.003570968962</v>
      </c>
      <c r="K312" s="150">
        <f t="shared" ref="K312:K325" si="14">J312*$J$1</f>
        <v>2.79725902</v>
      </c>
      <c r="L312" s="151">
        <f t="shared" si="4"/>
        <v>6.866994652</v>
      </c>
      <c r="M312" s="152" t="str">
        <f t="shared" si="5"/>
        <v>benjaminscholtz</v>
      </c>
      <c r="N312" s="154">
        <f>IFERROR(__xludf.DUMMYFUNCTION("""COMPUTED_VALUE"""),1.0)</f>
        <v>1</v>
      </c>
      <c r="O312" s="154"/>
      <c r="P312" s="154"/>
      <c r="Q312" s="154"/>
      <c r="R312" s="154"/>
      <c r="S312" s="154"/>
      <c r="T312" s="154"/>
      <c r="U312" s="154"/>
      <c r="V312" s="154"/>
      <c r="W312" s="154"/>
      <c r="X312" s="154"/>
      <c r="Y312" s="154"/>
      <c r="Z312" s="154"/>
    </row>
    <row r="313">
      <c r="A313" s="175" t="s">
        <v>48</v>
      </c>
      <c r="B313" s="175" t="s">
        <v>16</v>
      </c>
      <c r="C313" s="147" t="s">
        <v>609</v>
      </c>
      <c r="D313" s="145" t="s">
        <v>242</v>
      </c>
      <c r="E313" s="166">
        <v>44168.0</v>
      </c>
      <c r="F313" s="147" t="s">
        <v>512</v>
      </c>
      <c r="G313" s="148">
        <v>45.0</v>
      </c>
      <c r="H313" s="148">
        <v>50.0</v>
      </c>
      <c r="I313" s="148">
        <v>50.0</v>
      </c>
      <c r="J313" s="149">
        <f t="shared" si="2"/>
        <v>0.001731241603</v>
      </c>
      <c r="K313" s="150">
        <f t="shared" si="14"/>
        <v>1.356139256</v>
      </c>
      <c r="L313" s="151">
        <f t="shared" si="4"/>
        <v>6.866994652</v>
      </c>
      <c r="M313" s="152" t="str">
        <f t="shared" si="5"/>
        <v>benjaminscholtz</v>
      </c>
      <c r="N313" s="154">
        <f>IFERROR(__xludf.DUMMYFUNCTION("""COMPUTED_VALUE"""),2.0)</f>
        <v>2</v>
      </c>
      <c r="O313" s="154"/>
      <c r="P313" s="154"/>
      <c r="Q313" s="154"/>
      <c r="R313" s="154"/>
      <c r="S313" s="154"/>
      <c r="T313" s="154"/>
      <c r="U313" s="154"/>
      <c r="V313" s="154"/>
      <c r="W313" s="154"/>
      <c r="X313" s="154"/>
      <c r="Y313" s="154"/>
      <c r="Z313" s="154"/>
    </row>
    <row r="314">
      <c r="A314" s="175" t="s">
        <v>48</v>
      </c>
      <c r="B314" s="175" t="s">
        <v>76</v>
      </c>
      <c r="C314" s="147" t="s">
        <v>711</v>
      </c>
      <c r="D314" s="145" t="s">
        <v>242</v>
      </c>
      <c r="E314" s="166">
        <v>44169.0</v>
      </c>
      <c r="F314" s="147" t="s">
        <v>249</v>
      </c>
      <c r="G314" s="148">
        <v>100.0</v>
      </c>
      <c r="H314" s="148">
        <v>90.0</v>
      </c>
      <c r="I314" s="148">
        <v>100.0</v>
      </c>
      <c r="J314" s="149">
        <f t="shared" si="2"/>
        <v>0.003464165587</v>
      </c>
      <c r="K314" s="150">
        <f t="shared" si="14"/>
        <v>2.713596376</v>
      </c>
      <c r="L314" s="151">
        <f t="shared" si="4"/>
        <v>6.866994652</v>
      </c>
      <c r="M314" s="152" t="str">
        <f t="shared" si="5"/>
        <v>benjaminscholtz</v>
      </c>
      <c r="N314" s="154">
        <f>IFERROR(__xludf.DUMMYFUNCTION("""COMPUTED_VALUE"""),3.0)</f>
        <v>3</v>
      </c>
      <c r="O314" s="154"/>
      <c r="P314" s="154"/>
      <c r="Q314" s="154"/>
      <c r="R314" s="154"/>
      <c r="S314" s="154"/>
      <c r="T314" s="154"/>
      <c r="U314" s="154"/>
      <c r="V314" s="154"/>
      <c r="W314" s="154"/>
      <c r="X314" s="154"/>
      <c r="Y314" s="154"/>
      <c r="Z314" s="154"/>
    </row>
    <row r="315">
      <c r="A315" s="175" t="s">
        <v>32</v>
      </c>
      <c r="B315" s="175" t="s">
        <v>265</v>
      </c>
      <c r="C315" s="147" t="s">
        <v>712</v>
      </c>
      <c r="D315" s="145" t="s">
        <v>242</v>
      </c>
      <c r="E315" s="146">
        <v>44161.0</v>
      </c>
      <c r="F315" s="188" t="s">
        <v>249</v>
      </c>
      <c r="G315" s="145">
        <v>30.0</v>
      </c>
      <c r="H315" s="189">
        <v>60.0</v>
      </c>
      <c r="I315" s="189">
        <v>50.0</v>
      </c>
      <c r="J315" s="149">
        <f t="shared" si="2"/>
        <v>0.001675316344</v>
      </c>
      <c r="K315" s="150">
        <f t="shared" si="14"/>
        <v>1.312331136</v>
      </c>
      <c r="L315" s="151">
        <f t="shared" si="4"/>
        <v>6.385529321</v>
      </c>
      <c r="M315" s="152" t="str">
        <f t="shared" si="5"/>
        <v>fabianvb</v>
      </c>
      <c r="N315" s="154">
        <f>IFERROR(__xludf.DUMMYFUNCTION("""COMPUTED_VALUE"""),1.0)</f>
        <v>1</v>
      </c>
      <c r="O315" s="154"/>
      <c r="P315" s="154"/>
      <c r="Q315" s="154"/>
      <c r="R315" s="154"/>
      <c r="S315" s="154"/>
      <c r="T315" s="154"/>
      <c r="U315" s="154"/>
      <c r="V315" s="154"/>
      <c r="W315" s="154"/>
      <c r="X315" s="154"/>
      <c r="Y315" s="154"/>
      <c r="Z315" s="154"/>
    </row>
    <row r="316">
      <c r="A316" s="175" t="s">
        <v>32</v>
      </c>
      <c r="B316" s="175" t="s">
        <v>76</v>
      </c>
      <c r="C316" s="147" t="s">
        <v>713</v>
      </c>
      <c r="D316" s="145" t="s">
        <v>242</v>
      </c>
      <c r="E316" s="146">
        <v>44162.0</v>
      </c>
      <c r="F316" s="188" t="s">
        <v>249</v>
      </c>
      <c r="G316" s="145">
        <v>200.0</v>
      </c>
      <c r="H316" s="189">
        <v>160.0</v>
      </c>
      <c r="I316" s="189">
        <v>100.0</v>
      </c>
      <c r="J316" s="149">
        <f t="shared" si="2"/>
        <v>0.00529664677</v>
      </c>
      <c r="K316" s="150">
        <f t="shared" si="14"/>
        <v>4.14903997</v>
      </c>
      <c r="L316" s="151">
        <f t="shared" si="4"/>
        <v>6.385529321</v>
      </c>
      <c r="M316" s="152" t="str">
        <f t="shared" si="5"/>
        <v>fabianvb</v>
      </c>
      <c r="N316" s="154">
        <f>IFERROR(__xludf.DUMMYFUNCTION("""COMPUTED_VALUE"""),2.0)</f>
        <v>2</v>
      </c>
      <c r="O316" s="154"/>
      <c r="P316" s="154"/>
      <c r="Q316" s="154"/>
      <c r="R316" s="154"/>
      <c r="S316" s="154"/>
      <c r="T316" s="154"/>
      <c r="U316" s="154"/>
      <c r="V316" s="154"/>
      <c r="W316" s="154"/>
      <c r="X316" s="154"/>
      <c r="Y316" s="154"/>
      <c r="Z316" s="154"/>
    </row>
    <row r="317">
      <c r="A317" s="175" t="s">
        <v>32</v>
      </c>
      <c r="B317" s="175" t="s">
        <v>76</v>
      </c>
      <c r="C317" s="147" t="s">
        <v>563</v>
      </c>
      <c r="D317" s="145" t="s">
        <v>242</v>
      </c>
      <c r="E317" s="146">
        <v>44163.0</v>
      </c>
      <c r="F317" s="188" t="s">
        <v>249</v>
      </c>
      <c r="G317" s="145">
        <v>40.0</v>
      </c>
      <c r="H317" s="189">
        <v>30.0</v>
      </c>
      <c r="I317" s="189">
        <v>30.0</v>
      </c>
      <c r="J317" s="149">
        <f t="shared" si="2"/>
        <v>0.001179776444</v>
      </c>
      <c r="K317" s="150">
        <f t="shared" si="14"/>
        <v>0.9241582148</v>
      </c>
      <c r="L317" s="151">
        <f t="shared" si="4"/>
        <v>6.385529321</v>
      </c>
      <c r="M317" s="152" t="str">
        <f t="shared" si="5"/>
        <v>fabianvb</v>
      </c>
      <c r="N317" s="154">
        <f>IFERROR(__xludf.DUMMYFUNCTION("""COMPUTED_VALUE"""),3.0)</f>
        <v>3</v>
      </c>
      <c r="O317" s="154"/>
      <c r="P317" s="154"/>
      <c r="Q317" s="154"/>
      <c r="R317" s="154"/>
      <c r="S317" s="154"/>
      <c r="T317" s="154"/>
      <c r="U317" s="154"/>
      <c r="V317" s="154"/>
      <c r="W317" s="154"/>
      <c r="X317" s="154"/>
      <c r="Y317" s="154"/>
      <c r="Z317" s="154"/>
    </row>
    <row r="318">
      <c r="A318" s="175" t="s">
        <v>51</v>
      </c>
      <c r="B318" s="175" t="s">
        <v>283</v>
      </c>
      <c r="C318" s="147" t="s">
        <v>714</v>
      </c>
      <c r="D318" s="145" t="s">
        <v>242</v>
      </c>
      <c r="E318" s="146">
        <v>44158.0</v>
      </c>
      <c r="F318" s="188" t="s">
        <v>249</v>
      </c>
      <c r="G318" s="145">
        <v>100.0</v>
      </c>
      <c r="H318" s="189">
        <v>100.0</v>
      </c>
      <c r="I318" s="189">
        <v>100.0</v>
      </c>
      <c r="J318" s="149">
        <f t="shared" si="2"/>
        <v>0.003570968962</v>
      </c>
      <c r="K318" s="150">
        <f t="shared" si="14"/>
        <v>2.79725902</v>
      </c>
      <c r="L318" s="151">
        <f t="shared" si="4"/>
        <v>6.321996295</v>
      </c>
      <c r="M318" s="152" t="str">
        <f t="shared" si="5"/>
        <v>rubenrussel7</v>
      </c>
      <c r="N318" s="154">
        <f>IFERROR(__xludf.DUMMYFUNCTION("""COMPUTED_VALUE"""),1.0)</f>
        <v>1</v>
      </c>
      <c r="O318" s="154"/>
      <c r="P318" s="154"/>
      <c r="Q318" s="154"/>
      <c r="R318" s="154"/>
      <c r="S318" s="154"/>
      <c r="T318" s="154"/>
      <c r="U318" s="154"/>
      <c r="V318" s="154"/>
      <c r="W318" s="154"/>
      <c r="X318" s="154"/>
      <c r="Y318" s="154"/>
      <c r="Z318" s="154"/>
    </row>
    <row r="319">
      <c r="A319" s="175" t="s">
        <v>51</v>
      </c>
      <c r="B319" s="175" t="s">
        <v>6</v>
      </c>
      <c r="C319" s="147" t="s">
        <v>558</v>
      </c>
      <c r="D319" s="145" t="s">
        <v>242</v>
      </c>
      <c r="E319" s="146">
        <v>44160.0</v>
      </c>
      <c r="F319" s="188" t="s">
        <v>249</v>
      </c>
      <c r="G319" s="145">
        <v>20.0</v>
      </c>
      <c r="H319" s="189">
        <v>60.0</v>
      </c>
      <c r="I319" s="189">
        <v>20.0</v>
      </c>
      <c r="J319" s="149">
        <f t="shared" si="2"/>
        <v>0.001141407292</v>
      </c>
      <c r="K319" s="150">
        <f t="shared" si="14"/>
        <v>0.894102379</v>
      </c>
      <c r="L319" s="151">
        <f t="shared" si="4"/>
        <v>6.321996295</v>
      </c>
      <c r="M319" s="152" t="str">
        <f t="shared" si="5"/>
        <v>rubenrussel7</v>
      </c>
      <c r="N319" s="154">
        <f>IFERROR(__xludf.DUMMYFUNCTION("""COMPUTED_VALUE"""),2.0)</f>
        <v>2</v>
      </c>
      <c r="O319" s="154"/>
      <c r="P319" s="154"/>
      <c r="Q319" s="154"/>
      <c r="R319" s="154"/>
      <c r="S319" s="154"/>
      <c r="T319" s="154"/>
      <c r="U319" s="154"/>
      <c r="V319" s="154"/>
      <c r="W319" s="154"/>
      <c r="X319" s="154"/>
      <c r="Y319" s="154"/>
      <c r="Z319" s="154"/>
    </row>
    <row r="320">
      <c r="A320" s="175" t="s">
        <v>51</v>
      </c>
      <c r="B320" s="175" t="s">
        <v>6</v>
      </c>
      <c r="C320" s="147" t="s">
        <v>601</v>
      </c>
      <c r="D320" s="145" t="s">
        <v>242</v>
      </c>
      <c r="E320" s="146">
        <v>44161.0</v>
      </c>
      <c r="F320" s="188" t="s">
        <v>249</v>
      </c>
      <c r="G320" s="145">
        <v>30.0</v>
      </c>
      <c r="H320" s="189">
        <v>60.0</v>
      </c>
      <c r="I320" s="189">
        <v>30.0</v>
      </c>
      <c r="J320" s="149">
        <f t="shared" si="2"/>
        <v>0.001391700814</v>
      </c>
      <c r="K320" s="150">
        <f t="shared" si="14"/>
        <v>1.090165637</v>
      </c>
      <c r="L320" s="151">
        <f t="shared" si="4"/>
        <v>6.321996295</v>
      </c>
      <c r="M320" s="152" t="str">
        <f t="shared" si="5"/>
        <v>rubenrussel7</v>
      </c>
      <c r="N320" s="154">
        <f>IFERROR(__xludf.DUMMYFUNCTION("""COMPUTED_VALUE"""),3.0)</f>
        <v>3</v>
      </c>
      <c r="O320" s="154"/>
      <c r="P320" s="154"/>
      <c r="Q320" s="154"/>
      <c r="R320" s="154"/>
      <c r="S320" s="154"/>
      <c r="T320" s="154"/>
      <c r="U320" s="154"/>
      <c r="V320" s="154"/>
      <c r="W320" s="154"/>
      <c r="X320" s="154"/>
      <c r="Y320" s="154"/>
      <c r="Z320" s="154"/>
    </row>
    <row r="321">
      <c r="A321" s="175" t="s">
        <v>51</v>
      </c>
      <c r="B321" s="175" t="s">
        <v>396</v>
      </c>
      <c r="C321" s="147" t="s">
        <v>604</v>
      </c>
      <c r="D321" s="145" t="s">
        <v>242</v>
      </c>
      <c r="E321" s="146">
        <v>44161.0</v>
      </c>
      <c r="F321" s="188" t="s">
        <v>249</v>
      </c>
      <c r="G321" s="145">
        <v>100.0</v>
      </c>
      <c r="H321" s="189">
        <v>60.0</v>
      </c>
      <c r="I321" s="189">
        <v>50.0</v>
      </c>
      <c r="J321" s="149">
        <f t="shared" si="2"/>
        <v>0.002434716635</v>
      </c>
      <c r="K321" s="150">
        <f t="shared" si="14"/>
        <v>1.907194697</v>
      </c>
      <c r="L321" s="151">
        <f t="shared" si="4"/>
        <v>6.321996295</v>
      </c>
      <c r="M321" s="152" t="str">
        <f t="shared" si="5"/>
        <v>rubenrussel7</v>
      </c>
      <c r="N321" s="154">
        <f>IFERROR(__xludf.DUMMYFUNCTION("""COMPUTED_VALUE"""),4.0)</f>
        <v>4</v>
      </c>
      <c r="O321" s="154"/>
      <c r="P321" s="154"/>
      <c r="Q321" s="154"/>
      <c r="R321" s="154"/>
      <c r="S321" s="154"/>
      <c r="T321" s="154"/>
      <c r="U321" s="154"/>
      <c r="V321" s="154"/>
      <c r="W321" s="154"/>
      <c r="X321" s="154"/>
      <c r="Y321" s="154"/>
      <c r="Z321" s="154"/>
    </row>
    <row r="322">
      <c r="A322" s="175" t="s">
        <v>51</v>
      </c>
      <c r="B322" s="175" t="s">
        <v>76</v>
      </c>
      <c r="C322" s="147" t="s">
        <v>563</v>
      </c>
      <c r="D322" s="145" t="s">
        <v>242</v>
      </c>
      <c r="E322" s="146">
        <v>44163.0</v>
      </c>
      <c r="F322" s="188" t="s">
        <v>249</v>
      </c>
      <c r="G322" s="145">
        <v>40.0</v>
      </c>
      <c r="H322" s="189">
        <v>30.0</v>
      </c>
      <c r="I322" s="189">
        <v>30.0</v>
      </c>
      <c r="J322" s="149">
        <f t="shared" si="2"/>
        <v>0.001179776444</v>
      </c>
      <c r="K322" s="150">
        <f t="shared" si="14"/>
        <v>0.9241582148</v>
      </c>
      <c r="L322" s="151">
        <f t="shared" si="4"/>
        <v>6.321996295</v>
      </c>
      <c r="M322" s="152" t="str">
        <f t="shared" si="5"/>
        <v>rubenrussel7</v>
      </c>
      <c r="N322" s="154">
        <f>IFERROR(__xludf.DUMMYFUNCTION("""COMPUTED_VALUE"""),5.0)</f>
        <v>5</v>
      </c>
      <c r="O322" s="154"/>
      <c r="P322" s="154"/>
      <c r="Q322" s="154"/>
      <c r="R322" s="154"/>
      <c r="S322" s="154"/>
      <c r="T322" s="154"/>
      <c r="U322" s="154"/>
      <c r="V322" s="154"/>
      <c r="W322" s="154"/>
      <c r="X322" s="154"/>
      <c r="Y322" s="154"/>
      <c r="Z322" s="154"/>
    </row>
    <row r="323">
      <c r="A323" s="175" t="s">
        <v>51</v>
      </c>
      <c r="B323" s="175" t="s">
        <v>283</v>
      </c>
      <c r="C323" s="147" t="s">
        <v>715</v>
      </c>
      <c r="D323" s="145" t="s">
        <v>242</v>
      </c>
      <c r="E323" s="166">
        <v>44166.0</v>
      </c>
      <c r="F323" s="147" t="s">
        <v>249</v>
      </c>
      <c r="G323" s="148">
        <v>100.0</v>
      </c>
      <c r="H323" s="148">
        <v>90.0</v>
      </c>
      <c r="I323" s="148">
        <v>100.0</v>
      </c>
      <c r="J323" s="149">
        <f t="shared" si="2"/>
        <v>0.003464165587</v>
      </c>
      <c r="K323" s="150">
        <f t="shared" si="14"/>
        <v>2.713596376</v>
      </c>
      <c r="L323" s="151">
        <f t="shared" si="4"/>
        <v>6.321996295</v>
      </c>
      <c r="M323" s="152" t="str">
        <f t="shared" si="5"/>
        <v>rubenrussel7</v>
      </c>
      <c r="N323" s="154">
        <f>IFERROR(__xludf.DUMMYFUNCTION("""COMPUTED_VALUE"""),6.0)</f>
        <v>6</v>
      </c>
      <c r="O323" s="154"/>
      <c r="P323" s="154"/>
      <c r="Q323" s="154"/>
      <c r="R323" s="154"/>
      <c r="S323" s="154"/>
      <c r="T323" s="154"/>
      <c r="U323" s="154"/>
      <c r="V323" s="154"/>
      <c r="W323" s="154"/>
      <c r="X323" s="154"/>
      <c r="Y323" s="154"/>
      <c r="Z323" s="154"/>
    </row>
    <row r="324">
      <c r="A324" s="175" t="s">
        <v>51</v>
      </c>
      <c r="B324" s="175" t="s">
        <v>21</v>
      </c>
      <c r="C324" s="147" t="s">
        <v>566</v>
      </c>
      <c r="D324" s="145" t="s">
        <v>242</v>
      </c>
      <c r="E324" s="166">
        <v>44166.0</v>
      </c>
      <c r="F324" s="147" t="s">
        <v>249</v>
      </c>
      <c r="G324" s="148">
        <v>30.0</v>
      </c>
      <c r="H324" s="148">
        <v>60.0</v>
      </c>
      <c r="I324" s="148">
        <v>40.0</v>
      </c>
      <c r="J324" s="149">
        <f t="shared" si="2"/>
        <v>0.001533508579</v>
      </c>
      <c r="K324" s="150">
        <f t="shared" si="14"/>
        <v>1.201248387</v>
      </c>
      <c r="L324" s="151">
        <f t="shared" si="4"/>
        <v>6.321996295</v>
      </c>
      <c r="M324" s="152" t="str">
        <f t="shared" si="5"/>
        <v>rubenrussel7</v>
      </c>
      <c r="N324" s="154">
        <f>IFERROR(__xludf.DUMMYFUNCTION("""COMPUTED_VALUE"""),7.0)</f>
        <v>7</v>
      </c>
      <c r="O324" s="154"/>
      <c r="P324" s="154"/>
      <c r="Q324" s="154"/>
      <c r="R324" s="154"/>
      <c r="S324" s="154"/>
      <c r="T324" s="154"/>
      <c r="U324" s="154"/>
      <c r="V324" s="154"/>
      <c r="W324" s="154"/>
      <c r="X324" s="154"/>
      <c r="Y324" s="154"/>
      <c r="Z324" s="154"/>
    </row>
    <row r="325">
      <c r="A325" s="175" t="s">
        <v>51</v>
      </c>
      <c r="B325" s="175" t="s">
        <v>6</v>
      </c>
      <c r="C325" s="147" t="s">
        <v>608</v>
      </c>
      <c r="D325" s="145" t="s">
        <v>242</v>
      </c>
      <c r="E325" s="166">
        <v>44167.0</v>
      </c>
      <c r="F325" s="147" t="s">
        <v>249</v>
      </c>
      <c r="G325" s="148">
        <v>20.0</v>
      </c>
      <c r="H325" s="148">
        <v>60.0</v>
      </c>
      <c r="I325" s="148">
        <v>40.0</v>
      </c>
      <c r="J325" s="149">
        <f t="shared" si="2"/>
        <v>0.001425022823</v>
      </c>
      <c r="K325" s="150">
        <f t="shared" si="14"/>
        <v>1.116267878</v>
      </c>
      <c r="L325" s="151">
        <f t="shared" si="4"/>
        <v>6.321996295</v>
      </c>
      <c r="M325" s="152" t="str">
        <f t="shared" si="5"/>
        <v>rubenrussel7</v>
      </c>
      <c r="N325" s="154">
        <f>IFERROR(__xludf.DUMMYFUNCTION("""COMPUTED_VALUE"""),8.0)</f>
        <v>8</v>
      </c>
      <c r="O325" s="154"/>
      <c r="P325" s="154"/>
      <c r="Q325" s="154"/>
      <c r="R325" s="154"/>
      <c r="S325" s="154"/>
      <c r="T325" s="154"/>
      <c r="U325" s="154"/>
      <c r="V325" s="154"/>
      <c r="W325" s="154"/>
      <c r="X325" s="154"/>
      <c r="Y325" s="154"/>
      <c r="Z325" s="154"/>
    </row>
    <row r="326">
      <c r="A326" s="161" t="s">
        <v>51</v>
      </c>
      <c r="B326" s="161" t="s">
        <v>262</v>
      </c>
      <c r="C326" s="158" t="s">
        <v>716</v>
      </c>
      <c r="D326" s="163"/>
      <c r="E326" s="164"/>
      <c r="F326" s="157"/>
      <c r="G326" s="159"/>
      <c r="H326" s="159"/>
      <c r="I326" s="159"/>
      <c r="J326" s="149">
        <f t="shared" si="2"/>
        <v>0</v>
      </c>
      <c r="K326" s="165">
        <f>-0.5*R326</f>
        <v>-6.321996295</v>
      </c>
      <c r="L326" s="151">
        <f t="shared" si="4"/>
        <v>6.321996295</v>
      </c>
      <c r="M326" s="152" t="str">
        <f t="shared" si="5"/>
        <v>rubenrussel7</v>
      </c>
      <c r="N326" s="153">
        <f>IFERROR(__xludf.DUMMYFUNCTION("""COMPUTED_VALUE"""),9.0)</f>
        <v>9</v>
      </c>
      <c r="O326" s="153"/>
      <c r="P326" s="153"/>
      <c r="Q326" s="153"/>
      <c r="R326" s="153">
        <v>12.643992590273847</v>
      </c>
      <c r="S326" s="153"/>
      <c r="T326" s="153"/>
      <c r="U326" s="153"/>
      <c r="V326" s="153"/>
      <c r="W326" s="153"/>
      <c r="X326" s="153"/>
      <c r="Y326" s="154"/>
      <c r="Z326" s="154"/>
    </row>
    <row r="327">
      <c r="A327" s="175" t="s">
        <v>36</v>
      </c>
      <c r="B327" s="175" t="s">
        <v>76</v>
      </c>
      <c r="C327" s="147" t="s">
        <v>711</v>
      </c>
      <c r="D327" s="145" t="s">
        <v>242</v>
      </c>
      <c r="E327" s="166">
        <v>44169.0</v>
      </c>
      <c r="F327" s="147" t="s">
        <v>249</v>
      </c>
      <c r="G327" s="148">
        <v>500.0</v>
      </c>
      <c r="H327" s="148">
        <v>90.0</v>
      </c>
      <c r="I327" s="148">
        <v>100.0</v>
      </c>
      <c r="J327" s="149">
        <f t="shared" si="2"/>
        <v>0.00780359582</v>
      </c>
      <c r="K327" s="150">
        <f t="shared" ref="K327:K335" si="15">J327*$J$1</f>
        <v>6.112816726</v>
      </c>
      <c r="L327" s="151">
        <f t="shared" si="4"/>
        <v>6.112816726</v>
      </c>
      <c r="M327" s="152" t="str">
        <f t="shared" si="5"/>
        <v>danlessa</v>
      </c>
      <c r="N327" s="154">
        <f>IFERROR(__xludf.DUMMYFUNCTION("""COMPUTED_VALUE"""),1.0)</f>
        <v>1</v>
      </c>
      <c r="O327" s="154"/>
      <c r="P327" s="154"/>
      <c r="Q327" s="154"/>
      <c r="R327" s="154"/>
      <c r="S327" s="154"/>
      <c r="T327" s="154"/>
      <c r="U327" s="154"/>
      <c r="V327" s="154"/>
      <c r="W327" s="154"/>
      <c r="X327" s="154"/>
      <c r="Y327" s="154"/>
      <c r="Z327" s="154"/>
    </row>
    <row r="328">
      <c r="A328" s="175" t="s">
        <v>46</v>
      </c>
      <c r="B328" s="175" t="s">
        <v>255</v>
      </c>
      <c r="C328" s="147" t="s">
        <v>710</v>
      </c>
      <c r="D328" s="145" t="s">
        <v>242</v>
      </c>
      <c r="E328" s="146">
        <v>44161.0</v>
      </c>
      <c r="F328" s="188" t="s">
        <v>249</v>
      </c>
      <c r="G328" s="189">
        <v>100.0</v>
      </c>
      <c r="H328" s="189">
        <v>100.0</v>
      </c>
      <c r="I328" s="189">
        <v>100.0</v>
      </c>
      <c r="J328" s="149">
        <f t="shared" si="2"/>
        <v>0.003570968962</v>
      </c>
      <c r="K328" s="150">
        <f t="shared" si="15"/>
        <v>2.79725902</v>
      </c>
      <c r="L328" s="151">
        <f t="shared" si="4"/>
        <v>5.510855397</v>
      </c>
      <c r="M328" s="152" t="str">
        <f t="shared" si="5"/>
        <v>jonathanbsci</v>
      </c>
      <c r="N328" s="154">
        <f>IFERROR(__xludf.DUMMYFUNCTION("""COMPUTED_VALUE"""),1.0)</f>
        <v>1</v>
      </c>
      <c r="O328" s="154"/>
      <c r="P328" s="154"/>
      <c r="Q328" s="154"/>
      <c r="R328" s="154"/>
      <c r="S328" s="154"/>
      <c r="T328" s="154"/>
      <c r="U328" s="154"/>
      <c r="V328" s="154"/>
      <c r="W328" s="154"/>
      <c r="X328" s="154"/>
      <c r="Y328" s="154"/>
      <c r="Z328" s="154"/>
    </row>
    <row r="329">
      <c r="A329" s="175" t="s">
        <v>46</v>
      </c>
      <c r="B329" s="175" t="s">
        <v>76</v>
      </c>
      <c r="C329" s="147" t="s">
        <v>711</v>
      </c>
      <c r="D329" s="145" t="s">
        <v>242</v>
      </c>
      <c r="E329" s="166">
        <v>44169.0</v>
      </c>
      <c r="F329" s="147" t="s">
        <v>249</v>
      </c>
      <c r="G329" s="148">
        <v>100.0</v>
      </c>
      <c r="H329" s="148">
        <v>90.0</v>
      </c>
      <c r="I329" s="148">
        <v>100.0</v>
      </c>
      <c r="J329" s="149">
        <f t="shared" si="2"/>
        <v>0.003464165587</v>
      </c>
      <c r="K329" s="150">
        <f t="shared" si="15"/>
        <v>2.713596376</v>
      </c>
      <c r="L329" s="151">
        <f t="shared" si="4"/>
        <v>5.510855397</v>
      </c>
      <c r="M329" s="152" t="str">
        <f t="shared" si="5"/>
        <v>jonathanbsci</v>
      </c>
      <c r="N329" s="154">
        <f>IFERROR(__xludf.DUMMYFUNCTION("""COMPUTED_VALUE"""),2.0)</f>
        <v>2</v>
      </c>
      <c r="O329" s="154"/>
      <c r="P329" s="154"/>
      <c r="Q329" s="154"/>
      <c r="R329" s="154"/>
      <c r="S329" s="154"/>
      <c r="T329" s="154"/>
      <c r="U329" s="154"/>
      <c r="V329" s="154"/>
      <c r="W329" s="154"/>
      <c r="X329" s="154"/>
      <c r="Y329" s="154"/>
      <c r="Z329" s="154"/>
    </row>
    <row r="330">
      <c r="A330" s="175" t="s">
        <v>40</v>
      </c>
      <c r="B330" s="175" t="s">
        <v>265</v>
      </c>
      <c r="C330" s="147" t="s">
        <v>717</v>
      </c>
      <c r="D330" s="145" t="s">
        <v>242</v>
      </c>
      <c r="E330" s="146">
        <v>44155.0</v>
      </c>
      <c r="F330" s="188" t="s">
        <v>249</v>
      </c>
      <c r="G330" s="145">
        <v>200.0</v>
      </c>
      <c r="H330" s="189">
        <v>150.0</v>
      </c>
      <c r="I330" s="189">
        <v>100.0</v>
      </c>
      <c r="J330" s="149">
        <f t="shared" si="2"/>
        <v>0.005189843395</v>
      </c>
      <c r="K330" s="150">
        <f t="shared" si="15"/>
        <v>4.065377326</v>
      </c>
      <c r="L330" s="151">
        <f t="shared" si="4"/>
        <v>4.879770656</v>
      </c>
      <c r="M330" s="152" t="str">
        <f t="shared" si="5"/>
        <v>tannra</v>
      </c>
      <c r="N330" s="154">
        <f>IFERROR(__xludf.DUMMYFUNCTION("""COMPUTED_VALUE"""),1.0)</f>
        <v>1</v>
      </c>
      <c r="O330" s="154"/>
      <c r="P330" s="154"/>
      <c r="Q330" s="154"/>
      <c r="R330" s="154"/>
      <c r="S330" s="154"/>
      <c r="T330" s="154"/>
      <c r="U330" s="154"/>
      <c r="V330" s="154"/>
      <c r="W330" s="154"/>
      <c r="X330" s="154"/>
      <c r="Y330" s="154"/>
      <c r="Z330" s="154"/>
    </row>
    <row r="331">
      <c r="A331" s="175" t="s">
        <v>40</v>
      </c>
      <c r="B331" s="175" t="s">
        <v>265</v>
      </c>
      <c r="C331" s="147" t="s">
        <v>718</v>
      </c>
      <c r="D331" s="145" t="s">
        <v>242</v>
      </c>
      <c r="E331" s="166">
        <v>44167.0</v>
      </c>
      <c r="F331" s="147" t="s">
        <v>249</v>
      </c>
      <c r="G331" s="148">
        <v>50.0</v>
      </c>
      <c r="H331" s="148">
        <v>20.0</v>
      </c>
      <c r="I331" s="148">
        <v>20.0</v>
      </c>
      <c r="J331" s="149">
        <f t="shared" si="2"/>
        <v>0.00103965106</v>
      </c>
      <c r="K331" s="150">
        <f t="shared" si="15"/>
        <v>0.8143933302</v>
      </c>
      <c r="L331" s="151">
        <f t="shared" si="4"/>
        <v>4.879770656</v>
      </c>
      <c r="M331" s="152" t="str">
        <f t="shared" si="5"/>
        <v>tannra</v>
      </c>
      <c r="N331" s="154">
        <f>IFERROR(__xludf.DUMMYFUNCTION("""COMPUTED_VALUE"""),2.0)</f>
        <v>2</v>
      </c>
      <c r="O331" s="154"/>
      <c r="P331" s="154"/>
      <c r="Q331" s="154"/>
      <c r="R331" s="154"/>
      <c r="S331" s="154"/>
      <c r="T331" s="154"/>
      <c r="U331" s="154"/>
      <c r="V331" s="154"/>
      <c r="W331" s="154"/>
      <c r="X331" s="154"/>
      <c r="Y331" s="154"/>
      <c r="Z331" s="154"/>
    </row>
    <row r="332">
      <c r="A332" s="175" t="s">
        <v>18</v>
      </c>
      <c r="B332" s="175" t="s">
        <v>76</v>
      </c>
      <c r="C332" s="147" t="s">
        <v>719</v>
      </c>
      <c r="D332" s="145" t="s">
        <v>242</v>
      </c>
      <c r="E332" s="146">
        <v>44162.0</v>
      </c>
      <c r="F332" s="188" t="s">
        <v>249</v>
      </c>
      <c r="G332" s="145">
        <v>150.0</v>
      </c>
      <c r="H332" s="189">
        <v>140.0</v>
      </c>
      <c r="I332" s="189">
        <v>100.0</v>
      </c>
      <c r="J332" s="149">
        <f t="shared" si="2"/>
        <v>0.004540611241</v>
      </c>
      <c r="K332" s="150">
        <f t="shared" si="15"/>
        <v>3.556812139</v>
      </c>
      <c r="L332" s="151">
        <f t="shared" si="4"/>
        <v>4.480970354</v>
      </c>
      <c r="M332" s="152" t="str">
        <f t="shared" si="5"/>
        <v>randomshinichi</v>
      </c>
      <c r="N332" s="154">
        <f>IFERROR(__xludf.DUMMYFUNCTION("""COMPUTED_VALUE"""),1.0)</f>
        <v>1</v>
      </c>
      <c r="O332" s="154"/>
      <c r="P332" s="154"/>
      <c r="Q332" s="154"/>
      <c r="R332" s="154"/>
      <c r="S332" s="154"/>
      <c r="T332" s="154"/>
      <c r="U332" s="154"/>
      <c r="V332" s="154"/>
      <c r="W332" s="154"/>
      <c r="X332" s="154"/>
      <c r="Y332" s="154"/>
      <c r="Z332" s="154"/>
    </row>
    <row r="333">
      <c r="A333" s="175" t="s">
        <v>18</v>
      </c>
      <c r="B333" s="175" t="s">
        <v>76</v>
      </c>
      <c r="C333" s="147" t="s">
        <v>563</v>
      </c>
      <c r="D333" s="145" t="s">
        <v>242</v>
      </c>
      <c r="E333" s="146">
        <v>44163.0</v>
      </c>
      <c r="F333" s="188" t="s">
        <v>249</v>
      </c>
      <c r="G333" s="145">
        <v>40.0</v>
      </c>
      <c r="H333" s="189">
        <v>30.0</v>
      </c>
      <c r="I333" s="189">
        <v>30.0</v>
      </c>
      <c r="J333" s="149">
        <f t="shared" si="2"/>
        <v>0.001179776444</v>
      </c>
      <c r="K333" s="150">
        <f t="shared" si="15"/>
        <v>0.9241582148</v>
      </c>
      <c r="L333" s="151">
        <f t="shared" si="4"/>
        <v>4.480970354</v>
      </c>
      <c r="M333" s="152" t="str">
        <f t="shared" si="5"/>
        <v>randomshinichi</v>
      </c>
      <c r="N333" s="154">
        <f>IFERROR(__xludf.DUMMYFUNCTION("""COMPUTED_VALUE"""),2.0)</f>
        <v>2</v>
      </c>
      <c r="O333" s="154"/>
      <c r="P333" s="154"/>
      <c r="Q333" s="154"/>
      <c r="R333" s="154"/>
      <c r="S333" s="154"/>
      <c r="T333" s="154"/>
      <c r="U333" s="154"/>
      <c r="V333" s="154"/>
      <c r="W333" s="154"/>
      <c r="X333" s="154"/>
      <c r="Y333" s="154"/>
      <c r="Z333" s="154"/>
    </row>
    <row r="334">
      <c r="A334" s="175" t="s">
        <v>45</v>
      </c>
      <c r="B334" s="175" t="s">
        <v>76</v>
      </c>
      <c r="C334" s="147" t="s">
        <v>720</v>
      </c>
      <c r="D334" s="145" t="s">
        <v>242</v>
      </c>
      <c r="E334" s="166">
        <v>44169.0</v>
      </c>
      <c r="F334" s="147" t="s">
        <v>249</v>
      </c>
      <c r="G334" s="148">
        <v>150.0</v>
      </c>
      <c r="H334" s="148">
        <v>100.0</v>
      </c>
      <c r="I334" s="148">
        <v>100.0</v>
      </c>
      <c r="J334" s="149">
        <f t="shared" si="2"/>
        <v>0.004113397741</v>
      </c>
      <c r="K334" s="150">
        <f t="shared" si="15"/>
        <v>3.222161564</v>
      </c>
      <c r="L334" s="151">
        <f t="shared" si="4"/>
        <v>4.425386748</v>
      </c>
      <c r="M334" s="152" t="str">
        <f t="shared" si="5"/>
        <v>gracerachmany</v>
      </c>
      <c r="N334" s="154">
        <f>IFERROR(__xludf.DUMMYFUNCTION("""COMPUTED_VALUE"""),1.0)</f>
        <v>1</v>
      </c>
      <c r="O334" s="154"/>
      <c r="P334" s="154"/>
      <c r="Q334" s="154"/>
      <c r="R334" s="154"/>
      <c r="S334" s="154"/>
      <c r="T334" s="154"/>
      <c r="U334" s="154"/>
      <c r="V334" s="154"/>
      <c r="W334" s="154"/>
      <c r="X334" s="154"/>
      <c r="Y334" s="154"/>
      <c r="Z334" s="154"/>
    </row>
    <row r="335">
      <c r="A335" s="175" t="s">
        <v>45</v>
      </c>
      <c r="B335" s="175" t="s">
        <v>76</v>
      </c>
      <c r="C335" s="147" t="s">
        <v>574</v>
      </c>
      <c r="D335" s="145" t="s">
        <v>242</v>
      </c>
      <c r="E335" s="166">
        <v>44169.0</v>
      </c>
      <c r="F335" s="147" t="s">
        <v>249</v>
      </c>
      <c r="G335" s="148">
        <v>45.0</v>
      </c>
      <c r="H335" s="148">
        <v>45.0</v>
      </c>
      <c r="I335" s="148">
        <v>40.0</v>
      </c>
      <c r="J335" s="149">
        <f t="shared" si="2"/>
        <v>0.00153603215</v>
      </c>
      <c r="K335" s="150">
        <f t="shared" si="15"/>
        <v>1.203225184</v>
      </c>
      <c r="L335" s="151">
        <f t="shared" si="4"/>
        <v>4.425386748</v>
      </c>
      <c r="M335" s="152" t="str">
        <f t="shared" si="5"/>
        <v>gracerachmany</v>
      </c>
      <c r="N335" s="154">
        <f>IFERROR(__xludf.DUMMYFUNCTION("""COMPUTED_VALUE"""),2.0)</f>
        <v>2</v>
      </c>
      <c r="O335" s="154"/>
      <c r="P335" s="154"/>
      <c r="Q335" s="154"/>
      <c r="R335" s="154"/>
      <c r="S335" s="154"/>
      <c r="T335" s="154"/>
      <c r="U335" s="154"/>
      <c r="V335" s="154"/>
      <c r="W335" s="154"/>
      <c r="X335" s="154"/>
      <c r="Y335" s="154"/>
      <c r="Z335" s="154"/>
    </row>
    <row r="336">
      <c r="A336" s="161" t="s">
        <v>23</v>
      </c>
      <c r="B336" s="167"/>
      <c r="C336" s="155" t="s">
        <v>325</v>
      </c>
      <c r="D336" s="160"/>
      <c r="E336" s="174"/>
      <c r="F336" s="160"/>
      <c r="G336" s="167"/>
      <c r="H336" s="167"/>
      <c r="I336" s="167"/>
      <c r="J336" s="149"/>
      <c r="K336" s="165">
        <f>-29.104*0.85</f>
        <v>-24.7384</v>
      </c>
      <c r="L336" s="151">
        <f t="shared" si="4"/>
        <v>4.365222371</v>
      </c>
      <c r="M336" s="152" t="str">
        <f t="shared" si="5"/>
        <v>griffgreen</v>
      </c>
      <c r="N336" s="160">
        <f>IFERROR(__xludf.DUMMYFUNCTION("""COMPUTED_VALUE"""),1.0)</f>
        <v>1</v>
      </c>
      <c r="O336" s="160"/>
      <c r="P336" s="160"/>
      <c r="Q336" s="160"/>
      <c r="R336" s="160"/>
      <c r="S336" s="160"/>
      <c r="T336" s="160"/>
      <c r="U336" s="160"/>
      <c r="V336" s="160"/>
      <c r="W336" s="160"/>
      <c r="X336" s="160"/>
      <c r="Y336" s="175"/>
      <c r="Z336" s="175"/>
    </row>
    <row r="337">
      <c r="A337" s="175" t="s">
        <v>23</v>
      </c>
      <c r="B337" s="175" t="s">
        <v>699</v>
      </c>
      <c r="C337" s="147" t="s">
        <v>721</v>
      </c>
      <c r="D337" s="145" t="s">
        <v>242</v>
      </c>
      <c r="E337" s="146">
        <v>44155.0</v>
      </c>
      <c r="F337" s="147" t="s">
        <v>249</v>
      </c>
      <c r="G337" s="154"/>
      <c r="H337" s="184"/>
      <c r="I337" s="184"/>
      <c r="J337" s="149">
        <f t="shared" ref="J337:J513" si="16">(G337/$G$2+H337/$H$2+I337/$I$2)/3</f>
        <v>0</v>
      </c>
      <c r="K337" s="150">
        <f t="shared" ref="K337:K363" si="17">if(A337 = B337,0,$N$1)</f>
        <v>1.119370091</v>
      </c>
      <c r="L337" s="151">
        <f t="shared" si="4"/>
        <v>4.365222371</v>
      </c>
      <c r="M337" s="152" t="str">
        <f t="shared" si="5"/>
        <v>griffgreen</v>
      </c>
      <c r="N337" s="154">
        <f>IFERROR(__xludf.DUMMYFUNCTION("""COMPUTED_VALUE"""),2.0)</f>
        <v>2</v>
      </c>
      <c r="O337" s="154"/>
      <c r="P337" s="154"/>
      <c r="Q337" s="154"/>
      <c r="R337" s="154"/>
      <c r="S337" s="154"/>
      <c r="T337" s="154"/>
      <c r="U337" s="154"/>
      <c r="V337" s="154"/>
      <c r="W337" s="154"/>
      <c r="X337" s="154"/>
      <c r="Y337" s="154"/>
      <c r="Z337" s="154"/>
    </row>
    <row r="338">
      <c r="A338" s="175" t="s">
        <v>23</v>
      </c>
      <c r="B338" s="175" t="s">
        <v>416</v>
      </c>
      <c r="C338" s="147" t="s">
        <v>722</v>
      </c>
      <c r="D338" s="145" t="s">
        <v>242</v>
      </c>
      <c r="E338" s="146">
        <v>44155.0</v>
      </c>
      <c r="F338" s="147" t="s">
        <v>260</v>
      </c>
      <c r="G338" s="154"/>
      <c r="H338" s="184"/>
      <c r="I338" s="184"/>
      <c r="J338" s="149">
        <f t="shared" si="16"/>
        <v>0</v>
      </c>
      <c r="K338" s="150">
        <f t="shared" si="17"/>
        <v>1.119370091</v>
      </c>
      <c r="L338" s="151">
        <f t="shared" si="4"/>
        <v>4.365222371</v>
      </c>
      <c r="M338" s="152" t="str">
        <f t="shared" si="5"/>
        <v>griffgreen</v>
      </c>
      <c r="N338" s="154">
        <f>IFERROR(__xludf.DUMMYFUNCTION("""COMPUTED_VALUE"""),3.0)</f>
        <v>3</v>
      </c>
      <c r="O338" s="154"/>
      <c r="P338" s="154"/>
      <c r="Q338" s="154"/>
      <c r="R338" s="154"/>
      <c r="S338" s="154"/>
      <c r="T338" s="154"/>
      <c r="U338" s="154"/>
      <c r="V338" s="154"/>
      <c r="W338" s="154"/>
      <c r="X338" s="154"/>
      <c r="Y338" s="154"/>
      <c r="Z338" s="154"/>
    </row>
    <row r="339">
      <c r="A339" s="175" t="s">
        <v>23</v>
      </c>
      <c r="B339" s="175" t="s">
        <v>416</v>
      </c>
      <c r="C339" s="147" t="s">
        <v>723</v>
      </c>
      <c r="D339" s="145" t="s">
        <v>242</v>
      </c>
      <c r="E339" s="146">
        <v>44155.0</v>
      </c>
      <c r="F339" s="147" t="s">
        <v>249</v>
      </c>
      <c r="G339" s="154"/>
      <c r="H339" s="184"/>
      <c r="I339" s="184"/>
      <c r="J339" s="149">
        <f t="shared" si="16"/>
        <v>0</v>
      </c>
      <c r="K339" s="150">
        <f t="shared" si="17"/>
        <v>1.119370091</v>
      </c>
      <c r="L339" s="151">
        <f t="shared" si="4"/>
        <v>4.365222371</v>
      </c>
      <c r="M339" s="152" t="str">
        <f t="shared" si="5"/>
        <v>griffgreen</v>
      </c>
      <c r="N339" s="154">
        <f>IFERROR(__xludf.DUMMYFUNCTION("""COMPUTED_VALUE"""),4.0)</f>
        <v>4</v>
      </c>
      <c r="O339" s="154"/>
      <c r="P339" s="154"/>
      <c r="Q339" s="154"/>
      <c r="R339" s="154"/>
      <c r="S339" s="154"/>
      <c r="T339" s="154"/>
      <c r="U339" s="154"/>
      <c r="V339" s="154"/>
      <c r="W339" s="154"/>
      <c r="X339" s="154"/>
      <c r="Y339" s="154"/>
      <c r="Z339" s="154"/>
    </row>
    <row r="340">
      <c r="A340" s="175" t="s">
        <v>23</v>
      </c>
      <c r="B340" s="175" t="s">
        <v>396</v>
      </c>
      <c r="C340" s="147" t="s">
        <v>658</v>
      </c>
      <c r="D340" s="145" t="s">
        <v>242</v>
      </c>
      <c r="E340" s="146">
        <v>44155.0</v>
      </c>
      <c r="F340" s="147" t="s">
        <v>249</v>
      </c>
      <c r="G340" s="154"/>
      <c r="H340" s="184"/>
      <c r="I340" s="184"/>
      <c r="J340" s="149">
        <f t="shared" si="16"/>
        <v>0</v>
      </c>
      <c r="K340" s="150">
        <f t="shared" si="17"/>
        <v>1.119370091</v>
      </c>
      <c r="L340" s="151">
        <f t="shared" si="4"/>
        <v>4.365222371</v>
      </c>
      <c r="M340" s="152" t="str">
        <f t="shared" si="5"/>
        <v>griffgreen</v>
      </c>
      <c r="N340" s="154">
        <f>IFERROR(__xludf.DUMMYFUNCTION("""COMPUTED_VALUE"""),5.0)</f>
        <v>5</v>
      </c>
      <c r="O340" s="154"/>
      <c r="P340" s="154"/>
      <c r="Q340" s="154"/>
      <c r="R340" s="154"/>
      <c r="S340" s="154"/>
      <c r="T340" s="154"/>
      <c r="U340" s="154"/>
      <c r="V340" s="154"/>
      <c r="W340" s="154"/>
      <c r="X340" s="154"/>
      <c r="Y340" s="154"/>
      <c r="Z340" s="154"/>
    </row>
    <row r="341">
      <c r="A341" s="175" t="s">
        <v>23</v>
      </c>
      <c r="B341" s="175" t="s">
        <v>265</v>
      </c>
      <c r="C341" s="147" t="s">
        <v>646</v>
      </c>
      <c r="D341" s="145" t="s">
        <v>242</v>
      </c>
      <c r="E341" s="146">
        <v>44159.0</v>
      </c>
      <c r="F341" s="147" t="s">
        <v>249</v>
      </c>
      <c r="G341" s="154"/>
      <c r="H341" s="184"/>
      <c r="I341" s="184"/>
      <c r="J341" s="149">
        <f t="shared" si="16"/>
        <v>0</v>
      </c>
      <c r="K341" s="150">
        <f t="shared" si="17"/>
        <v>1.119370091</v>
      </c>
      <c r="L341" s="151">
        <f t="shared" si="4"/>
        <v>4.365222371</v>
      </c>
      <c r="M341" s="152" t="str">
        <f t="shared" si="5"/>
        <v>griffgreen</v>
      </c>
      <c r="N341" s="154">
        <f>IFERROR(__xludf.DUMMYFUNCTION("""COMPUTED_VALUE"""),6.0)</f>
        <v>6</v>
      </c>
      <c r="O341" s="154"/>
      <c r="P341" s="154"/>
      <c r="Q341" s="154"/>
      <c r="R341" s="154"/>
      <c r="S341" s="154"/>
      <c r="T341" s="154"/>
      <c r="U341" s="154"/>
      <c r="V341" s="154"/>
      <c r="W341" s="154"/>
      <c r="X341" s="154"/>
      <c r="Y341" s="154"/>
      <c r="Z341" s="154"/>
    </row>
    <row r="342">
      <c r="A342" s="175" t="s">
        <v>23</v>
      </c>
      <c r="B342" s="175" t="s">
        <v>416</v>
      </c>
      <c r="C342" s="147" t="s">
        <v>724</v>
      </c>
      <c r="D342" s="145" t="s">
        <v>242</v>
      </c>
      <c r="E342" s="146">
        <v>44160.0</v>
      </c>
      <c r="F342" s="147" t="s">
        <v>249</v>
      </c>
      <c r="G342" s="154"/>
      <c r="H342" s="184"/>
      <c r="I342" s="184"/>
      <c r="J342" s="149">
        <f t="shared" si="16"/>
        <v>0</v>
      </c>
      <c r="K342" s="150">
        <f t="shared" si="17"/>
        <v>1.119370091</v>
      </c>
      <c r="L342" s="151">
        <f t="shared" si="4"/>
        <v>4.365222371</v>
      </c>
      <c r="M342" s="152" t="str">
        <f t="shared" si="5"/>
        <v>griffgreen</v>
      </c>
      <c r="N342" s="154">
        <f>IFERROR(__xludf.DUMMYFUNCTION("""COMPUTED_VALUE"""),7.0)</f>
        <v>7</v>
      </c>
      <c r="O342" s="154"/>
      <c r="P342" s="154"/>
      <c r="Q342" s="154"/>
      <c r="R342" s="154"/>
      <c r="S342" s="154"/>
      <c r="T342" s="154"/>
      <c r="U342" s="154"/>
      <c r="V342" s="154"/>
      <c r="W342" s="154"/>
      <c r="X342" s="154"/>
      <c r="Y342" s="154"/>
      <c r="Z342" s="154"/>
    </row>
    <row r="343">
      <c r="A343" s="160" t="s">
        <v>23</v>
      </c>
      <c r="B343" s="160" t="s">
        <v>255</v>
      </c>
      <c r="C343" s="157" t="s">
        <v>725</v>
      </c>
      <c r="D343" s="163" t="s">
        <v>242</v>
      </c>
      <c r="E343" s="164">
        <v>44161.0</v>
      </c>
      <c r="F343" s="157" t="s">
        <v>249</v>
      </c>
      <c r="G343" s="153"/>
      <c r="H343" s="179"/>
      <c r="I343" s="159"/>
      <c r="J343" s="168">
        <f t="shared" si="16"/>
        <v>0</v>
      </c>
      <c r="K343" s="150">
        <f t="shared" si="17"/>
        <v>0</v>
      </c>
      <c r="L343" s="169">
        <f t="shared" si="4"/>
        <v>4.365222371</v>
      </c>
      <c r="M343" s="195" t="str">
        <f t="shared" si="5"/>
        <v>griffgreen</v>
      </c>
      <c r="N343" s="153">
        <f>IFERROR(__xludf.DUMMYFUNCTION("""COMPUTED_VALUE"""),8.0)</f>
        <v>8</v>
      </c>
      <c r="O343" s="153"/>
      <c r="P343" s="153"/>
      <c r="Q343" s="153"/>
      <c r="R343" s="153"/>
      <c r="S343" s="153"/>
      <c r="T343" s="153"/>
      <c r="U343" s="153"/>
      <c r="V343" s="153"/>
      <c r="W343" s="153"/>
      <c r="X343" s="153"/>
      <c r="Y343" s="153"/>
      <c r="Z343" s="153"/>
    </row>
    <row r="344">
      <c r="A344" s="175" t="s">
        <v>23</v>
      </c>
      <c r="B344" s="175" t="s">
        <v>405</v>
      </c>
      <c r="C344" s="147" t="s">
        <v>650</v>
      </c>
      <c r="D344" s="145" t="s">
        <v>242</v>
      </c>
      <c r="E344" s="146">
        <v>44161.0</v>
      </c>
      <c r="F344" s="147" t="s">
        <v>249</v>
      </c>
      <c r="G344" s="154"/>
      <c r="H344" s="184"/>
      <c r="I344" s="184"/>
      <c r="J344" s="149">
        <f t="shared" si="16"/>
        <v>0</v>
      </c>
      <c r="K344" s="150">
        <f t="shared" si="17"/>
        <v>1.119370091</v>
      </c>
      <c r="L344" s="151">
        <f t="shared" si="4"/>
        <v>4.365222371</v>
      </c>
      <c r="M344" s="152" t="str">
        <f t="shared" si="5"/>
        <v>griffgreen</v>
      </c>
      <c r="N344" s="154">
        <f>IFERROR(__xludf.DUMMYFUNCTION("""COMPUTED_VALUE"""),9.0)</f>
        <v>9</v>
      </c>
      <c r="O344" s="154"/>
      <c r="P344" s="154"/>
      <c r="Q344" s="154"/>
      <c r="R344" s="154"/>
      <c r="S344" s="154"/>
      <c r="T344" s="154"/>
      <c r="U344" s="154"/>
      <c r="V344" s="154"/>
      <c r="W344" s="154"/>
      <c r="X344" s="154"/>
      <c r="Y344" s="154"/>
      <c r="Z344" s="154"/>
    </row>
    <row r="345">
      <c r="A345" s="175" t="s">
        <v>23</v>
      </c>
      <c r="B345" s="175" t="s">
        <v>76</v>
      </c>
      <c r="C345" s="147" t="s">
        <v>587</v>
      </c>
      <c r="D345" s="145" t="s">
        <v>242</v>
      </c>
      <c r="E345" s="146">
        <v>44162.0</v>
      </c>
      <c r="F345" s="147" t="s">
        <v>249</v>
      </c>
      <c r="G345" s="154"/>
      <c r="H345" s="184"/>
      <c r="I345" s="184"/>
      <c r="J345" s="149">
        <f t="shared" si="16"/>
        <v>0</v>
      </c>
      <c r="K345" s="150">
        <f t="shared" si="17"/>
        <v>1.119370091</v>
      </c>
      <c r="L345" s="151">
        <f t="shared" si="4"/>
        <v>4.365222371</v>
      </c>
      <c r="M345" s="152" t="str">
        <f t="shared" si="5"/>
        <v>griffgreen</v>
      </c>
      <c r="N345" s="154">
        <f>IFERROR(__xludf.DUMMYFUNCTION("""COMPUTED_VALUE"""),10.0)</f>
        <v>10</v>
      </c>
      <c r="O345" s="154"/>
      <c r="P345" s="154"/>
      <c r="Q345" s="154"/>
      <c r="R345" s="154"/>
      <c r="S345" s="154"/>
      <c r="T345" s="154"/>
      <c r="U345" s="154"/>
      <c r="V345" s="154"/>
      <c r="W345" s="154"/>
      <c r="X345" s="154"/>
      <c r="Y345" s="154"/>
      <c r="Z345" s="154"/>
    </row>
    <row r="346">
      <c r="A346" s="175" t="s">
        <v>23</v>
      </c>
      <c r="B346" s="175" t="s">
        <v>76</v>
      </c>
      <c r="C346" s="147" t="s">
        <v>589</v>
      </c>
      <c r="D346" s="145" t="s">
        <v>242</v>
      </c>
      <c r="E346" s="146">
        <v>44162.0</v>
      </c>
      <c r="F346" s="147" t="s">
        <v>249</v>
      </c>
      <c r="G346" s="154"/>
      <c r="H346" s="184"/>
      <c r="I346" s="184"/>
      <c r="J346" s="149">
        <f t="shared" si="16"/>
        <v>0</v>
      </c>
      <c r="K346" s="150">
        <f t="shared" si="17"/>
        <v>1.119370091</v>
      </c>
      <c r="L346" s="151">
        <f t="shared" si="4"/>
        <v>4.365222371</v>
      </c>
      <c r="M346" s="152" t="str">
        <f t="shared" si="5"/>
        <v>griffgreen</v>
      </c>
      <c r="N346" s="154">
        <f>IFERROR(__xludf.DUMMYFUNCTION("""COMPUTED_VALUE"""),11.0)</f>
        <v>11</v>
      </c>
      <c r="O346" s="154"/>
      <c r="P346" s="154"/>
      <c r="Q346" s="154"/>
      <c r="R346" s="154"/>
      <c r="S346" s="154"/>
      <c r="T346" s="154"/>
      <c r="U346" s="154"/>
      <c r="V346" s="154"/>
      <c r="W346" s="154"/>
      <c r="X346" s="154"/>
      <c r="Y346" s="154"/>
      <c r="Z346" s="154"/>
    </row>
    <row r="347">
      <c r="A347" s="175" t="s">
        <v>23</v>
      </c>
      <c r="B347" s="175" t="s">
        <v>76</v>
      </c>
      <c r="C347" s="147" t="s">
        <v>702</v>
      </c>
      <c r="D347" s="145" t="s">
        <v>242</v>
      </c>
      <c r="E347" s="146">
        <v>44162.0</v>
      </c>
      <c r="F347" s="147" t="s">
        <v>249</v>
      </c>
      <c r="G347" s="154"/>
      <c r="H347" s="184"/>
      <c r="I347" s="184"/>
      <c r="J347" s="149">
        <f t="shared" si="16"/>
        <v>0</v>
      </c>
      <c r="K347" s="150">
        <f t="shared" si="17"/>
        <v>1.119370091</v>
      </c>
      <c r="L347" s="151">
        <f t="shared" si="4"/>
        <v>4.365222371</v>
      </c>
      <c r="M347" s="152" t="str">
        <f t="shared" si="5"/>
        <v>griffgreen</v>
      </c>
      <c r="N347" s="154">
        <f>IFERROR(__xludf.DUMMYFUNCTION("""COMPUTED_VALUE"""),12.0)</f>
        <v>12</v>
      </c>
      <c r="O347" s="154"/>
      <c r="P347" s="154"/>
      <c r="Q347" s="154"/>
      <c r="R347" s="154"/>
      <c r="S347" s="154"/>
      <c r="T347" s="154"/>
      <c r="U347" s="154"/>
      <c r="V347" s="154"/>
      <c r="W347" s="154"/>
      <c r="X347" s="154"/>
      <c r="Y347" s="154"/>
      <c r="Z347" s="154"/>
    </row>
    <row r="348">
      <c r="A348" s="175" t="s">
        <v>23</v>
      </c>
      <c r="B348" s="175" t="s">
        <v>76</v>
      </c>
      <c r="C348" s="147" t="s">
        <v>605</v>
      </c>
      <c r="D348" s="145" t="s">
        <v>242</v>
      </c>
      <c r="E348" s="146">
        <v>44162.0</v>
      </c>
      <c r="F348" s="147" t="s">
        <v>249</v>
      </c>
      <c r="G348" s="154"/>
      <c r="H348" s="184"/>
      <c r="I348" s="184"/>
      <c r="J348" s="149">
        <f t="shared" si="16"/>
        <v>0</v>
      </c>
      <c r="K348" s="150">
        <f t="shared" si="17"/>
        <v>1.119370091</v>
      </c>
      <c r="L348" s="151">
        <f t="shared" si="4"/>
        <v>4.365222371</v>
      </c>
      <c r="M348" s="152" t="str">
        <f t="shared" si="5"/>
        <v>griffgreen</v>
      </c>
      <c r="N348" s="154">
        <f>IFERROR(__xludf.DUMMYFUNCTION("""COMPUTED_VALUE"""),13.0)</f>
        <v>13</v>
      </c>
      <c r="O348" s="154"/>
      <c r="P348" s="154"/>
      <c r="Q348" s="154"/>
      <c r="R348" s="154"/>
      <c r="S348" s="154"/>
      <c r="T348" s="154"/>
      <c r="U348" s="154"/>
      <c r="V348" s="154"/>
      <c r="W348" s="154"/>
      <c r="X348" s="154"/>
      <c r="Y348" s="154"/>
      <c r="Z348" s="154"/>
    </row>
    <row r="349">
      <c r="A349" s="175" t="s">
        <v>23</v>
      </c>
      <c r="B349" s="175" t="s">
        <v>76</v>
      </c>
      <c r="C349" s="147" t="s">
        <v>563</v>
      </c>
      <c r="D349" s="145" t="s">
        <v>242</v>
      </c>
      <c r="E349" s="146">
        <v>44163.0</v>
      </c>
      <c r="F349" s="147" t="s">
        <v>249</v>
      </c>
      <c r="G349" s="154"/>
      <c r="H349" s="184"/>
      <c r="I349" s="184"/>
      <c r="J349" s="149">
        <f t="shared" si="16"/>
        <v>0</v>
      </c>
      <c r="K349" s="150">
        <f t="shared" si="17"/>
        <v>1.119370091</v>
      </c>
      <c r="L349" s="151">
        <f t="shared" si="4"/>
        <v>4.365222371</v>
      </c>
      <c r="M349" s="152" t="str">
        <f t="shared" si="5"/>
        <v>griffgreen</v>
      </c>
      <c r="N349" s="154">
        <f>IFERROR(__xludf.DUMMYFUNCTION("""COMPUTED_VALUE"""),14.0)</f>
        <v>14</v>
      </c>
      <c r="O349" s="154"/>
      <c r="P349" s="154"/>
      <c r="Q349" s="154"/>
      <c r="R349" s="154"/>
      <c r="S349" s="154"/>
      <c r="T349" s="154"/>
      <c r="U349" s="154"/>
      <c r="V349" s="154"/>
      <c r="W349" s="154"/>
      <c r="X349" s="154"/>
      <c r="Y349" s="154"/>
      <c r="Z349" s="154"/>
    </row>
    <row r="350">
      <c r="A350" s="175" t="s">
        <v>23</v>
      </c>
      <c r="B350" s="175" t="s">
        <v>3</v>
      </c>
      <c r="C350" s="147" t="s">
        <v>591</v>
      </c>
      <c r="D350" s="145" t="s">
        <v>242</v>
      </c>
      <c r="E350" s="146">
        <v>44165.0</v>
      </c>
      <c r="F350" s="147" t="s">
        <v>249</v>
      </c>
      <c r="G350" s="154"/>
      <c r="H350" s="184"/>
      <c r="I350" s="184"/>
      <c r="J350" s="149">
        <f t="shared" si="16"/>
        <v>0</v>
      </c>
      <c r="K350" s="150">
        <f t="shared" si="17"/>
        <v>1.119370091</v>
      </c>
      <c r="L350" s="151">
        <f t="shared" si="4"/>
        <v>4.365222371</v>
      </c>
      <c r="M350" s="152" t="str">
        <f t="shared" si="5"/>
        <v>griffgreen</v>
      </c>
      <c r="N350" s="154">
        <f>IFERROR(__xludf.DUMMYFUNCTION("""COMPUTED_VALUE"""),15.0)</f>
        <v>15</v>
      </c>
      <c r="O350" s="154"/>
      <c r="P350" s="154"/>
      <c r="Q350" s="154"/>
      <c r="R350" s="154"/>
      <c r="S350" s="154"/>
      <c r="T350" s="154"/>
      <c r="U350" s="154"/>
      <c r="V350" s="154"/>
      <c r="W350" s="154"/>
      <c r="X350" s="154"/>
      <c r="Y350" s="154"/>
      <c r="Z350" s="154"/>
    </row>
    <row r="351">
      <c r="A351" s="175" t="s">
        <v>23</v>
      </c>
      <c r="B351" s="175" t="s">
        <v>288</v>
      </c>
      <c r="C351" s="188" t="s">
        <v>726</v>
      </c>
      <c r="D351" s="145" t="s">
        <v>242</v>
      </c>
      <c r="E351" s="166">
        <v>44166.0</v>
      </c>
      <c r="F351" s="147" t="s">
        <v>249</v>
      </c>
      <c r="G351" s="154"/>
      <c r="H351" s="184"/>
      <c r="I351" s="184"/>
      <c r="J351" s="149">
        <f t="shared" si="16"/>
        <v>0</v>
      </c>
      <c r="K351" s="150">
        <f t="shared" si="17"/>
        <v>1.119370091</v>
      </c>
      <c r="L351" s="151">
        <f t="shared" si="4"/>
        <v>4.365222371</v>
      </c>
      <c r="M351" s="152" t="str">
        <f t="shared" si="5"/>
        <v>griffgreen</v>
      </c>
      <c r="N351" s="154">
        <f>IFERROR(__xludf.DUMMYFUNCTION("""COMPUTED_VALUE"""),16.0)</f>
        <v>16</v>
      </c>
      <c r="O351" s="154"/>
      <c r="P351" s="154"/>
      <c r="Q351" s="154"/>
      <c r="R351" s="154"/>
      <c r="S351" s="154"/>
      <c r="T351" s="154"/>
      <c r="U351" s="154"/>
      <c r="V351" s="154"/>
      <c r="W351" s="154"/>
      <c r="X351" s="154"/>
      <c r="Y351" s="154"/>
      <c r="Z351" s="154"/>
    </row>
    <row r="352">
      <c r="A352" s="175" t="s">
        <v>23</v>
      </c>
      <c r="B352" s="175" t="s">
        <v>21</v>
      </c>
      <c r="C352" s="188" t="s">
        <v>565</v>
      </c>
      <c r="D352" s="145" t="s">
        <v>242</v>
      </c>
      <c r="E352" s="166">
        <v>44166.0</v>
      </c>
      <c r="F352" s="147" t="s">
        <v>249</v>
      </c>
      <c r="G352" s="154"/>
      <c r="H352" s="184"/>
      <c r="I352" s="184"/>
      <c r="J352" s="149">
        <f t="shared" si="16"/>
        <v>0</v>
      </c>
      <c r="K352" s="150">
        <f t="shared" si="17"/>
        <v>1.119370091</v>
      </c>
      <c r="L352" s="151">
        <f t="shared" si="4"/>
        <v>4.365222371</v>
      </c>
      <c r="M352" s="152" t="str">
        <f t="shared" si="5"/>
        <v>griffgreen</v>
      </c>
      <c r="N352" s="154">
        <f>IFERROR(__xludf.DUMMYFUNCTION("""COMPUTED_VALUE"""),17.0)</f>
        <v>17</v>
      </c>
      <c r="O352" s="154"/>
      <c r="P352" s="154"/>
      <c r="Q352" s="154"/>
      <c r="R352" s="154"/>
      <c r="S352" s="154"/>
      <c r="T352" s="154"/>
      <c r="U352" s="154"/>
      <c r="V352" s="154"/>
      <c r="W352" s="154"/>
      <c r="X352" s="154"/>
      <c r="Y352" s="154"/>
      <c r="Z352" s="154"/>
    </row>
    <row r="353">
      <c r="A353" s="175" t="s">
        <v>23</v>
      </c>
      <c r="B353" s="175" t="s">
        <v>21</v>
      </c>
      <c r="C353" s="188" t="s">
        <v>566</v>
      </c>
      <c r="D353" s="145" t="s">
        <v>242</v>
      </c>
      <c r="E353" s="166">
        <v>44166.0</v>
      </c>
      <c r="F353" s="147" t="s">
        <v>249</v>
      </c>
      <c r="G353" s="154"/>
      <c r="H353" s="184"/>
      <c r="I353" s="184"/>
      <c r="J353" s="149">
        <f t="shared" si="16"/>
        <v>0</v>
      </c>
      <c r="K353" s="150">
        <f t="shared" si="17"/>
        <v>1.119370091</v>
      </c>
      <c r="L353" s="151">
        <f t="shared" si="4"/>
        <v>4.365222371</v>
      </c>
      <c r="M353" s="152" t="str">
        <f t="shared" si="5"/>
        <v>griffgreen</v>
      </c>
      <c r="N353" s="154">
        <f>IFERROR(__xludf.DUMMYFUNCTION("""COMPUTED_VALUE"""),18.0)</f>
        <v>18</v>
      </c>
      <c r="O353" s="154"/>
      <c r="P353" s="154"/>
      <c r="Q353" s="154"/>
      <c r="R353" s="154"/>
      <c r="S353" s="154"/>
      <c r="T353" s="154"/>
      <c r="U353" s="154"/>
      <c r="V353" s="154"/>
      <c r="W353" s="154"/>
      <c r="X353" s="154"/>
      <c r="Y353" s="154"/>
      <c r="Z353" s="154"/>
    </row>
    <row r="354">
      <c r="A354" s="175" t="s">
        <v>23</v>
      </c>
      <c r="B354" s="175" t="s">
        <v>265</v>
      </c>
      <c r="C354" s="188" t="s">
        <v>568</v>
      </c>
      <c r="D354" s="145" t="s">
        <v>242</v>
      </c>
      <c r="E354" s="166">
        <v>44166.0</v>
      </c>
      <c r="F354" s="147" t="s">
        <v>249</v>
      </c>
      <c r="G354" s="154"/>
      <c r="H354" s="184"/>
      <c r="I354" s="184"/>
      <c r="J354" s="149">
        <f t="shared" si="16"/>
        <v>0</v>
      </c>
      <c r="K354" s="150">
        <f t="shared" si="17"/>
        <v>1.119370091</v>
      </c>
      <c r="L354" s="151">
        <f t="shared" si="4"/>
        <v>4.365222371</v>
      </c>
      <c r="M354" s="152" t="str">
        <f t="shared" si="5"/>
        <v>griffgreen</v>
      </c>
      <c r="N354" s="154">
        <f>IFERROR(__xludf.DUMMYFUNCTION("""COMPUTED_VALUE"""),19.0)</f>
        <v>19</v>
      </c>
      <c r="O354" s="154"/>
      <c r="P354" s="154"/>
      <c r="Q354" s="154"/>
      <c r="R354" s="154"/>
      <c r="S354" s="154"/>
      <c r="T354" s="154"/>
      <c r="U354" s="154"/>
      <c r="V354" s="154"/>
      <c r="W354" s="154"/>
      <c r="X354" s="154"/>
      <c r="Y354" s="154"/>
      <c r="Z354" s="154"/>
    </row>
    <row r="355">
      <c r="A355" s="175" t="s">
        <v>23</v>
      </c>
      <c r="B355" s="175" t="s">
        <v>265</v>
      </c>
      <c r="C355" s="188" t="s">
        <v>615</v>
      </c>
      <c r="D355" s="145" t="s">
        <v>242</v>
      </c>
      <c r="E355" s="166">
        <v>44166.0</v>
      </c>
      <c r="F355" s="147" t="s">
        <v>249</v>
      </c>
      <c r="G355" s="154"/>
      <c r="H355" s="184"/>
      <c r="I355" s="184"/>
      <c r="J355" s="149">
        <f t="shared" si="16"/>
        <v>0</v>
      </c>
      <c r="K355" s="150">
        <f t="shared" si="17"/>
        <v>1.119370091</v>
      </c>
      <c r="L355" s="151">
        <f t="shared" si="4"/>
        <v>4.365222371</v>
      </c>
      <c r="M355" s="152" t="str">
        <f t="shared" si="5"/>
        <v>griffgreen</v>
      </c>
      <c r="N355" s="154">
        <f>IFERROR(__xludf.DUMMYFUNCTION("""COMPUTED_VALUE"""),20.0)</f>
        <v>20</v>
      </c>
      <c r="O355" s="154"/>
      <c r="P355" s="154"/>
      <c r="Q355" s="154"/>
      <c r="R355" s="154"/>
      <c r="S355" s="154"/>
      <c r="T355" s="154"/>
      <c r="U355" s="154"/>
      <c r="V355" s="154"/>
      <c r="W355" s="154"/>
      <c r="X355" s="154"/>
      <c r="Y355" s="154"/>
      <c r="Z355" s="154"/>
    </row>
    <row r="356">
      <c r="A356" s="175" t="s">
        <v>23</v>
      </c>
      <c r="B356" s="175" t="s">
        <v>6</v>
      </c>
      <c r="C356" s="188" t="s">
        <v>608</v>
      </c>
      <c r="D356" s="145" t="s">
        <v>242</v>
      </c>
      <c r="E356" s="166">
        <v>44167.0</v>
      </c>
      <c r="F356" s="147" t="s">
        <v>249</v>
      </c>
      <c r="G356" s="154"/>
      <c r="H356" s="184"/>
      <c r="I356" s="184"/>
      <c r="J356" s="149">
        <f t="shared" si="16"/>
        <v>0</v>
      </c>
      <c r="K356" s="150">
        <f t="shared" si="17"/>
        <v>1.119370091</v>
      </c>
      <c r="L356" s="151">
        <f t="shared" si="4"/>
        <v>4.365222371</v>
      </c>
      <c r="M356" s="152" t="str">
        <f t="shared" si="5"/>
        <v>griffgreen</v>
      </c>
      <c r="N356" s="154">
        <f>IFERROR(__xludf.DUMMYFUNCTION("""COMPUTED_VALUE"""),21.0)</f>
        <v>21</v>
      </c>
      <c r="O356" s="154"/>
      <c r="P356" s="154"/>
      <c r="Q356" s="154"/>
      <c r="R356" s="154"/>
      <c r="S356" s="154"/>
      <c r="T356" s="154"/>
      <c r="U356" s="154"/>
      <c r="V356" s="154"/>
      <c r="W356" s="154"/>
      <c r="X356" s="154"/>
      <c r="Y356" s="154"/>
      <c r="Z356" s="154"/>
    </row>
    <row r="357">
      <c r="A357" s="175" t="s">
        <v>23</v>
      </c>
      <c r="B357" s="175" t="s">
        <v>396</v>
      </c>
      <c r="C357" s="188" t="s">
        <v>611</v>
      </c>
      <c r="D357" s="145" t="s">
        <v>242</v>
      </c>
      <c r="E357" s="166">
        <v>44168.0</v>
      </c>
      <c r="F357" s="147" t="s">
        <v>249</v>
      </c>
      <c r="G357" s="154"/>
      <c r="H357" s="184"/>
      <c r="I357" s="184"/>
      <c r="J357" s="149">
        <f t="shared" si="16"/>
        <v>0</v>
      </c>
      <c r="K357" s="150">
        <f t="shared" si="17"/>
        <v>1.119370091</v>
      </c>
      <c r="L357" s="151">
        <f t="shared" si="4"/>
        <v>4.365222371</v>
      </c>
      <c r="M357" s="152" t="str">
        <f t="shared" si="5"/>
        <v>griffgreen</v>
      </c>
      <c r="N357" s="154">
        <f>IFERROR(__xludf.DUMMYFUNCTION("""COMPUTED_VALUE"""),22.0)</f>
        <v>22</v>
      </c>
      <c r="O357" s="154"/>
      <c r="P357" s="154"/>
      <c r="Q357" s="154"/>
      <c r="R357" s="154"/>
      <c r="S357" s="154"/>
      <c r="T357" s="154"/>
      <c r="U357" s="154"/>
      <c r="V357" s="154"/>
      <c r="W357" s="154"/>
      <c r="X357" s="154"/>
      <c r="Y357" s="154"/>
      <c r="Z357" s="154"/>
    </row>
    <row r="358">
      <c r="A358" s="175" t="s">
        <v>23</v>
      </c>
      <c r="B358" s="175" t="s">
        <v>20</v>
      </c>
      <c r="C358" s="188" t="s">
        <v>571</v>
      </c>
      <c r="D358" s="145" t="s">
        <v>242</v>
      </c>
      <c r="E358" s="166">
        <v>44168.0</v>
      </c>
      <c r="F358" s="147" t="s">
        <v>249</v>
      </c>
      <c r="G358" s="154"/>
      <c r="H358" s="184"/>
      <c r="I358" s="184"/>
      <c r="J358" s="149">
        <f t="shared" si="16"/>
        <v>0</v>
      </c>
      <c r="K358" s="150">
        <f t="shared" si="17"/>
        <v>1.119370091</v>
      </c>
      <c r="L358" s="151">
        <f t="shared" si="4"/>
        <v>4.365222371</v>
      </c>
      <c r="M358" s="152" t="str">
        <f t="shared" si="5"/>
        <v>griffgreen</v>
      </c>
      <c r="N358" s="154">
        <f>IFERROR(__xludf.DUMMYFUNCTION("""COMPUTED_VALUE"""),23.0)</f>
        <v>23</v>
      </c>
      <c r="O358" s="154"/>
      <c r="P358" s="154"/>
      <c r="Q358" s="154"/>
      <c r="R358" s="154"/>
      <c r="S358" s="154"/>
      <c r="T358" s="154"/>
      <c r="U358" s="154"/>
      <c r="V358" s="154"/>
      <c r="W358" s="154"/>
      <c r="X358" s="154"/>
      <c r="Y358" s="154"/>
      <c r="Z358" s="154"/>
    </row>
    <row r="359">
      <c r="A359" s="175" t="s">
        <v>23</v>
      </c>
      <c r="B359" s="175" t="s">
        <v>76</v>
      </c>
      <c r="C359" s="188" t="s">
        <v>727</v>
      </c>
      <c r="D359" s="145" t="s">
        <v>242</v>
      </c>
      <c r="E359" s="166">
        <v>44169.0</v>
      </c>
      <c r="F359" s="147" t="s">
        <v>249</v>
      </c>
      <c r="G359" s="154"/>
      <c r="H359" s="184"/>
      <c r="I359" s="184"/>
      <c r="J359" s="149">
        <f t="shared" si="16"/>
        <v>0</v>
      </c>
      <c r="K359" s="150">
        <f t="shared" si="17"/>
        <v>1.119370091</v>
      </c>
      <c r="L359" s="151">
        <f t="shared" si="4"/>
        <v>4.365222371</v>
      </c>
      <c r="M359" s="152" t="str">
        <f t="shared" si="5"/>
        <v>griffgreen</v>
      </c>
      <c r="N359" s="154">
        <f>IFERROR(__xludf.DUMMYFUNCTION("""COMPUTED_VALUE"""),24.0)</f>
        <v>24</v>
      </c>
      <c r="O359" s="154"/>
      <c r="P359" s="154"/>
      <c r="Q359" s="154"/>
      <c r="R359" s="154"/>
      <c r="S359" s="154"/>
      <c r="T359" s="154"/>
      <c r="U359" s="154"/>
      <c r="V359" s="154"/>
      <c r="W359" s="154"/>
      <c r="X359" s="154"/>
      <c r="Y359" s="154"/>
      <c r="Z359" s="154"/>
    </row>
    <row r="360">
      <c r="A360" s="175" t="s">
        <v>23</v>
      </c>
      <c r="B360" s="175" t="s">
        <v>76</v>
      </c>
      <c r="C360" s="188" t="s">
        <v>674</v>
      </c>
      <c r="D360" s="145" t="s">
        <v>242</v>
      </c>
      <c r="E360" s="166">
        <v>44169.0</v>
      </c>
      <c r="F360" s="147" t="s">
        <v>249</v>
      </c>
      <c r="G360" s="154"/>
      <c r="H360" s="184"/>
      <c r="I360" s="184"/>
      <c r="J360" s="149">
        <f t="shared" si="16"/>
        <v>0</v>
      </c>
      <c r="K360" s="150">
        <f t="shared" si="17"/>
        <v>1.119370091</v>
      </c>
      <c r="L360" s="151">
        <f t="shared" si="4"/>
        <v>4.365222371</v>
      </c>
      <c r="M360" s="152" t="str">
        <f t="shared" si="5"/>
        <v>griffgreen</v>
      </c>
      <c r="N360" s="154">
        <f>IFERROR(__xludf.DUMMYFUNCTION("""COMPUTED_VALUE"""),25.0)</f>
        <v>25</v>
      </c>
      <c r="O360" s="154"/>
      <c r="P360" s="154"/>
      <c r="Q360" s="154"/>
      <c r="R360" s="154"/>
      <c r="S360" s="154"/>
      <c r="T360" s="154"/>
      <c r="U360" s="154"/>
      <c r="V360" s="154"/>
      <c r="W360" s="154"/>
      <c r="X360" s="154"/>
      <c r="Y360" s="154"/>
      <c r="Z360" s="154"/>
    </row>
    <row r="361">
      <c r="A361" s="175" t="s">
        <v>23</v>
      </c>
      <c r="B361" s="175" t="s">
        <v>76</v>
      </c>
      <c r="C361" s="188" t="s">
        <v>574</v>
      </c>
      <c r="D361" s="145" t="s">
        <v>242</v>
      </c>
      <c r="E361" s="166">
        <v>44169.0</v>
      </c>
      <c r="F361" s="147" t="s">
        <v>249</v>
      </c>
      <c r="G361" s="154"/>
      <c r="H361" s="184"/>
      <c r="I361" s="184"/>
      <c r="J361" s="149">
        <f t="shared" si="16"/>
        <v>0</v>
      </c>
      <c r="K361" s="150">
        <f t="shared" si="17"/>
        <v>1.119370091</v>
      </c>
      <c r="L361" s="151">
        <f t="shared" si="4"/>
        <v>4.365222371</v>
      </c>
      <c r="M361" s="152" t="str">
        <f t="shared" si="5"/>
        <v>griffgreen</v>
      </c>
      <c r="N361" s="154">
        <f>IFERROR(__xludf.DUMMYFUNCTION("""COMPUTED_VALUE"""),26.0)</f>
        <v>26</v>
      </c>
      <c r="O361" s="154"/>
      <c r="P361" s="154"/>
      <c r="Q361" s="154"/>
      <c r="R361" s="154"/>
      <c r="S361" s="154"/>
      <c r="T361" s="154"/>
      <c r="U361" s="154"/>
      <c r="V361" s="154"/>
      <c r="W361" s="154"/>
      <c r="X361" s="154"/>
      <c r="Y361" s="154"/>
      <c r="Z361" s="154"/>
    </row>
    <row r="362">
      <c r="A362" s="175" t="s">
        <v>23</v>
      </c>
      <c r="B362" s="175" t="s">
        <v>6</v>
      </c>
      <c r="C362" s="188" t="s">
        <v>595</v>
      </c>
      <c r="D362" s="145" t="s">
        <v>242</v>
      </c>
      <c r="E362" s="166">
        <v>44169.0</v>
      </c>
      <c r="F362" s="147" t="s">
        <v>249</v>
      </c>
      <c r="G362" s="154"/>
      <c r="H362" s="184"/>
      <c r="I362" s="184"/>
      <c r="J362" s="149">
        <f t="shared" si="16"/>
        <v>0</v>
      </c>
      <c r="K362" s="150">
        <f t="shared" si="17"/>
        <v>1.119370091</v>
      </c>
      <c r="L362" s="151">
        <f t="shared" si="4"/>
        <v>4.365222371</v>
      </c>
      <c r="M362" s="152" t="str">
        <f t="shared" si="5"/>
        <v>griffgreen</v>
      </c>
      <c r="N362" s="154">
        <f>IFERROR(__xludf.DUMMYFUNCTION("""COMPUTED_VALUE"""),27.0)</f>
        <v>27</v>
      </c>
      <c r="O362" s="154"/>
      <c r="P362" s="154"/>
      <c r="Q362" s="154"/>
      <c r="R362" s="154"/>
      <c r="S362" s="154"/>
      <c r="T362" s="154"/>
      <c r="U362" s="154"/>
      <c r="V362" s="154"/>
      <c r="W362" s="154"/>
      <c r="X362" s="154"/>
      <c r="Y362" s="154"/>
      <c r="Z362" s="154"/>
    </row>
    <row r="363">
      <c r="A363" s="175" t="s">
        <v>23</v>
      </c>
      <c r="B363" s="175" t="s">
        <v>6</v>
      </c>
      <c r="C363" s="188" t="s">
        <v>596</v>
      </c>
      <c r="D363" s="145" t="s">
        <v>242</v>
      </c>
      <c r="E363" s="166">
        <v>44169.0</v>
      </c>
      <c r="F363" s="147" t="s">
        <v>249</v>
      </c>
      <c r="G363" s="154"/>
      <c r="H363" s="184"/>
      <c r="I363" s="184"/>
      <c r="J363" s="149">
        <f t="shared" si="16"/>
        <v>0</v>
      </c>
      <c r="K363" s="150">
        <f t="shared" si="17"/>
        <v>1.119370091</v>
      </c>
      <c r="L363" s="151">
        <f t="shared" si="4"/>
        <v>4.365222371</v>
      </c>
      <c r="M363" s="152" t="str">
        <f t="shared" si="5"/>
        <v>griffgreen</v>
      </c>
      <c r="N363" s="154">
        <f>IFERROR(__xludf.DUMMYFUNCTION("""COMPUTED_VALUE"""),28.0)</f>
        <v>28</v>
      </c>
      <c r="O363" s="154"/>
      <c r="P363" s="154"/>
      <c r="Q363" s="154"/>
      <c r="R363" s="154"/>
      <c r="S363" s="154"/>
      <c r="T363" s="154"/>
      <c r="U363" s="154"/>
      <c r="V363" s="154"/>
      <c r="W363" s="154"/>
      <c r="X363" s="154"/>
      <c r="Y363" s="154"/>
      <c r="Z363" s="154"/>
    </row>
    <row r="364">
      <c r="A364" s="175" t="s">
        <v>42</v>
      </c>
      <c r="B364" s="175" t="s">
        <v>255</v>
      </c>
      <c r="C364" s="147" t="s">
        <v>577</v>
      </c>
      <c r="D364" s="145" t="s">
        <v>242</v>
      </c>
      <c r="E364" s="146">
        <v>44160.0</v>
      </c>
      <c r="F364" s="188" t="s">
        <v>257</v>
      </c>
      <c r="G364" s="145">
        <v>400.0</v>
      </c>
      <c r="H364" s="189">
        <v>60.0</v>
      </c>
      <c r="I364" s="189">
        <v>30.0</v>
      </c>
      <c r="J364" s="149">
        <f t="shared" si="16"/>
        <v>0.005405673779</v>
      </c>
      <c r="K364" s="150">
        <f t="shared" ref="K364:K381" si="18">J364*$J$1</f>
        <v>4.23444446</v>
      </c>
      <c r="L364" s="151">
        <f t="shared" si="4"/>
        <v>4.23444446</v>
      </c>
      <c r="M364" s="152" t="str">
        <f t="shared" si="5"/>
        <v>aminlatifi</v>
      </c>
      <c r="N364" s="154">
        <f>IFERROR(__xludf.DUMMYFUNCTION("""COMPUTED_VALUE"""),1.0)</f>
        <v>1</v>
      </c>
      <c r="O364" s="154"/>
      <c r="P364" s="154"/>
      <c r="Q364" s="154"/>
      <c r="R364" s="154"/>
      <c r="S364" s="154"/>
      <c r="T364" s="154"/>
      <c r="U364" s="154"/>
      <c r="V364" s="154"/>
      <c r="W364" s="154"/>
      <c r="X364" s="154"/>
      <c r="Y364" s="154"/>
      <c r="Z364" s="154"/>
    </row>
    <row r="365">
      <c r="A365" s="175" t="s">
        <v>49</v>
      </c>
      <c r="B365" s="175" t="s">
        <v>3</v>
      </c>
      <c r="C365" s="147" t="s">
        <v>728</v>
      </c>
      <c r="D365" s="145" t="s">
        <v>242</v>
      </c>
      <c r="E365" s="146">
        <v>44155.0</v>
      </c>
      <c r="F365" s="188" t="s">
        <v>249</v>
      </c>
      <c r="G365" s="145">
        <v>100.0</v>
      </c>
      <c r="H365" s="189">
        <v>100.0</v>
      </c>
      <c r="I365" s="189">
        <v>100.0</v>
      </c>
      <c r="J365" s="149">
        <f t="shared" si="16"/>
        <v>0.003570968962</v>
      </c>
      <c r="K365" s="150">
        <f t="shared" si="18"/>
        <v>2.79725902</v>
      </c>
      <c r="L365" s="151">
        <f t="shared" si="4"/>
        <v>4.180010377</v>
      </c>
      <c r="M365" s="152" t="str">
        <f t="shared" si="5"/>
        <v>tam2140</v>
      </c>
      <c r="N365" s="154">
        <f>IFERROR(__xludf.DUMMYFUNCTION("""COMPUTED_VALUE"""),1.0)</f>
        <v>1</v>
      </c>
      <c r="O365" s="154"/>
      <c r="P365" s="154"/>
      <c r="Q365" s="154"/>
      <c r="R365" s="154"/>
      <c r="S365" s="154"/>
      <c r="T365" s="154"/>
      <c r="U365" s="154"/>
      <c r="V365" s="154"/>
      <c r="W365" s="154"/>
      <c r="X365" s="154"/>
      <c r="Y365" s="154"/>
      <c r="Z365" s="154"/>
    </row>
    <row r="366">
      <c r="A366" s="175" t="s">
        <v>49</v>
      </c>
      <c r="B366" s="175" t="s">
        <v>396</v>
      </c>
      <c r="C366" s="147" t="s">
        <v>658</v>
      </c>
      <c r="D366" s="145" t="s">
        <v>242</v>
      </c>
      <c r="E366" s="146">
        <v>44155.0</v>
      </c>
      <c r="F366" s="188" t="s">
        <v>249</v>
      </c>
      <c r="G366" s="145">
        <v>100.0</v>
      </c>
      <c r="H366" s="189">
        <v>100.0</v>
      </c>
      <c r="I366" s="189">
        <v>100.0</v>
      </c>
      <c r="J366" s="149">
        <f t="shared" si="16"/>
        <v>0.003570968962</v>
      </c>
      <c r="K366" s="150">
        <f t="shared" si="18"/>
        <v>2.79725902</v>
      </c>
      <c r="L366" s="151">
        <f t="shared" si="4"/>
        <v>4.180010377</v>
      </c>
      <c r="M366" s="152" t="str">
        <f t="shared" si="5"/>
        <v>tam2140</v>
      </c>
      <c r="N366" s="154">
        <f>IFERROR(__xludf.DUMMYFUNCTION("""COMPUTED_VALUE"""),2.0)</f>
        <v>2</v>
      </c>
      <c r="O366" s="154"/>
      <c r="P366" s="154"/>
      <c r="Q366" s="154"/>
      <c r="R366" s="154"/>
      <c r="S366" s="154"/>
      <c r="T366" s="154"/>
      <c r="U366" s="154"/>
      <c r="V366" s="154"/>
      <c r="W366" s="154"/>
      <c r="X366" s="154"/>
      <c r="Y366" s="154"/>
      <c r="Z366" s="154"/>
    </row>
    <row r="367">
      <c r="A367" s="175" t="s">
        <v>49</v>
      </c>
      <c r="B367" s="175" t="s">
        <v>6</v>
      </c>
      <c r="C367" s="147" t="s">
        <v>583</v>
      </c>
      <c r="D367" s="145" t="s">
        <v>242</v>
      </c>
      <c r="E367" s="146">
        <v>44159.0</v>
      </c>
      <c r="F367" s="188" t="s">
        <v>249</v>
      </c>
      <c r="G367" s="145">
        <v>30.0</v>
      </c>
      <c r="H367" s="189">
        <v>70.0</v>
      </c>
      <c r="I367" s="189">
        <v>50.0</v>
      </c>
      <c r="J367" s="149">
        <f t="shared" si="16"/>
        <v>0.001782119719</v>
      </c>
      <c r="K367" s="150">
        <f t="shared" si="18"/>
        <v>1.39599378</v>
      </c>
      <c r="L367" s="151">
        <f t="shared" si="4"/>
        <v>4.180010377</v>
      </c>
      <c r="M367" s="152" t="str">
        <f t="shared" si="5"/>
        <v>tam2140</v>
      </c>
      <c r="N367" s="154">
        <f>IFERROR(__xludf.DUMMYFUNCTION("""COMPUTED_VALUE"""),3.0)</f>
        <v>3</v>
      </c>
      <c r="O367" s="154"/>
      <c r="P367" s="154"/>
      <c r="Q367" s="154"/>
      <c r="R367" s="154"/>
      <c r="S367" s="154"/>
      <c r="T367" s="154"/>
      <c r="U367" s="154"/>
      <c r="V367" s="154"/>
      <c r="W367" s="154"/>
      <c r="X367" s="154"/>
      <c r="Y367" s="154"/>
      <c r="Z367" s="154"/>
    </row>
    <row r="368">
      <c r="A368" s="175" t="s">
        <v>49</v>
      </c>
      <c r="B368" s="175" t="s">
        <v>265</v>
      </c>
      <c r="C368" s="147" t="s">
        <v>557</v>
      </c>
      <c r="D368" s="145" t="s">
        <v>242</v>
      </c>
      <c r="E368" s="146">
        <v>44159.0</v>
      </c>
      <c r="F368" s="188" t="s">
        <v>249</v>
      </c>
      <c r="G368" s="145">
        <v>20.0</v>
      </c>
      <c r="H368" s="189">
        <v>60.0</v>
      </c>
      <c r="I368" s="189">
        <v>30.0</v>
      </c>
      <c r="J368" s="149">
        <f t="shared" si="16"/>
        <v>0.001283215058</v>
      </c>
      <c r="K368" s="150">
        <f t="shared" si="18"/>
        <v>1.005185129</v>
      </c>
      <c r="L368" s="151">
        <f t="shared" si="4"/>
        <v>4.180010377</v>
      </c>
      <c r="M368" s="152" t="str">
        <f t="shared" si="5"/>
        <v>tam2140</v>
      </c>
      <c r="N368" s="154">
        <f>IFERROR(__xludf.DUMMYFUNCTION("""COMPUTED_VALUE"""),4.0)</f>
        <v>4</v>
      </c>
      <c r="O368" s="154"/>
      <c r="P368" s="154"/>
      <c r="Q368" s="154"/>
      <c r="R368" s="154"/>
      <c r="S368" s="154"/>
      <c r="T368" s="154"/>
      <c r="U368" s="154"/>
      <c r="V368" s="154"/>
      <c r="W368" s="154"/>
      <c r="X368" s="154"/>
      <c r="Y368" s="154"/>
      <c r="Z368" s="154"/>
    </row>
    <row r="369">
      <c r="A369" s="175" t="s">
        <v>49</v>
      </c>
      <c r="B369" s="175" t="s">
        <v>6</v>
      </c>
      <c r="C369" s="147" t="s">
        <v>601</v>
      </c>
      <c r="D369" s="145" t="s">
        <v>242</v>
      </c>
      <c r="E369" s="146">
        <v>44161.0</v>
      </c>
      <c r="F369" s="188" t="s">
        <v>249</v>
      </c>
      <c r="G369" s="145">
        <v>30.0</v>
      </c>
      <c r="H369" s="189">
        <v>60.0</v>
      </c>
      <c r="I369" s="189">
        <v>30.0</v>
      </c>
      <c r="J369" s="149">
        <f t="shared" si="16"/>
        <v>0.001391700814</v>
      </c>
      <c r="K369" s="150">
        <f t="shared" si="18"/>
        <v>1.090165637</v>
      </c>
      <c r="L369" s="151">
        <f t="shared" si="4"/>
        <v>4.180010377</v>
      </c>
      <c r="M369" s="152" t="str">
        <f t="shared" si="5"/>
        <v>tam2140</v>
      </c>
      <c r="N369" s="154">
        <f>IFERROR(__xludf.DUMMYFUNCTION("""COMPUTED_VALUE"""),5.0)</f>
        <v>5</v>
      </c>
      <c r="O369" s="154"/>
      <c r="P369" s="154"/>
      <c r="Q369" s="154"/>
      <c r="R369" s="154"/>
      <c r="S369" s="154"/>
      <c r="T369" s="154"/>
      <c r="U369" s="154"/>
      <c r="V369" s="154"/>
      <c r="W369" s="154"/>
      <c r="X369" s="154"/>
      <c r="Y369" s="154"/>
      <c r="Z369" s="154"/>
    </row>
    <row r="370">
      <c r="A370" s="175" t="s">
        <v>49</v>
      </c>
      <c r="B370" s="175" t="s">
        <v>255</v>
      </c>
      <c r="C370" s="147" t="s">
        <v>729</v>
      </c>
      <c r="D370" s="145" t="s">
        <v>242</v>
      </c>
      <c r="E370" s="146">
        <v>44161.0</v>
      </c>
      <c r="F370" s="188" t="s">
        <v>249</v>
      </c>
      <c r="G370" s="145">
        <v>100.0</v>
      </c>
      <c r="H370" s="189">
        <v>100.0</v>
      </c>
      <c r="I370" s="189">
        <v>100.0</v>
      </c>
      <c r="J370" s="149">
        <f t="shared" si="16"/>
        <v>0.003570968962</v>
      </c>
      <c r="K370" s="150">
        <f t="shared" si="18"/>
        <v>2.79725902</v>
      </c>
      <c r="L370" s="151">
        <f t="shared" si="4"/>
        <v>4.180010377</v>
      </c>
      <c r="M370" s="152" t="str">
        <f t="shared" si="5"/>
        <v>tam2140</v>
      </c>
      <c r="N370" s="154">
        <f>IFERROR(__xludf.DUMMYFUNCTION("""COMPUTED_VALUE"""),6.0)</f>
        <v>6</v>
      </c>
      <c r="O370" s="154"/>
      <c r="P370" s="154"/>
      <c r="Q370" s="154"/>
      <c r="R370" s="154"/>
      <c r="S370" s="154"/>
      <c r="T370" s="154"/>
      <c r="U370" s="154"/>
      <c r="V370" s="154"/>
      <c r="W370" s="154"/>
      <c r="X370" s="154"/>
      <c r="Y370" s="154"/>
      <c r="Z370" s="154"/>
    </row>
    <row r="371">
      <c r="A371" s="175" t="s">
        <v>49</v>
      </c>
      <c r="B371" s="175" t="s">
        <v>405</v>
      </c>
      <c r="C371" s="147" t="s">
        <v>650</v>
      </c>
      <c r="D371" s="145" t="s">
        <v>242</v>
      </c>
      <c r="E371" s="146">
        <v>44161.0</v>
      </c>
      <c r="F371" s="188" t="s">
        <v>249</v>
      </c>
      <c r="G371" s="145">
        <v>150.0</v>
      </c>
      <c r="H371" s="189">
        <v>80.0</v>
      </c>
      <c r="I371" s="189">
        <v>100.0</v>
      </c>
      <c r="J371" s="149">
        <f t="shared" si="16"/>
        <v>0.003899790991</v>
      </c>
      <c r="K371" s="150">
        <f t="shared" si="18"/>
        <v>3.054836276</v>
      </c>
      <c r="L371" s="151">
        <f t="shared" si="4"/>
        <v>4.180010377</v>
      </c>
      <c r="M371" s="152" t="str">
        <f t="shared" si="5"/>
        <v>tam2140</v>
      </c>
      <c r="N371" s="154">
        <f>IFERROR(__xludf.DUMMYFUNCTION("""COMPUTED_VALUE"""),7.0)</f>
        <v>7</v>
      </c>
      <c r="O371" s="154"/>
      <c r="P371" s="154"/>
      <c r="Q371" s="154"/>
      <c r="R371" s="154"/>
      <c r="S371" s="154"/>
      <c r="T371" s="154"/>
      <c r="U371" s="154"/>
      <c r="V371" s="154"/>
      <c r="W371" s="154"/>
      <c r="X371" s="154"/>
      <c r="Y371" s="154"/>
      <c r="Z371" s="154"/>
    </row>
    <row r="372">
      <c r="A372" s="175" t="s">
        <v>49</v>
      </c>
      <c r="B372" s="175" t="s">
        <v>76</v>
      </c>
      <c r="C372" s="147" t="s">
        <v>730</v>
      </c>
      <c r="D372" s="145" t="s">
        <v>242</v>
      </c>
      <c r="E372" s="146">
        <v>44162.0</v>
      </c>
      <c r="F372" s="188" t="s">
        <v>249</v>
      </c>
      <c r="G372" s="145">
        <v>100.0</v>
      </c>
      <c r="H372" s="189">
        <v>100.0</v>
      </c>
      <c r="I372" s="189">
        <v>100.0</v>
      </c>
      <c r="J372" s="149">
        <f t="shared" si="16"/>
        <v>0.003570968962</v>
      </c>
      <c r="K372" s="150">
        <f t="shared" si="18"/>
        <v>2.79725902</v>
      </c>
      <c r="L372" s="151">
        <f t="shared" si="4"/>
        <v>4.180010377</v>
      </c>
      <c r="M372" s="152" t="str">
        <f t="shared" si="5"/>
        <v>tam2140</v>
      </c>
      <c r="N372" s="154">
        <f>IFERROR(__xludf.DUMMYFUNCTION("""COMPUTED_VALUE"""),8.0)</f>
        <v>8</v>
      </c>
      <c r="O372" s="154"/>
      <c r="P372" s="154"/>
      <c r="Q372" s="154"/>
      <c r="R372" s="154"/>
      <c r="S372" s="154"/>
      <c r="T372" s="154"/>
      <c r="U372" s="154"/>
      <c r="V372" s="154"/>
      <c r="W372" s="154"/>
      <c r="X372" s="154"/>
      <c r="Y372" s="154"/>
      <c r="Z372" s="154"/>
    </row>
    <row r="373">
      <c r="A373" s="175" t="s">
        <v>49</v>
      </c>
      <c r="B373" s="175" t="s">
        <v>76</v>
      </c>
      <c r="C373" s="147" t="s">
        <v>563</v>
      </c>
      <c r="D373" s="145" t="s">
        <v>242</v>
      </c>
      <c r="E373" s="146">
        <v>44163.0</v>
      </c>
      <c r="F373" s="188" t="s">
        <v>249</v>
      </c>
      <c r="G373" s="145">
        <v>40.0</v>
      </c>
      <c r="H373" s="189">
        <v>30.0</v>
      </c>
      <c r="I373" s="189">
        <v>30.0</v>
      </c>
      <c r="J373" s="149">
        <f t="shared" si="16"/>
        <v>0.001179776444</v>
      </c>
      <c r="K373" s="150">
        <f t="shared" si="18"/>
        <v>0.9241582148</v>
      </c>
      <c r="L373" s="151">
        <f t="shared" si="4"/>
        <v>4.180010377</v>
      </c>
      <c r="M373" s="152" t="str">
        <f t="shared" si="5"/>
        <v>tam2140</v>
      </c>
      <c r="N373" s="154">
        <f>IFERROR(__xludf.DUMMYFUNCTION("""COMPUTED_VALUE"""),9.0)</f>
        <v>9</v>
      </c>
      <c r="O373" s="154"/>
      <c r="P373" s="154"/>
      <c r="Q373" s="154"/>
      <c r="R373" s="154"/>
      <c r="S373" s="154"/>
      <c r="T373" s="154"/>
      <c r="U373" s="154"/>
      <c r="V373" s="154"/>
      <c r="W373" s="154"/>
      <c r="X373" s="154"/>
      <c r="Y373" s="154"/>
      <c r="Z373" s="154"/>
    </row>
    <row r="374">
      <c r="A374" s="175" t="s">
        <v>49</v>
      </c>
      <c r="B374" s="175" t="s">
        <v>21</v>
      </c>
      <c r="C374" s="147" t="s">
        <v>565</v>
      </c>
      <c r="D374" s="145" t="s">
        <v>242</v>
      </c>
      <c r="E374" s="166">
        <v>44166.0</v>
      </c>
      <c r="F374" s="147" t="s">
        <v>249</v>
      </c>
      <c r="G374" s="148">
        <v>20.0</v>
      </c>
      <c r="H374" s="148">
        <v>60.0</v>
      </c>
      <c r="I374" s="148">
        <v>40.0</v>
      </c>
      <c r="J374" s="149">
        <f t="shared" si="16"/>
        <v>0.001425022823</v>
      </c>
      <c r="K374" s="150">
        <f t="shared" si="18"/>
        <v>1.116267878</v>
      </c>
      <c r="L374" s="151">
        <f t="shared" si="4"/>
        <v>4.180010377</v>
      </c>
      <c r="M374" s="152" t="str">
        <f t="shared" si="5"/>
        <v>tam2140</v>
      </c>
      <c r="N374" s="154">
        <f>IFERROR(__xludf.DUMMYFUNCTION("""COMPUTED_VALUE"""),10.0)</f>
        <v>10</v>
      </c>
      <c r="O374" s="154"/>
      <c r="P374" s="154"/>
      <c r="Q374" s="154"/>
      <c r="R374" s="154"/>
      <c r="S374" s="154"/>
      <c r="T374" s="154"/>
      <c r="U374" s="154"/>
      <c r="V374" s="154"/>
      <c r="W374" s="154"/>
      <c r="X374" s="154"/>
      <c r="Y374" s="154"/>
      <c r="Z374" s="154"/>
    </row>
    <row r="375">
      <c r="A375" s="175" t="s">
        <v>49</v>
      </c>
      <c r="B375" s="175" t="s">
        <v>21</v>
      </c>
      <c r="C375" s="147" t="s">
        <v>566</v>
      </c>
      <c r="D375" s="145" t="s">
        <v>242</v>
      </c>
      <c r="E375" s="166">
        <v>44166.0</v>
      </c>
      <c r="F375" s="147" t="s">
        <v>249</v>
      </c>
      <c r="G375" s="148">
        <v>30.0</v>
      </c>
      <c r="H375" s="148">
        <v>60.0</v>
      </c>
      <c r="I375" s="148">
        <v>40.0</v>
      </c>
      <c r="J375" s="149">
        <f t="shared" si="16"/>
        <v>0.001533508579</v>
      </c>
      <c r="K375" s="150">
        <f t="shared" si="18"/>
        <v>1.201248387</v>
      </c>
      <c r="L375" s="151">
        <f t="shared" si="4"/>
        <v>4.180010377</v>
      </c>
      <c r="M375" s="152" t="str">
        <f t="shared" si="5"/>
        <v>tam2140</v>
      </c>
      <c r="N375" s="154">
        <f>IFERROR(__xludf.DUMMYFUNCTION("""COMPUTED_VALUE"""),11.0)</f>
        <v>11</v>
      </c>
      <c r="O375" s="154"/>
      <c r="P375" s="154"/>
      <c r="Q375" s="154"/>
      <c r="R375" s="154"/>
      <c r="S375" s="154"/>
      <c r="T375" s="154"/>
      <c r="U375" s="154"/>
      <c r="V375" s="154"/>
      <c r="W375" s="154"/>
      <c r="X375" s="154"/>
      <c r="Y375" s="154"/>
      <c r="Z375" s="154"/>
    </row>
    <row r="376">
      <c r="A376" s="175" t="s">
        <v>49</v>
      </c>
      <c r="B376" s="175" t="s">
        <v>265</v>
      </c>
      <c r="C376" s="147" t="s">
        <v>568</v>
      </c>
      <c r="D376" s="145" t="s">
        <v>242</v>
      </c>
      <c r="E376" s="166">
        <v>44166.0</v>
      </c>
      <c r="F376" s="147" t="s">
        <v>249</v>
      </c>
      <c r="G376" s="148">
        <v>20.0</v>
      </c>
      <c r="H376" s="148">
        <v>60.0</v>
      </c>
      <c r="I376" s="148">
        <v>40.0</v>
      </c>
      <c r="J376" s="149">
        <f t="shared" si="16"/>
        <v>0.001425022823</v>
      </c>
      <c r="K376" s="150">
        <f t="shared" si="18"/>
        <v>1.116267878</v>
      </c>
      <c r="L376" s="151">
        <f t="shared" si="4"/>
        <v>4.180010377</v>
      </c>
      <c r="M376" s="152" t="str">
        <f t="shared" si="5"/>
        <v>tam2140</v>
      </c>
      <c r="N376" s="154">
        <f>IFERROR(__xludf.DUMMYFUNCTION("""COMPUTED_VALUE"""),12.0)</f>
        <v>12</v>
      </c>
      <c r="O376" s="154"/>
      <c r="P376" s="154"/>
      <c r="Q376" s="154"/>
      <c r="R376" s="154"/>
      <c r="S376" s="154"/>
      <c r="T376" s="154"/>
      <c r="U376" s="154"/>
      <c r="V376" s="154"/>
      <c r="W376" s="154"/>
      <c r="X376" s="154"/>
      <c r="Y376" s="154"/>
      <c r="Z376" s="154"/>
    </row>
    <row r="377">
      <c r="A377" s="175" t="s">
        <v>49</v>
      </c>
      <c r="B377" s="175" t="s">
        <v>6</v>
      </c>
      <c r="C377" s="147" t="s">
        <v>608</v>
      </c>
      <c r="D377" s="145" t="s">
        <v>242</v>
      </c>
      <c r="E377" s="166">
        <v>44167.0</v>
      </c>
      <c r="F377" s="147" t="s">
        <v>249</v>
      </c>
      <c r="G377" s="148">
        <v>20.0</v>
      </c>
      <c r="H377" s="148">
        <v>60.0</v>
      </c>
      <c r="I377" s="148">
        <v>40.0</v>
      </c>
      <c r="J377" s="149">
        <f t="shared" si="16"/>
        <v>0.001425022823</v>
      </c>
      <c r="K377" s="150">
        <f t="shared" si="18"/>
        <v>1.116267878</v>
      </c>
      <c r="L377" s="151">
        <f t="shared" si="4"/>
        <v>4.180010377</v>
      </c>
      <c r="M377" s="152" t="str">
        <f t="shared" si="5"/>
        <v>tam2140</v>
      </c>
      <c r="N377" s="154">
        <f>IFERROR(__xludf.DUMMYFUNCTION("""COMPUTED_VALUE"""),13.0)</f>
        <v>13</v>
      </c>
      <c r="O377" s="154"/>
      <c r="P377" s="154"/>
      <c r="Q377" s="154"/>
      <c r="R377" s="154"/>
      <c r="S377" s="154"/>
      <c r="T377" s="154"/>
      <c r="U377" s="154"/>
      <c r="V377" s="154"/>
      <c r="W377" s="154"/>
      <c r="X377" s="154"/>
      <c r="Y377" s="154"/>
      <c r="Z377" s="154"/>
    </row>
    <row r="378">
      <c r="A378" s="175" t="s">
        <v>49</v>
      </c>
      <c r="B378" s="175" t="s">
        <v>20</v>
      </c>
      <c r="C378" s="147" t="s">
        <v>571</v>
      </c>
      <c r="D378" s="145" t="s">
        <v>242</v>
      </c>
      <c r="E378" s="166">
        <v>44168.0</v>
      </c>
      <c r="F378" s="147" t="s">
        <v>249</v>
      </c>
      <c r="G378" s="148">
        <v>30.0</v>
      </c>
      <c r="H378" s="148">
        <v>30.0</v>
      </c>
      <c r="I378" s="148">
        <v>25.0</v>
      </c>
      <c r="J378" s="149">
        <f t="shared" si="16"/>
        <v>0.001000386806</v>
      </c>
      <c r="K378" s="150">
        <f t="shared" si="18"/>
        <v>0.7836363313</v>
      </c>
      <c r="L378" s="151">
        <f t="shared" si="4"/>
        <v>4.180010377</v>
      </c>
      <c r="M378" s="152" t="str">
        <f t="shared" si="5"/>
        <v>tam2140</v>
      </c>
      <c r="N378" s="154">
        <f>IFERROR(__xludf.DUMMYFUNCTION("""COMPUTED_VALUE"""),14.0)</f>
        <v>14</v>
      </c>
      <c r="O378" s="154"/>
      <c r="P378" s="154"/>
      <c r="Q378" s="154"/>
      <c r="R378" s="154"/>
      <c r="S378" s="154"/>
      <c r="T378" s="154"/>
      <c r="U378" s="154"/>
      <c r="V378" s="154"/>
      <c r="W378" s="154"/>
      <c r="X378" s="154"/>
      <c r="Y378" s="154"/>
      <c r="Z378" s="154"/>
    </row>
    <row r="379">
      <c r="A379" s="175" t="s">
        <v>49</v>
      </c>
      <c r="B379" s="175" t="s">
        <v>76</v>
      </c>
      <c r="C379" s="147" t="s">
        <v>731</v>
      </c>
      <c r="D379" s="145" t="s">
        <v>242</v>
      </c>
      <c r="E379" s="166">
        <v>44169.0</v>
      </c>
      <c r="F379" s="147" t="s">
        <v>249</v>
      </c>
      <c r="G379" s="148">
        <v>45.0</v>
      </c>
      <c r="H379" s="148">
        <v>50.0</v>
      </c>
      <c r="I379" s="148">
        <v>50.0</v>
      </c>
      <c r="J379" s="149">
        <f t="shared" si="16"/>
        <v>0.001731241603</v>
      </c>
      <c r="K379" s="150">
        <f t="shared" si="18"/>
        <v>1.356139256</v>
      </c>
      <c r="L379" s="151">
        <f t="shared" si="4"/>
        <v>4.180010377</v>
      </c>
      <c r="M379" s="152" t="str">
        <f t="shared" si="5"/>
        <v>tam2140</v>
      </c>
      <c r="N379" s="154">
        <f>IFERROR(__xludf.DUMMYFUNCTION("""COMPUTED_VALUE"""),15.0)</f>
        <v>15</v>
      </c>
      <c r="O379" s="154"/>
      <c r="P379" s="154"/>
      <c r="Q379" s="154"/>
      <c r="R379" s="154"/>
      <c r="S379" s="154"/>
      <c r="T379" s="154"/>
      <c r="U379" s="154"/>
      <c r="V379" s="154"/>
      <c r="W379" s="154"/>
      <c r="X379" s="154"/>
      <c r="Y379" s="154"/>
      <c r="Z379" s="154"/>
    </row>
    <row r="380">
      <c r="A380" s="175" t="s">
        <v>49</v>
      </c>
      <c r="B380" s="175" t="s">
        <v>76</v>
      </c>
      <c r="C380" s="147" t="s">
        <v>574</v>
      </c>
      <c r="D380" s="145" t="s">
        <v>242</v>
      </c>
      <c r="E380" s="166">
        <v>44169.0</v>
      </c>
      <c r="F380" s="147" t="s">
        <v>249</v>
      </c>
      <c r="G380" s="148">
        <v>45.0</v>
      </c>
      <c r="H380" s="148">
        <v>45.0</v>
      </c>
      <c r="I380" s="148">
        <v>40.0</v>
      </c>
      <c r="J380" s="149">
        <f t="shared" si="16"/>
        <v>0.00153603215</v>
      </c>
      <c r="K380" s="150">
        <f t="shared" si="18"/>
        <v>1.203225184</v>
      </c>
      <c r="L380" s="151">
        <f t="shared" si="4"/>
        <v>4.180010377</v>
      </c>
      <c r="M380" s="152" t="str">
        <f t="shared" si="5"/>
        <v>tam2140</v>
      </c>
      <c r="N380" s="154">
        <f>IFERROR(__xludf.DUMMYFUNCTION("""COMPUTED_VALUE"""),16.0)</f>
        <v>16</v>
      </c>
      <c r="O380" s="154"/>
      <c r="P380" s="154"/>
      <c r="Q380" s="154"/>
      <c r="R380" s="154"/>
      <c r="S380" s="154"/>
      <c r="T380" s="154"/>
      <c r="U380" s="154"/>
      <c r="V380" s="154"/>
      <c r="W380" s="154"/>
      <c r="X380" s="154"/>
      <c r="Y380" s="154"/>
      <c r="Z380" s="154"/>
    </row>
    <row r="381">
      <c r="A381" s="175" t="s">
        <v>49</v>
      </c>
      <c r="B381" s="175" t="s">
        <v>6</v>
      </c>
      <c r="C381" s="147" t="s">
        <v>595</v>
      </c>
      <c r="D381" s="145" t="s">
        <v>242</v>
      </c>
      <c r="E381" s="166">
        <v>44169.0</v>
      </c>
      <c r="F381" s="147" t="s">
        <v>249</v>
      </c>
      <c r="G381" s="148">
        <v>45.0</v>
      </c>
      <c r="H381" s="148">
        <v>45.0</v>
      </c>
      <c r="I381" s="148">
        <v>50.0</v>
      </c>
      <c r="J381" s="149">
        <f t="shared" si="16"/>
        <v>0.001677839916</v>
      </c>
      <c r="K381" s="150">
        <f t="shared" si="18"/>
        <v>1.314307934</v>
      </c>
      <c r="L381" s="151">
        <f t="shared" si="4"/>
        <v>4.180010377</v>
      </c>
      <c r="M381" s="152" t="str">
        <f t="shared" si="5"/>
        <v>tam2140</v>
      </c>
      <c r="N381" s="154">
        <f>IFERROR(__xludf.DUMMYFUNCTION("""COMPUTED_VALUE"""),17.0)</f>
        <v>17</v>
      </c>
      <c r="O381" s="154"/>
      <c r="P381" s="154"/>
      <c r="Q381" s="154"/>
      <c r="R381" s="154"/>
      <c r="S381" s="154"/>
      <c r="T381" s="154"/>
      <c r="U381" s="154"/>
      <c r="V381" s="154"/>
      <c r="W381" s="154"/>
      <c r="X381" s="154"/>
      <c r="Y381" s="154"/>
      <c r="Z381" s="154"/>
    </row>
    <row r="382">
      <c r="A382" s="161" t="s">
        <v>49</v>
      </c>
      <c r="B382" s="161" t="s">
        <v>262</v>
      </c>
      <c r="C382" s="158" t="s">
        <v>354</v>
      </c>
      <c r="D382" s="163"/>
      <c r="E382" s="173"/>
      <c r="F382" s="157"/>
      <c r="G382" s="179"/>
      <c r="H382" s="159"/>
      <c r="I382" s="159"/>
      <c r="J382" s="149">
        <f t="shared" si="16"/>
        <v>0</v>
      </c>
      <c r="K382" s="165">
        <f>-0.85*R382</f>
        <v>-23.68672547</v>
      </c>
      <c r="L382" s="151">
        <f t="shared" si="4"/>
        <v>4.180010377</v>
      </c>
      <c r="M382" s="152" t="str">
        <f t="shared" si="5"/>
        <v>tam2140</v>
      </c>
      <c r="N382" s="153">
        <f>IFERROR(__xludf.DUMMYFUNCTION("""COMPUTED_VALUE"""),18.0)</f>
        <v>18</v>
      </c>
      <c r="O382" s="153"/>
      <c r="P382" s="153"/>
      <c r="Q382" s="153"/>
      <c r="R382" s="153">
        <v>27.866735844582376</v>
      </c>
      <c r="S382" s="153"/>
      <c r="T382" s="153"/>
      <c r="U382" s="153"/>
      <c r="V382" s="153"/>
      <c r="W382" s="153"/>
      <c r="X382" s="153"/>
      <c r="Y382" s="154"/>
      <c r="Z382" s="154"/>
    </row>
    <row r="383">
      <c r="A383" s="175" t="s">
        <v>54</v>
      </c>
      <c r="B383" s="175" t="s">
        <v>76</v>
      </c>
      <c r="C383" s="147" t="s">
        <v>711</v>
      </c>
      <c r="D383" s="145" t="s">
        <v>242</v>
      </c>
      <c r="E383" s="166">
        <v>44169.0</v>
      </c>
      <c r="F383" s="147" t="s">
        <v>249</v>
      </c>
      <c r="G383" s="148">
        <v>100.0</v>
      </c>
      <c r="H383" s="148">
        <v>90.0</v>
      </c>
      <c r="I383" s="148">
        <v>100.0</v>
      </c>
      <c r="J383" s="149">
        <f t="shared" si="16"/>
        <v>0.003464165587</v>
      </c>
      <c r="K383" s="150">
        <f t="shared" ref="K383:K402" si="19">J383*$J$1</f>
        <v>2.713596376</v>
      </c>
      <c r="L383" s="151">
        <f t="shared" si="4"/>
        <v>4.155375073</v>
      </c>
      <c r="M383" s="152" t="str">
        <f t="shared" si="5"/>
        <v>tylerdmace</v>
      </c>
      <c r="N383" s="154">
        <f>IFERROR(__xludf.DUMMYFUNCTION("""COMPUTED_VALUE"""),1.0)</f>
        <v>1</v>
      </c>
      <c r="O383" s="154"/>
      <c r="P383" s="154"/>
      <c r="Q383" s="154"/>
      <c r="R383" s="154"/>
      <c r="S383" s="154"/>
      <c r="T383" s="154"/>
      <c r="U383" s="154"/>
      <c r="V383" s="154"/>
      <c r="W383" s="154"/>
      <c r="X383" s="154"/>
      <c r="Y383" s="154"/>
      <c r="Z383" s="154"/>
    </row>
    <row r="384">
      <c r="A384" s="175" t="s">
        <v>54</v>
      </c>
      <c r="B384" s="175" t="s">
        <v>283</v>
      </c>
      <c r="C384" s="147" t="s">
        <v>575</v>
      </c>
      <c r="D384" s="145" t="s">
        <v>242</v>
      </c>
      <c r="E384" s="166">
        <v>44169.0</v>
      </c>
      <c r="F384" s="147" t="s">
        <v>249</v>
      </c>
      <c r="G384" s="148">
        <v>60.0</v>
      </c>
      <c r="H384" s="148">
        <v>45.0</v>
      </c>
      <c r="I384" s="148">
        <v>50.0</v>
      </c>
      <c r="J384" s="149">
        <f t="shared" si="16"/>
        <v>0.001840568549</v>
      </c>
      <c r="K384" s="150">
        <f t="shared" si="19"/>
        <v>1.441778697</v>
      </c>
      <c r="L384" s="151">
        <f t="shared" si="4"/>
        <v>4.155375073</v>
      </c>
      <c r="M384" s="152" t="str">
        <f t="shared" si="5"/>
        <v>tylerdmace</v>
      </c>
      <c r="N384" s="154">
        <f>IFERROR(__xludf.DUMMYFUNCTION("""COMPUTED_VALUE"""),2.0)</f>
        <v>2</v>
      </c>
      <c r="O384" s="154"/>
      <c r="P384" s="154"/>
      <c r="Q384" s="154"/>
      <c r="R384" s="154"/>
      <c r="S384" s="154"/>
      <c r="T384" s="154"/>
      <c r="U384" s="154"/>
      <c r="V384" s="154"/>
      <c r="W384" s="154"/>
      <c r="X384" s="154"/>
      <c r="Y384" s="154"/>
      <c r="Z384" s="154"/>
    </row>
    <row r="385">
      <c r="A385" s="175" t="s">
        <v>30</v>
      </c>
      <c r="B385" s="175" t="s">
        <v>405</v>
      </c>
      <c r="C385" s="147" t="s">
        <v>648</v>
      </c>
      <c r="D385" s="145" t="s">
        <v>242</v>
      </c>
      <c r="E385" s="146">
        <v>44160.0</v>
      </c>
      <c r="F385" s="188" t="s">
        <v>249</v>
      </c>
      <c r="G385" s="145">
        <v>50.0</v>
      </c>
      <c r="H385" s="189">
        <v>60.0</v>
      </c>
      <c r="I385" s="189">
        <v>50.0</v>
      </c>
      <c r="J385" s="149">
        <f t="shared" si="16"/>
        <v>0.001892287856</v>
      </c>
      <c r="K385" s="150">
        <f t="shared" si="19"/>
        <v>1.482292154</v>
      </c>
      <c r="L385" s="151">
        <f t="shared" si="4"/>
        <v>3.985414056</v>
      </c>
      <c r="M385" s="152" t="str">
        <f t="shared" si="5"/>
        <v>quartagiulio</v>
      </c>
      <c r="N385" s="154">
        <f>IFERROR(__xludf.DUMMYFUNCTION("""COMPUTED_VALUE"""),1.0)</f>
        <v>1</v>
      </c>
      <c r="O385" s="154"/>
      <c r="P385" s="154"/>
      <c r="Q385" s="154"/>
      <c r="R385" s="154"/>
      <c r="S385" s="154"/>
      <c r="T385" s="154"/>
      <c r="U385" s="154"/>
      <c r="V385" s="154"/>
      <c r="W385" s="154"/>
      <c r="X385" s="154"/>
      <c r="Y385" s="154"/>
      <c r="Z385" s="154"/>
    </row>
    <row r="386">
      <c r="A386" s="175" t="s">
        <v>30</v>
      </c>
      <c r="B386" s="175" t="s">
        <v>6</v>
      </c>
      <c r="C386" s="147" t="s">
        <v>595</v>
      </c>
      <c r="D386" s="145" t="s">
        <v>242</v>
      </c>
      <c r="E386" s="166">
        <v>44169.0</v>
      </c>
      <c r="F386" s="147" t="s">
        <v>249</v>
      </c>
      <c r="G386" s="148">
        <v>45.0</v>
      </c>
      <c r="H386" s="148">
        <v>30.0</v>
      </c>
      <c r="I386" s="148">
        <v>50.0</v>
      </c>
      <c r="J386" s="149">
        <f t="shared" si="16"/>
        <v>0.001517634853</v>
      </c>
      <c r="K386" s="150">
        <f t="shared" si="19"/>
        <v>1.188813968</v>
      </c>
      <c r="L386" s="151">
        <f t="shared" si="4"/>
        <v>3.985414056</v>
      </c>
      <c r="M386" s="152" t="str">
        <f t="shared" si="5"/>
        <v>quartagiulio</v>
      </c>
      <c r="N386" s="154">
        <f>IFERROR(__xludf.DUMMYFUNCTION("""COMPUTED_VALUE"""),2.0)</f>
        <v>2</v>
      </c>
      <c r="O386" s="154"/>
      <c r="P386" s="154"/>
      <c r="Q386" s="154"/>
      <c r="R386" s="154"/>
      <c r="S386" s="154"/>
      <c r="T386" s="154"/>
      <c r="U386" s="154"/>
      <c r="V386" s="154"/>
      <c r="W386" s="154"/>
      <c r="X386" s="154"/>
      <c r="Y386" s="154"/>
      <c r="Z386" s="154"/>
    </row>
    <row r="387">
      <c r="A387" s="175" t="s">
        <v>30</v>
      </c>
      <c r="B387" s="175" t="s">
        <v>6</v>
      </c>
      <c r="C387" s="147" t="s">
        <v>596</v>
      </c>
      <c r="D387" s="145" t="s">
        <v>242</v>
      </c>
      <c r="E387" s="166">
        <v>44169.0</v>
      </c>
      <c r="F387" s="147" t="s">
        <v>249</v>
      </c>
      <c r="G387" s="148">
        <v>45.0</v>
      </c>
      <c r="H387" s="148">
        <v>45.0</v>
      </c>
      <c r="I387" s="148">
        <v>50.0</v>
      </c>
      <c r="J387" s="149">
        <f t="shared" si="16"/>
        <v>0.001677839916</v>
      </c>
      <c r="K387" s="150">
        <f t="shared" si="19"/>
        <v>1.314307934</v>
      </c>
      <c r="L387" s="151">
        <f t="shared" si="4"/>
        <v>3.985414056</v>
      </c>
      <c r="M387" s="152" t="str">
        <f t="shared" si="5"/>
        <v>quartagiulio</v>
      </c>
      <c r="N387" s="154">
        <f>IFERROR(__xludf.DUMMYFUNCTION("""COMPUTED_VALUE"""),3.0)</f>
        <v>3</v>
      </c>
      <c r="O387" s="154"/>
      <c r="P387" s="154"/>
      <c r="Q387" s="154"/>
      <c r="R387" s="154"/>
      <c r="S387" s="154"/>
      <c r="T387" s="154"/>
      <c r="U387" s="154"/>
      <c r="V387" s="154"/>
      <c r="W387" s="154"/>
      <c r="X387" s="154"/>
      <c r="Y387" s="154"/>
      <c r="Z387" s="154"/>
    </row>
    <row r="388">
      <c r="A388" s="175" t="s">
        <v>26</v>
      </c>
      <c r="B388" s="175" t="s">
        <v>265</v>
      </c>
      <c r="C388" s="147" t="s">
        <v>646</v>
      </c>
      <c r="D388" s="145" t="s">
        <v>242</v>
      </c>
      <c r="E388" s="146">
        <v>44159.0</v>
      </c>
      <c r="F388" s="188" t="s">
        <v>249</v>
      </c>
      <c r="G388" s="145">
        <v>100.0</v>
      </c>
      <c r="H388" s="189">
        <v>90.0</v>
      </c>
      <c r="I388" s="189">
        <v>100.0</v>
      </c>
      <c r="J388" s="149">
        <f t="shared" si="16"/>
        <v>0.003464165587</v>
      </c>
      <c r="K388" s="150">
        <f t="shared" si="19"/>
        <v>2.713596376</v>
      </c>
      <c r="L388" s="151">
        <f t="shared" si="4"/>
        <v>3.607698755</v>
      </c>
      <c r="M388" s="152" t="str">
        <f t="shared" si="5"/>
        <v>daithic</v>
      </c>
      <c r="N388" s="154">
        <f>IFERROR(__xludf.DUMMYFUNCTION("""COMPUTED_VALUE"""),1.0)</f>
        <v>1</v>
      </c>
      <c r="O388" s="154"/>
      <c r="P388" s="154"/>
      <c r="Q388" s="154"/>
      <c r="R388" s="154"/>
      <c r="S388" s="154"/>
      <c r="T388" s="154"/>
      <c r="U388" s="154"/>
      <c r="V388" s="154"/>
      <c r="W388" s="154"/>
      <c r="X388" s="154"/>
      <c r="Y388" s="154"/>
      <c r="Z388" s="154"/>
    </row>
    <row r="389">
      <c r="A389" s="175" t="s">
        <v>26</v>
      </c>
      <c r="B389" s="175" t="s">
        <v>6</v>
      </c>
      <c r="C389" s="147" t="s">
        <v>558</v>
      </c>
      <c r="D389" s="145" t="s">
        <v>242</v>
      </c>
      <c r="E389" s="146">
        <v>44160.0</v>
      </c>
      <c r="F389" s="188" t="s">
        <v>249</v>
      </c>
      <c r="G389" s="145">
        <v>20.0</v>
      </c>
      <c r="H389" s="189">
        <v>60.0</v>
      </c>
      <c r="I389" s="189">
        <v>20.0</v>
      </c>
      <c r="J389" s="149">
        <f t="shared" si="16"/>
        <v>0.001141407292</v>
      </c>
      <c r="K389" s="150">
        <f t="shared" si="19"/>
        <v>0.894102379</v>
      </c>
      <c r="L389" s="151">
        <f t="shared" si="4"/>
        <v>3.607698755</v>
      </c>
      <c r="M389" s="152" t="str">
        <f t="shared" si="5"/>
        <v>daithic</v>
      </c>
      <c r="N389" s="154">
        <f>IFERROR(__xludf.DUMMYFUNCTION("""COMPUTED_VALUE"""),2.0)</f>
        <v>2</v>
      </c>
      <c r="O389" s="154"/>
      <c r="P389" s="154"/>
      <c r="Q389" s="154"/>
      <c r="R389" s="154"/>
      <c r="S389" s="154"/>
      <c r="T389" s="154"/>
      <c r="U389" s="154"/>
      <c r="V389" s="154"/>
      <c r="W389" s="154"/>
      <c r="X389" s="154"/>
      <c r="Y389" s="154"/>
      <c r="Z389" s="154"/>
    </row>
    <row r="390">
      <c r="A390" s="175" t="s">
        <v>38</v>
      </c>
      <c r="B390" s="175" t="s">
        <v>416</v>
      </c>
      <c r="C390" s="147" t="s">
        <v>732</v>
      </c>
      <c r="D390" s="145" t="s">
        <v>242</v>
      </c>
      <c r="E390" s="146">
        <v>44160.0</v>
      </c>
      <c r="F390" s="188" t="s">
        <v>249</v>
      </c>
      <c r="G390" s="145">
        <v>100.0</v>
      </c>
      <c r="H390" s="189">
        <v>90.0</v>
      </c>
      <c r="I390" s="189">
        <v>80.0</v>
      </c>
      <c r="J390" s="149">
        <f t="shared" si="16"/>
        <v>0.003180550056</v>
      </c>
      <c r="K390" s="150">
        <f t="shared" si="19"/>
        <v>2.491430877</v>
      </c>
      <c r="L390" s="151">
        <f t="shared" si="4"/>
        <v>3.581596515</v>
      </c>
      <c r="M390" s="152" t="str">
        <f t="shared" si="5"/>
        <v>sgonzt</v>
      </c>
      <c r="N390" s="154">
        <f>IFERROR(__xludf.DUMMYFUNCTION("""COMPUTED_VALUE"""),1.0)</f>
        <v>1</v>
      </c>
      <c r="O390" s="154"/>
      <c r="P390" s="154"/>
      <c r="Q390" s="154"/>
      <c r="R390" s="154"/>
      <c r="S390" s="154"/>
      <c r="T390" s="154"/>
      <c r="U390" s="154"/>
      <c r="V390" s="154"/>
      <c r="W390" s="154"/>
      <c r="X390" s="154"/>
      <c r="Y390" s="154"/>
      <c r="Z390" s="154"/>
    </row>
    <row r="391">
      <c r="A391" s="175" t="s">
        <v>38</v>
      </c>
      <c r="B391" s="175" t="s">
        <v>255</v>
      </c>
      <c r="C391" s="147" t="s">
        <v>577</v>
      </c>
      <c r="D391" s="145" t="s">
        <v>242</v>
      </c>
      <c r="E391" s="146">
        <v>44160.0</v>
      </c>
      <c r="F391" s="188" t="s">
        <v>257</v>
      </c>
      <c r="G391" s="145">
        <v>30.0</v>
      </c>
      <c r="H391" s="189">
        <v>60.0</v>
      </c>
      <c r="I391" s="189">
        <v>30.0</v>
      </c>
      <c r="J391" s="149">
        <f t="shared" si="16"/>
        <v>0.001391700814</v>
      </c>
      <c r="K391" s="150">
        <f t="shared" si="19"/>
        <v>1.090165637</v>
      </c>
      <c r="L391" s="151">
        <f t="shared" si="4"/>
        <v>3.581596515</v>
      </c>
      <c r="M391" s="152" t="str">
        <f t="shared" si="5"/>
        <v>sgonzt</v>
      </c>
      <c r="N391" s="154">
        <f>IFERROR(__xludf.DUMMYFUNCTION("""COMPUTED_VALUE"""),2.0)</f>
        <v>2</v>
      </c>
      <c r="O391" s="154"/>
      <c r="P391" s="154"/>
      <c r="Q391" s="154"/>
      <c r="R391" s="154"/>
      <c r="S391" s="154"/>
      <c r="T391" s="154"/>
      <c r="U391" s="154"/>
      <c r="V391" s="154"/>
      <c r="W391" s="154"/>
      <c r="X391" s="154"/>
      <c r="Y391" s="154"/>
      <c r="Z391" s="154"/>
    </row>
    <row r="392">
      <c r="A392" s="175" t="s">
        <v>55</v>
      </c>
      <c r="B392" s="175" t="s">
        <v>21</v>
      </c>
      <c r="C392" s="147" t="s">
        <v>733</v>
      </c>
      <c r="D392" s="145" t="s">
        <v>242</v>
      </c>
      <c r="E392" s="146">
        <v>44165.0</v>
      </c>
      <c r="F392" s="188" t="s">
        <v>249</v>
      </c>
      <c r="G392" s="145">
        <v>100.0</v>
      </c>
      <c r="H392" s="189">
        <v>60.0</v>
      </c>
      <c r="I392" s="189">
        <v>50.0</v>
      </c>
      <c r="J392" s="149">
        <f t="shared" si="16"/>
        <v>0.002434716635</v>
      </c>
      <c r="K392" s="150">
        <f t="shared" si="19"/>
        <v>1.907194697</v>
      </c>
      <c r="L392" s="151">
        <f t="shared" si="4"/>
        <v>3.491331675</v>
      </c>
      <c r="M392" s="152" t="str">
        <f t="shared" si="5"/>
        <v>naynaysoo</v>
      </c>
      <c r="N392" s="154">
        <f>IFERROR(__xludf.DUMMYFUNCTION("""COMPUTED_VALUE"""),1.0)</f>
        <v>1</v>
      </c>
      <c r="O392" s="154"/>
      <c r="P392" s="154"/>
      <c r="Q392" s="154"/>
      <c r="R392" s="154"/>
      <c r="S392" s="154"/>
      <c r="T392" s="154"/>
      <c r="U392" s="154"/>
      <c r="V392" s="154"/>
      <c r="W392" s="154"/>
      <c r="X392" s="154"/>
      <c r="Y392" s="154"/>
      <c r="Z392" s="154"/>
    </row>
    <row r="393">
      <c r="A393" s="175" t="s">
        <v>55</v>
      </c>
      <c r="B393" s="175" t="s">
        <v>265</v>
      </c>
      <c r="C393" s="147" t="s">
        <v>734</v>
      </c>
      <c r="D393" s="145" t="s">
        <v>242</v>
      </c>
      <c r="E393" s="146">
        <v>44165.0</v>
      </c>
      <c r="F393" s="188" t="s">
        <v>249</v>
      </c>
      <c r="G393" s="145">
        <v>1.0</v>
      </c>
      <c r="H393" s="189">
        <v>1.0</v>
      </c>
      <c r="I393" s="189">
        <v>10.0</v>
      </c>
      <c r="J393" s="149">
        <f t="shared" si="16"/>
        <v>0.0001633366785</v>
      </c>
      <c r="K393" s="150">
        <f t="shared" si="19"/>
        <v>0.1279470648</v>
      </c>
      <c r="L393" s="151">
        <f t="shared" si="4"/>
        <v>3.491331675</v>
      </c>
      <c r="M393" s="152" t="str">
        <f t="shared" si="5"/>
        <v>naynaysoo</v>
      </c>
      <c r="N393" s="154">
        <f>IFERROR(__xludf.DUMMYFUNCTION("""COMPUTED_VALUE"""),2.0)</f>
        <v>2</v>
      </c>
      <c r="O393" s="154"/>
      <c r="P393" s="154"/>
      <c r="Q393" s="154"/>
      <c r="R393" s="154"/>
      <c r="S393" s="154"/>
      <c r="T393" s="154"/>
      <c r="U393" s="154"/>
      <c r="V393" s="154"/>
      <c r="W393" s="154"/>
      <c r="X393" s="154"/>
      <c r="Y393" s="154"/>
      <c r="Z393" s="154"/>
    </row>
    <row r="394">
      <c r="A394" s="175" t="s">
        <v>55</v>
      </c>
      <c r="B394" s="175" t="s">
        <v>21</v>
      </c>
      <c r="C394" s="147" t="s">
        <v>565</v>
      </c>
      <c r="D394" s="145" t="s">
        <v>242</v>
      </c>
      <c r="E394" s="166">
        <v>44166.0</v>
      </c>
      <c r="F394" s="147" t="s">
        <v>249</v>
      </c>
      <c r="G394" s="148">
        <v>60.0</v>
      </c>
      <c r="H394" s="148">
        <v>60.0</v>
      </c>
      <c r="I394" s="148">
        <v>40.0</v>
      </c>
      <c r="J394" s="149">
        <f t="shared" si="16"/>
        <v>0.001858965846</v>
      </c>
      <c r="K394" s="150">
        <f t="shared" si="19"/>
        <v>1.456189913</v>
      </c>
      <c r="L394" s="151">
        <f t="shared" si="4"/>
        <v>3.491331675</v>
      </c>
      <c r="M394" s="152" t="str">
        <f t="shared" si="5"/>
        <v>naynaysoo</v>
      </c>
      <c r="N394" s="154">
        <f>IFERROR(__xludf.DUMMYFUNCTION("""COMPUTED_VALUE"""),3.0)</f>
        <v>3</v>
      </c>
      <c r="O394" s="154"/>
      <c r="P394" s="154"/>
      <c r="Q394" s="154"/>
      <c r="R394" s="154"/>
      <c r="S394" s="154"/>
      <c r="T394" s="154"/>
      <c r="U394" s="154"/>
      <c r="V394" s="154"/>
      <c r="W394" s="154"/>
      <c r="X394" s="154"/>
      <c r="Y394" s="154"/>
      <c r="Z394" s="154"/>
    </row>
    <row r="395">
      <c r="A395" s="175" t="s">
        <v>28</v>
      </c>
      <c r="B395" s="175" t="s">
        <v>76</v>
      </c>
      <c r="C395" s="147" t="s">
        <v>563</v>
      </c>
      <c r="D395" s="145" t="s">
        <v>242</v>
      </c>
      <c r="E395" s="146">
        <v>44163.0</v>
      </c>
      <c r="F395" s="188" t="s">
        <v>249</v>
      </c>
      <c r="G395" s="189">
        <v>100.0</v>
      </c>
      <c r="H395" s="189">
        <v>30.0</v>
      </c>
      <c r="I395" s="189">
        <v>30.0</v>
      </c>
      <c r="J395" s="149">
        <f t="shared" si="16"/>
        <v>0.001830690979</v>
      </c>
      <c r="K395" s="150">
        <f t="shared" si="19"/>
        <v>1.434041267</v>
      </c>
      <c r="L395" s="151">
        <f t="shared" si="4"/>
        <v>3.341235965</v>
      </c>
      <c r="M395" s="152" t="str">
        <f t="shared" si="5"/>
        <v>blairv</v>
      </c>
      <c r="N395" s="154">
        <f>IFERROR(__xludf.DUMMYFUNCTION("""COMPUTED_VALUE"""),1.0)</f>
        <v>1</v>
      </c>
      <c r="O395" s="154"/>
      <c r="P395" s="154"/>
      <c r="Q395" s="154"/>
      <c r="R395" s="154"/>
      <c r="S395" s="154"/>
      <c r="T395" s="154"/>
      <c r="U395" s="154"/>
      <c r="V395" s="154"/>
      <c r="W395" s="154"/>
      <c r="X395" s="154"/>
      <c r="Y395" s="154"/>
      <c r="Z395" s="154"/>
    </row>
    <row r="396">
      <c r="A396" s="175" t="s">
        <v>28</v>
      </c>
      <c r="B396" s="175" t="s">
        <v>76</v>
      </c>
      <c r="C396" s="147" t="s">
        <v>573</v>
      </c>
      <c r="D396" s="145" t="s">
        <v>242</v>
      </c>
      <c r="E396" s="166">
        <v>44169.0</v>
      </c>
      <c r="F396" s="147" t="s">
        <v>249</v>
      </c>
      <c r="G396" s="148">
        <v>100.0</v>
      </c>
      <c r="H396" s="148">
        <v>60.0</v>
      </c>
      <c r="I396" s="148">
        <v>50.0</v>
      </c>
      <c r="J396" s="149">
        <f t="shared" si="16"/>
        <v>0.002434716635</v>
      </c>
      <c r="K396" s="150">
        <f t="shared" si="19"/>
        <v>1.907194697</v>
      </c>
      <c r="L396" s="151">
        <f t="shared" si="4"/>
        <v>3.341235965</v>
      </c>
      <c r="M396" s="152" t="str">
        <f t="shared" si="5"/>
        <v>blairv</v>
      </c>
      <c r="N396" s="154">
        <f>IFERROR(__xludf.DUMMYFUNCTION("""COMPUTED_VALUE"""),2.0)</f>
        <v>2</v>
      </c>
      <c r="O396" s="154"/>
      <c r="P396" s="154"/>
      <c r="Q396" s="154"/>
      <c r="R396" s="154"/>
      <c r="S396" s="154"/>
      <c r="T396" s="154"/>
      <c r="U396" s="154"/>
      <c r="V396" s="154"/>
      <c r="W396" s="154"/>
      <c r="X396" s="154"/>
      <c r="Y396" s="154"/>
      <c r="Z396" s="154"/>
    </row>
    <row r="397">
      <c r="A397" s="175" t="s">
        <v>14</v>
      </c>
      <c r="B397" s="175" t="s">
        <v>265</v>
      </c>
      <c r="C397" s="147" t="s">
        <v>557</v>
      </c>
      <c r="D397" s="145" t="s">
        <v>242</v>
      </c>
      <c r="E397" s="146">
        <v>44159.0</v>
      </c>
      <c r="F397" s="188" t="s">
        <v>249</v>
      </c>
      <c r="G397" s="145">
        <v>20.0</v>
      </c>
      <c r="H397" s="189">
        <v>60.0</v>
      </c>
      <c r="I397" s="189">
        <v>30.0</v>
      </c>
      <c r="J397" s="149">
        <f t="shared" si="16"/>
        <v>0.001283215058</v>
      </c>
      <c r="K397" s="150">
        <f t="shared" si="19"/>
        <v>1.005185129</v>
      </c>
      <c r="L397" s="151">
        <f t="shared" si="4"/>
        <v>3.244394671</v>
      </c>
      <c r="M397" s="152" t="str">
        <f t="shared" si="5"/>
        <v>manualzuru</v>
      </c>
      <c r="N397" s="154">
        <f>IFERROR(__xludf.DUMMYFUNCTION("""COMPUTED_VALUE"""),1.0)</f>
        <v>1</v>
      </c>
      <c r="O397" s="154"/>
      <c r="P397" s="154"/>
      <c r="Q397" s="154"/>
      <c r="R397" s="154"/>
      <c r="S397" s="154"/>
      <c r="T397" s="154"/>
      <c r="U397" s="154"/>
      <c r="V397" s="154"/>
      <c r="W397" s="154"/>
      <c r="X397" s="154"/>
      <c r="Y397" s="154"/>
      <c r="Z397" s="154"/>
    </row>
    <row r="398">
      <c r="A398" s="175" t="s">
        <v>14</v>
      </c>
      <c r="B398" s="175" t="s">
        <v>6</v>
      </c>
      <c r="C398" s="147" t="s">
        <v>558</v>
      </c>
      <c r="D398" s="145" t="s">
        <v>242</v>
      </c>
      <c r="E398" s="146">
        <v>44160.0</v>
      </c>
      <c r="F398" s="188" t="s">
        <v>249</v>
      </c>
      <c r="G398" s="145">
        <v>20.0</v>
      </c>
      <c r="H398" s="189">
        <v>60.0</v>
      </c>
      <c r="I398" s="189">
        <v>20.0</v>
      </c>
      <c r="J398" s="149">
        <f t="shared" si="16"/>
        <v>0.001141407292</v>
      </c>
      <c r="K398" s="150">
        <f t="shared" si="19"/>
        <v>0.894102379</v>
      </c>
      <c r="L398" s="151">
        <f t="shared" si="4"/>
        <v>3.244394671</v>
      </c>
      <c r="M398" s="152" t="str">
        <f t="shared" si="5"/>
        <v>manualzuru</v>
      </c>
      <c r="N398" s="154">
        <f>IFERROR(__xludf.DUMMYFUNCTION("""COMPUTED_VALUE"""),2.0)</f>
        <v>2</v>
      </c>
      <c r="O398" s="154"/>
      <c r="P398" s="154"/>
      <c r="Q398" s="154"/>
      <c r="R398" s="154"/>
      <c r="S398" s="154"/>
      <c r="T398" s="154"/>
      <c r="U398" s="154"/>
      <c r="V398" s="154"/>
      <c r="W398" s="154"/>
      <c r="X398" s="154"/>
      <c r="Y398" s="154"/>
      <c r="Z398" s="154"/>
    </row>
    <row r="399">
      <c r="A399" s="175" t="s">
        <v>14</v>
      </c>
      <c r="B399" s="175" t="s">
        <v>265</v>
      </c>
      <c r="C399" s="147" t="s">
        <v>615</v>
      </c>
      <c r="D399" s="145" t="s">
        <v>242</v>
      </c>
      <c r="E399" s="166">
        <v>44166.0</v>
      </c>
      <c r="F399" s="147" t="s">
        <v>249</v>
      </c>
      <c r="G399" s="148">
        <v>60.0</v>
      </c>
      <c r="H399" s="148">
        <v>60.0</v>
      </c>
      <c r="I399" s="148">
        <v>30.0</v>
      </c>
      <c r="J399" s="149">
        <f t="shared" si="16"/>
        <v>0.001717158081</v>
      </c>
      <c r="K399" s="150">
        <f t="shared" si="19"/>
        <v>1.345107163</v>
      </c>
      <c r="L399" s="151">
        <f t="shared" si="4"/>
        <v>3.244394671</v>
      </c>
      <c r="M399" s="152" t="str">
        <f t="shared" si="5"/>
        <v>manualzuru</v>
      </c>
      <c r="N399" s="154">
        <f>IFERROR(__xludf.DUMMYFUNCTION("""COMPUTED_VALUE"""),3.0)</f>
        <v>3</v>
      </c>
      <c r="O399" s="154"/>
      <c r="P399" s="154"/>
      <c r="Q399" s="154"/>
      <c r="R399" s="154"/>
      <c r="S399" s="154"/>
      <c r="T399" s="154"/>
      <c r="U399" s="154"/>
      <c r="V399" s="154"/>
      <c r="W399" s="154"/>
      <c r="X399" s="154"/>
      <c r="Y399" s="154"/>
      <c r="Z399" s="154"/>
    </row>
    <row r="400">
      <c r="A400" s="175" t="s">
        <v>83</v>
      </c>
      <c r="B400" s="175" t="s">
        <v>283</v>
      </c>
      <c r="C400" s="147" t="s">
        <v>735</v>
      </c>
      <c r="D400" s="145" t="s">
        <v>242</v>
      </c>
      <c r="E400" s="146">
        <v>44158.0</v>
      </c>
      <c r="F400" s="188" t="s">
        <v>249</v>
      </c>
      <c r="G400" s="189">
        <v>30.0</v>
      </c>
      <c r="H400" s="189">
        <v>180.0</v>
      </c>
      <c r="I400" s="189">
        <v>200.0</v>
      </c>
      <c r="J400" s="149">
        <f t="shared" si="16"/>
        <v>0.005084073325</v>
      </c>
      <c r="K400" s="150">
        <f t="shared" si="19"/>
        <v>3.982524105</v>
      </c>
      <c r="L400" s="151">
        <f t="shared" si="4"/>
        <v>3.092459782</v>
      </c>
      <c r="M400" s="152" t="str">
        <f t="shared" si="5"/>
        <v>gfriis</v>
      </c>
      <c r="N400" s="154">
        <f>IFERROR(__xludf.DUMMYFUNCTION("""COMPUTED_VALUE"""),1.0)</f>
        <v>1</v>
      </c>
      <c r="O400" s="154"/>
      <c r="P400" s="154"/>
      <c r="Q400" s="154"/>
      <c r="R400" s="154"/>
      <c r="S400" s="154"/>
      <c r="T400" s="154"/>
      <c r="U400" s="154"/>
      <c r="V400" s="154"/>
      <c r="W400" s="154"/>
      <c r="X400" s="154"/>
      <c r="Y400" s="154"/>
      <c r="Z400" s="154"/>
    </row>
    <row r="401">
      <c r="A401" s="175" t="s">
        <v>83</v>
      </c>
      <c r="B401" s="175" t="s">
        <v>283</v>
      </c>
      <c r="C401" s="147" t="s">
        <v>736</v>
      </c>
      <c r="D401" s="145" t="s">
        <v>242</v>
      </c>
      <c r="E401" s="146">
        <v>44162.0</v>
      </c>
      <c r="F401" s="188" t="s">
        <v>249</v>
      </c>
      <c r="G401" s="189">
        <v>30.0</v>
      </c>
      <c r="H401" s="189">
        <v>100.0</v>
      </c>
      <c r="I401" s="189">
        <v>100.0</v>
      </c>
      <c r="J401" s="149">
        <f t="shared" si="16"/>
        <v>0.002811568671</v>
      </c>
      <c r="K401" s="150">
        <f t="shared" si="19"/>
        <v>2.202395459</v>
      </c>
      <c r="L401" s="151">
        <f t="shared" si="4"/>
        <v>3.092459782</v>
      </c>
      <c r="M401" s="152" t="str">
        <f t="shared" si="5"/>
        <v>gfriis</v>
      </c>
      <c r="N401" s="154">
        <f>IFERROR(__xludf.DUMMYFUNCTION("""COMPUTED_VALUE"""),2.0)</f>
        <v>2</v>
      </c>
      <c r="O401" s="154"/>
      <c r="P401" s="154"/>
      <c r="Q401" s="154"/>
      <c r="R401" s="154"/>
      <c r="S401" s="154"/>
      <c r="T401" s="154"/>
      <c r="U401" s="154"/>
      <c r="V401" s="154"/>
      <c r="W401" s="154"/>
      <c r="X401" s="154"/>
      <c r="Y401" s="154"/>
      <c r="Z401" s="154"/>
    </row>
    <row r="402">
      <c r="A402" s="160" t="s">
        <v>83</v>
      </c>
      <c r="B402" s="160" t="s">
        <v>283</v>
      </c>
      <c r="C402" s="157" t="s">
        <v>737</v>
      </c>
      <c r="D402" s="163" t="s">
        <v>242</v>
      </c>
      <c r="E402" s="192" t="s">
        <v>579</v>
      </c>
      <c r="F402" s="192" t="s">
        <v>579</v>
      </c>
      <c r="G402" s="159"/>
      <c r="H402" s="159"/>
      <c r="I402" s="159"/>
      <c r="J402" s="149">
        <f t="shared" si="16"/>
        <v>0</v>
      </c>
      <c r="K402" s="150">
        <f t="shared" si="19"/>
        <v>0</v>
      </c>
      <c r="L402" s="151">
        <f t="shared" si="4"/>
        <v>3.092459782</v>
      </c>
      <c r="M402" s="152" t="str">
        <f t="shared" si="5"/>
        <v>gfriis</v>
      </c>
      <c r="N402" s="154">
        <f>IFERROR(__xludf.DUMMYFUNCTION("""COMPUTED_VALUE"""),3.0)</f>
        <v>3</v>
      </c>
      <c r="O402" s="154"/>
      <c r="P402" s="154"/>
      <c r="Q402" s="154"/>
      <c r="R402" s="154"/>
      <c r="S402" s="154"/>
      <c r="T402" s="154"/>
      <c r="U402" s="154"/>
      <c r="V402" s="154"/>
      <c r="W402" s="154"/>
      <c r="X402" s="154"/>
      <c r="Y402" s="154"/>
      <c r="Z402" s="154"/>
    </row>
    <row r="403">
      <c r="A403" s="160" t="s">
        <v>83</v>
      </c>
      <c r="B403" s="161" t="s">
        <v>262</v>
      </c>
      <c r="C403" s="158" t="s">
        <v>455</v>
      </c>
      <c r="D403" s="163"/>
      <c r="E403" s="164"/>
      <c r="F403" s="157"/>
      <c r="G403" s="159"/>
      <c r="H403" s="159"/>
      <c r="I403" s="159"/>
      <c r="J403" s="149">
        <f t="shared" si="16"/>
        <v>0</v>
      </c>
      <c r="K403" s="165">
        <f>-0.5*R403</f>
        <v>-3.092459782</v>
      </c>
      <c r="L403" s="151">
        <f t="shared" si="4"/>
        <v>3.092459782</v>
      </c>
      <c r="M403" s="152" t="str">
        <f t="shared" si="5"/>
        <v>gfriis</v>
      </c>
      <c r="N403" s="153">
        <f>IFERROR(__xludf.DUMMYFUNCTION("""COMPUTED_VALUE"""),4.0)</f>
        <v>4</v>
      </c>
      <c r="O403" s="153"/>
      <c r="P403" s="153"/>
      <c r="Q403" s="153"/>
      <c r="R403" s="153">
        <v>6.18491956380338</v>
      </c>
      <c r="S403" s="153"/>
      <c r="T403" s="153"/>
      <c r="U403" s="153"/>
      <c r="V403" s="153"/>
      <c r="W403" s="153"/>
      <c r="X403" s="153"/>
      <c r="Y403" s="154"/>
      <c r="Z403" s="154"/>
    </row>
    <row r="404">
      <c r="A404" s="175" t="s">
        <v>44</v>
      </c>
      <c r="B404" s="175" t="s">
        <v>3</v>
      </c>
      <c r="C404" s="147" t="s">
        <v>738</v>
      </c>
      <c r="D404" s="145" t="s">
        <v>242</v>
      </c>
      <c r="E404" s="146">
        <v>44159.0</v>
      </c>
      <c r="F404" s="188" t="s">
        <v>249</v>
      </c>
      <c r="G404" s="145">
        <v>40.0</v>
      </c>
      <c r="H404" s="189">
        <v>50.0</v>
      </c>
      <c r="I404" s="189">
        <v>50.0</v>
      </c>
      <c r="J404" s="149">
        <f t="shared" si="16"/>
        <v>0.001676998725</v>
      </c>
      <c r="K404" s="150">
        <f t="shared" ref="K404:K410" si="20">J404*$J$1</f>
        <v>1.313649001</v>
      </c>
      <c r="L404" s="151">
        <f t="shared" si="4"/>
        <v>2.827218614</v>
      </c>
      <c r="M404" s="152" t="str">
        <f t="shared" si="5"/>
        <v>markop</v>
      </c>
      <c r="N404" s="154">
        <f>IFERROR(__xludf.DUMMYFUNCTION("""COMPUTED_VALUE"""),1.0)</f>
        <v>1</v>
      </c>
      <c r="O404" s="154"/>
      <c r="P404" s="154"/>
      <c r="Q404" s="154"/>
      <c r="R404" s="154"/>
      <c r="S404" s="154"/>
      <c r="T404" s="154"/>
      <c r="U404" s="154"/>
      <c r="V404" s="154"/>
      <c r="W404" s="154"/>
      <c r="X404" s="154"/>
      <c r="Y404" s="154"/>
      <c r="Z404" s="154"/>
    </row>
    <row r="405">
      <c r="A405" s="175" t="s">
        <v>44</v>
      </c>
      <c r="B405" s="175" t="s">
        <v>699</v>
      </c>
      <c r="C405" s="147" t="s">
        <v>739</v>
      </c>
      <c r="D405" s="145" t="s">
        <v>242</v>
      </c>
      <c r="E405" s="146">
        <v>44159.0</v>
      </c>
      <c r="F405" s="188" t="s">
        <v>249</v>
      </c>
      <c r="G405" s="145">
        <v>100.0</v>
      </c>
      <c r="H405" s="189">
        <v>100.0</v>
      </c>
      <c r="I405" s="189">
        <v>100.0</v>
      </c>
      <c r="J405" s="149">
        <f t="shared" si="16"/>
        <v>0.003570968962</v>
      </c>
      <c r="K405" s="150">
        <f t="shared" si="20"/>
        <v>2.79725902</v>
      </c>
      <c r="L405" s="151">
        <f t="shared" si="4"/>
        <v>2.827218614</v>
      </c>
      <c r="M405" s="152" t="str">
        <f t="shared" si="5"/>
        <v>markop</v>
      </c>
      <c r="N405" s="154">
        <f>IFERROR(__xludf.DUMMYFUNCTION("""COMPUTED_VALUE"""),2.0)</f>
        <v>2</v>
      </c>
      <c r="O405" s="154"/>
      <c r="P405" s="154"/>
      <c r="Q405" s="154"/>
      <c r="R405" s="154"/>
      <c r="S405" s="154"/>
      <c r="T405" s="154"/>
      <c r="U405" s="154"/>
      <c r="V405" s="154"/>
      <c r="W405" s="154"/>
      <c r="X405" s="154"/>
      <c r="Y405" s="154"/>
      <c r="Z405" s="154"/>
    </row>
    <row r="406">
      <c r="A406" s="175" t="s">
        <v>44</v>
      </c>
      <c r="B406" s="175" t="s">
        <v>255</v>
      </c>
      <c r="C406" s="147" t="s">
        <v>577</v>
      </c>
      <c r="D406" s="145" t="s">
        <v>242</v>
      </c>
      <c r="E406" s="146">
        <v>44160.0</v>
      </c>
      <c r="F406" s="188" t="s">
        <v>257</v>
      </c>
      <c r="G406" s="145">
        <v>30.0</v>
      </c>
      <c r="H406" s="189">
        <v>60.0</v>
      </c>
      <c r="I406" s="189">
        <v>30.0</v>
      </c>
      <c r="J406" s="149">
        <f t="shared" si="16"/>
        <v>0.001391700814</v>
      </c>
      <c r="K406" s="150">
        <f t="shared" si="20"/>
        <v>1.090165637</v>
      </c>
      <c r="L406" s="151">
        <f t="shared" si="4"/>
        <v>2.827218614</v>
      </c>
      <c r="M406" s="152" t="str">
        <f t="shared" si="5"/>
        <v>markop</v>
      </c>
      <c r="N406" s="154">
        <f>IFERROR(__xludf.DUMMYFUNCTION("""COMPUTED_VALUE"""),3.0)</f>
        <v>3</v>
      </c>
      <c r="O406" s="154"/>
      <c r="P406" s="154"/>
      <c r="Q406" s="154"/>
      <c r="R406" s="154"/>
      <c r="S406" s="154"/>
      <c r="T406" s="154"/>
      <c r="U406" s="154"/>
      <c r="V406" s="154"/>
      <c r="W406" s="154"/>
      <c r="X406" s="154"/>
      <c r="Y406" s="154"/>
      <c r="Z406" s="154"/>
    </row>
    <row r="407">
      <c r="A407" s="175" t="s">
        <v>44</v>
      </c>
      <c r="B407" s="175" t="s">
        <v>699</v>
      </c>
      <c r="C407" s="147" t="s">
        <v>740</v>
      </c>
      <c r="D407" s="145" t="s">
        <v>242</v>
      </c>
      <c r="E407" s="146">
        <v>44161.0</v>
      </c>
      <c r="F407" s="188" t="s">
        <v>249</v>
      </c>
      <c r="G407" s="145">
        <v>20.0</v>
      </c>
      <c r="H407" s="189">
        <v>100.0</v>
      </c>
      <c r="I407" s="189">
        <v>30.0</v>
      </c>
      <c r="J407" s="149">
        <f t="shared" si="16"/>
        <v>0.001710428558</v>
      </c>
      <c r="K407" s="150">
        <f t="shared" si="20"/>
        <v>1.339835704</v>
      </c>
      <c r="L407" s="151">
        <f t="shared" si="4"/>
        <v>2.827218614</v>
      </c>
      <c r="M407" s="152" t="str">
        <f t="shared" si="5"/>
        <v>markop</v>
      </c>
      <c r="N407" s="154">
        <f>IFERROR(__xludf.DUMMYFUNCTION("""COMPUTED_VALUE"""),4.0)</f>
        <v>4</v>
      </c>
      <c r="O407" s="154"/>
      <c r="P407" s="154"/>
      <c r="Q407" s="154"/>
      <c r="R407" s="154"/>
      <c r="S407" s="154"/>
      <c r="T407" s="154"/>
      <c r="U407" s="154"/>
      <c r="V407" s="154"/>
      <c r="W407" s="154"/>
      <c r="X407" s="154"/>
      <c r="Y407" s="154"/>
      <c r="Z407" s="154"/>
    </row>
    <row r="408">
      <c r="A408" s="175" t="s">
        <v>44</v>
      </c>
      <c r="B408" s="175" t="s">
        <v>3</v>
      </c>
      <c r="C408" s="147" t="s">
        <v>741</v>
      </c>
      <c r="D408" s="145" t="s">
        <v>242</v>
      </c>
      <c r="E408" s="166">
        <v>44166.0</v>
      </c>
      <c r="F408" s="147" t="s">
        <v>243</v>
      </c>
      <c r="G408" s="148">
        <v>400.0</v>
      </c>
      <c r="H408" s="148">
        <v>240.0</v>
      </c>
      <c r="I408" s="148">
        <v>180.0</v>
      </c>
      <c r="J408" s="149">
        <f t="shared" si="16"/>
        <v>0.00945525101</v>
      </c>
      <c r="K408" s="150">
        <f t="shared" si="20"/>
        <v>7.406613291</v>
      </c>
      <c r="L408" s="151">
        <f t="shared" si="4"/>
        <v>2.827218614</v>
      </c>
      <c r="M408" s="152" t="str">
        <f t="shared" si="5"/>
        <v>markop</v>
      </c>
      <c r="N408" s="154">
        <f>IFERROR(__xludf.DUMMYFUNCTION("""COMPUTED_VALUE"""),5.0)</f>
        <v>5</v>
      </c>
      <c r="O408" s="154"/>
      <c r="P408" s="154"/>
      <c r="Q408" s="154"/>
      <c r="R408" s="154"/>
      <c r="S408" s="154"/>
      <c r="T408" s="154"/>
      <c r="U408" s="154"/>
      <c r="V408" s="154"/>
      <c r="W408" s="154"/>
      <c r="X408" s="154"/>
      <c r="Y408" s="154"/>
      <c r="Z408" s="154"/>
    </row>
    <row r="409">
      <c r="A409" s="175" t="s">
        <v>44</v>
      </c>
      <c r="B409" s="175" t="s">
        <v>76</v>
      </c>
      <c r="C409" s="147" t="s">
        <v>742</v>
      </c>
      <c r="D409" s="145" t="s">
        <v>242</v>
      </c>
      <c r="E409" s="166">
        <v>44169.0</v>
      </c>
      <c r="F409" s="147" t="s">
        <v>249</v>
      </c>
      <c r="G409" s="148">
        <v>100.0</v>
      </c>
      <c r="H409" s="148">
        <v>100.0</v>
      </c>
      <c r="I409" s="148">
        <v>80.0</v>
      </c>
      <c r="J409" s="149">
        <f t="shared" si="16"/>
        <v>0.003287353431</v>
      </c>
      <c r="K409" s="150">
        <f t="shared" si="20"/>
        <v>2.575093521</v>
      </c>
      <c r="L409" s="151">
        <f t="shared" si="4"/>
        <v>2.827218614</v>
      </c>
      <c r="M409" s="152" t="str">
        <f t="shared" si="5"/>
        <v>markop</v>
      </c>
      <c r="N409" s="154">
        <f>IFERROR(__xludf.DUMMYFUNCTION("""COMPUTED_VALUE"""),6.0)</f>
        <v>6</v>
      </c>
      <c r="O409" s="154"/>
      <c r="P409" s="154"/>
      <c r="Q409" s="154"/>
      <c r="R409" s="154"/>
      <c r="S409" s="154"/>
      <c r="T409" s="154"/>
      <c r="U409" s="154"/>
      <c r="V409" s="154"/>
      <c r="W409" s="154"/>
      <c r="X409" s="154"/>
      <c r="Y409" s="154"/>
      <c r="Z409" s="154"/>
    </row>
    <row r="410">
      <c r="A410" s="175" t="s">
        <v>44</v>
      </c>
      <c r="B410" s="175" t="s">
        <v>265</v>
      </c>
      <c r="C410" s="147" t="s">
        <v>709</v>
      </c>
      <c r="D410" s="145" t="s">
        <v>242</v>
      </c>
      <c r="E410" s="166">
        <v>44169.0</v>
      </c>
      <c r="F410" s="147" t="s">
        <v>249</v>
      </c>
      <c r="G410" s="148">
        <v>100.0</v>
      </c>
      <c r="H410" s="148">
        <v>110.0</v>
      </c>
      <c r="I410" s="148">
        <v>50.0</v>
      </c>
      <c r="J410" s="149">
        <f t="shared" si="16"/>
        <v>0.00296873351</v>
      </c>
      <c r="K410" s="150">
        <f t="shared" si="20"/>
        <v>2.325507916</v>
      </c>
      <c r="L410" s="151">
        <f t="shared" si="4"/>
        <v>2.827218614</v>
      </c>
      <c r="M410" s="152" t="str">
        <f t="shared" si="5"/>
        <v>markop</v>
      </c>
      <c r="N410" s="154">
        <f>IFERROR(__xludf.DUMMYFUNCTION("""COMPUTED_VALUE"""),7.0)</f>
        <v>7</v>
      </c>
      <c r="O410" s="154"/>
      <c r="P410" s="154"/>
      <c r="Q410" s="154"/>
      <c r="R410" s="154"/>
      <c r="S410" s="154"/>
      <c r="T410" s="154"/>
      <c r="U410" s="154"/>
      <c r="V410" s="154"/>
      <c r="W410" s="154"/>
      <c r="X410" s="154"/>
      <c r="Y410" s="154"/>
      <c r="Z410" s="154"/>
    </row>
    <row r="411">
      <c r="A411" s="160" t="s">
        <v>44</v>
      </c>
      <c r="B411" s="161" t="s">
        <v>262</v>
      </c>
      <c r="C411" s="158" t="s">
        <v>333</v>
      </c>
      <c r="D411" s="163"/>
      <c r="E411" s="164"/>
      <c r="F411" s="157"/>
      <c r="G411" s="159"/>
      <c r="H411" s="159"/>
      <c r="I411" s="159"/>
      <c r="J411" s="149">
        <f t="shared" si="16"/>
        <v>0</v>
      </c>
      <c r="K411" s="165">
        <f>-0.85*R411</f>
        <v>-16.02090548</v>
      </c>
      <c r="L411" s="151">
        <f t="shared" si="4"/>
        <v>2.827218614</v>
      </c>
      <c r="M411" s="152" t="str">
        <f t="shared" si="5"/>
        <v>markop</v>
      </c>
      <c r="N411" s="153">
        <f>IFERROR(__xludf.DUMMYFUNCTION("""COMPUTED_VALUE"""),8.0)</f>
        <v>8</v>
      </c>
      <c r="O411" s="153"/>
      <c r="P411" s="153"/>
      <c r="Q411" s="153"/>
      <c r="R411" s="153">
        <v>18.848124090566696</v>
      </c>
      <c r="S411" s="153"/>
      <c r="T411" s="153"/>
      <c r="U411" s="153"/>
      <c r="V411" s="153"/>
      <c r="W411" s="153"/>
      <c r="X411" s="153"/>
      <c r="Y411" s="154"/>
      <c r="Z411" s="154"/>
    </row>
    <row r="412">
      <c r="A412" s="175" t="s">
        <v>76</v>
      </c>
      <c r="B412" s="175" t="s">
        <v>288</v>
      </c>
      <c r="C412" s="147" t="s">
        <v>743</v>
      </c>
      <c r="D412" s="145" t="s">
        <v>242</v>
      </c>
      <c r="E412" s="146">
        <v>44156.0</v>
      </c>
      <c r="F412" s="188" t="s">
        <v>249</v>
      </c>
      <c r="G412" s="145">
        <v>40.0</v>
      </c>
      <c r="H412" s="189">
        <v>130.0</v>
      </c>
      <c r="I412" s="189">
        <v>100.0</v>
      </c>
      <c r="J412" s="149">
        <f t="shared" si="16"/>
        <v>0.003240464552</v>
      </c>
      <c r="K412" s="150">
        <f t="shared" ref="K412:K420" si="21">J412*$J$1</f>
        <v>2.538363899</v>
      </c>
      <c r="L412" s="151">
        <f t="shared" si="4"/>
        <v>2.820325412</v>
      </c>
      <c r="M412" s="152" t="str">
        <f t="shared" si="5"/>
        <v>iviangita</v>
      </c>
      <c r="N412" s="154">
        <f>IFERROR(__xludf.DUMMYFUNCTION("""COMPUTED_VALUE"""),1.0)</f>
        <v>1</v>
      </c>
      <c r="O412" s="154"/>
      <c r="P412" s="154"/>
      <c r="Q412" s="154"/>
      <c r="R412" s="154"/>
      <c r="S412" s="154"/>
      <c r="T412" s="154"/>
      <c r="U412" s="154"/>
      <c r="V412" s="154"/>
      <c r="W412" s="154"/>
      <c r="X412" s="154"/>
      <c r="Y412" s="154"/>
      <c r="Z412" s="154"/>
    </row>
    <row r="413">
      <c r="A413" s="175" t="s">
        <v>76</v>
      </c>
      <c r="B413" s="175" t="s">
        <v>265</v>
      </c>
      <c r="C413" s="147" t="s">
        <v>599</v>
      </c>
      <c r="D413" s="145" t="s">
        <v>242</v>
      </c>
      <c r="E413" s="146">
        <v>44158.0</v>
      </c>
      <c r="F413" s="188" t="s">
        <v>249</v>
      </c>
      <c r="G413" s="145">
        <v>100.0</v>
      </c>
      <c r="H413" s="189">
        <v>100.0</v>
      </c>
      <c r="I413" s="189">
        <v>80.0</v>
      </c>
      <c r="J413" s="149">
        <f t="shared" si="16"/>
        <v>0.003287353431</v>
      </c>
      <c r="K413" s="150">
        <f t="shared" si="21"/>
        <v>2.575093521</v>
      </c>
      <c r="L413" s="151">
        <f t="shared" si="4"/>
        <v>2.820325412</v>
      </c>
      <c r="M413" s="152" t="str">
        <f t="shared" si="5"/>
        <v>iviangita</v>
      </c>
      <c r="N413" s="154">
        <f>IFERROR(__xludf.DUMMYFUNCTION("""COMPUTED_VALUE"""),2.0)</f>
        <v>2</v>
      </c>
      <c r="O413" s="154"/>
      <c r="P413" s="154"/>
      <c r="Q413" s="154"/>
      <c r="R413" s="154"/>
      <c r="S413" s="154"/>
      <c r="T413" s="154"/>
      <c r="U413" s="154"/>
      <c r="V413" s="154"/>
      <c r="W413" s="154"/>
      <c r="X413" s="154"/>
      <c r="Y413" s="154"/>
      <c r="Z413" s="154"/>
    </row>
    <row r="414">
      <c r="A414" s="175" t="s">
        <v>76</v>
      </c>
      <c r="B414" s="175" t="s">
        <v>265</v>
      </c>
      <c r="C414" s="147" t="s">
        <v>603</v>
      </c>
      <c r="D414" s="145" t="s">
        <v>242</v>
      </c>
      <c r="E414" s="146">
        <v>44161.0</v>
      </c>
      <c r="F414" s="188" t="s">
        <v>249</v>
      </c>
      <c r="G414" s="145">
        <v>30.0</v>
      </c>
      <c r="H414" s="189">
        <v>80.0</v>
      </c>
      <c r="I414" s="189">
        <v>30.0</v>
      </c>
      <c r="J414" s="149">
        <f t="shared" si="16"/>
        <v>0.001605307564</v>
      </c>
      <c r="K414" s="150">
        <f t="shared" si="21"/>
        <v>1.257490925</v>
      </c>
      <c r="L414" s="151">
        <f t="shared" si="4"/>
        <v>2.820325412</v>
      </c>
      <c r="M414" s="152" t="str">
        <f t="shared" si="5"/>
        <v>iviangita</v>
      </c>
      <c r="N414" s="154">
        <f>IFERROR(__xludf.DUMMYFUNCTION("""COMPUTED_VALUE"""),3.0)</f>
        <v>3</v>
      </c>
      <c r="O414" s="154"/>
      <c r="P414" s="154"/>
      <c r="Q414" s="154"/>
      <c r="R414" s="154"/>
      <c r="S414" s="154"/>
      <c r="T414" s="154"/>
      <c r="U414" s="154"/>
      <c r="V414" s="154"/>
      <c r="W414" s="154"/>
      <c r="X414" s="154"/>
      <c r="Y414" s="154"/>
      <c r="Z414" s="154"/>
    </row>
    <row r="415">
      <c r="A415" s="175" t="s">
        <v>76</v>
      </c>
      <c r="B415" s="175" t="s">
        <v>255</v>
      </c>
      <c r="C415" s="147" t="s">
        <v>559</v>
      </c>
      <c r="D415" s="145" t="s">
        <v>242</v>
      </c>
      <c r="E415" s="146">
        <v>44161.0</v>
      </c>
      <c r="F415" s="188" t="s">
        <v>249</v>
      </c>
      <c r="G415" s="145">
        <v>30.0</v>
      </c>
      <c r="H415" s="189">
        <v>30.0</v>
      </c>
      <c r="I415" s="189">
        <v>30.0</v>
      </c>
      <c r="J415" s="149">
        <f t="shared" si="16"/>
        <v>0.001071290689</v>
      </c>
      <c r="K415" s="150">
        <f t="shared" si="21"/>
        <v>0.8391777061</v>
      </c>
      <c r="L415" s="151">
        <f t="shared" si="4"/>
        <v>2.820325412</v>
      </c>
      <c r="M415" s="152" t="str">
        <f t="shared" si="5"/>
        <v>iviangita</v>
      </c>
      <c r="N415" s="154">
        <f>IFERROR(__xludf.DUMMYFUNCTION("""COMPUTED_VALUE"""),4.0)</f>
        <v>4</v>
      </c>
      <c r="O415" s="154"/>
      <c r="P415" s="154"/>
      <c r="Q415" s="154"/>
      <c r="R415" s="154"/>
      <c r="S415" s="154"/>
      <c r="T415" s="154"/>
      <c r="U415" s="154"/>
      <c r="V415" s="154"/>
      <c r="W415" s="154"/>
      <c r="X415" s="154"/>
      <c r="Y415" s="154"/>
      <c r="Z415" s="154"/>
    </row>
    <row r="416">
      <c r="A416" s="175" t="s">
        <v>76</v>
      </c>
      <c r="B416" s="175" t="s">
        <v>76</v>
      </c>
      <c r="C416" s="147" t="s">
        <v>561</v>
      </c>
      <c r="D416" s="145" t="s">
        <v>242</v>
      </c>
      <c r="E416" s="146">
        <v>44162.0</v>
      </c>
      <c r="F416" s="188" t="s">
        <v>249</v>
      </c>
      <c r="G416" s="145">
        <v>50.0</v>
      </c>
      <c r="H416" s="189">
        <v>60.0</v>
      </c>
      <c r="I416" s="189">
        <v>30.0</v>
      </c>
      <c r="J416" s="149">
        <f t="shared" si="16"/>
        <v>0.001608672325</v>
      </c>
      <c r="K416" s="150">
        <f t="shared" si="21"/>
        <v>1.260126655</v>
      </c>
      <c r="L416" s="151">
        <f t="shared" si="4"/>
        <v>2.820325412</v>
      </c>
      <c r="M416" s="152" t="str">
        <f t="shared" si="5"/>
        <v>iviangita</v>
      </c>
      <c r="N416" s="154">
        <f>IFERROR(__xludf.DUMMYFUNCTION("""COMPUTED_VALUE"""),5.0)</f>
        <v>5</v>
      </c>
      <c r="O416" s="154"/>
      <c r="P416" s="154"/>
      <c r="Q416" s="154"/>
      <c r="R416" s="154"/>
      <c r="S416" s="154"/>
      <c r="T416" s="154"/>
      <c r="U416" s="154"/>
      <c r="V416" s="154"/>
      <c r="W416" s="154"/>
      <c r="X416" s="154"/>
      <c r="Y416" s="154"/>
      <c r="Z416" s="154"/>
    </row>
    <row r="417">
      <c r="A417" s="175" t="s">
        <v>76</v>
      </c>
      <c r="B417" s="175" t="s">
        <v>265</v>
      </c>
      <c r="C417" s="147" t="s">
        <v>744</v>
      </c>
      <c r="D417" s="145" t="s">
        <v>242</v>
      </c>
      <c r="E417" s="146">
        <v>44162.0</v>
      </c>
      <c r="F417" s="188" t="s">
        <v>249</v>
      </c>
      <c r="G417" s="145">
        <v>200.0</v>
      </c>
      <c r="H417" s="189">
        <v>200.0</v>
      </c>
      <c r="I417" s="189">
        <v>100.0</v>
      </c>
      <c r="J417" s="149">
        <f t="shared" si="16"/>
        <v>0.00572386027</v>
      </c>
      <c r="K417" s="150">
        <f t="shared" si="21"/>
        <v>4.483690545</v>
      </c>
      <c r="L417" s="151">
        <f t="shared" si="4"/>
        <v>2.820325412</v>
      </c>
      <c r="M417" s="152" t="str">
        <f t="shared" si="5"/>
        <v>iviangita</v>
      </c>
      <c r="N417" s="154">
        <f>IFERROR(__xludf.DUMMYFUNCTION("""COMPUTED_VALUE"""),6.0)</f>
        <v>6</v>
      </c>
      <c r="O417" s="154"/>
      <c r="P417" s="154"/>
      <c r="Q417" s="154"/>
      <c r="R417" s="154"/>
      <c r="S417" s="154"/>
      <c r="T417" s="154"/>
      <c r="U417" s="154"/>
      <c r="V417" s="154"/>
      <c r="W417" s="154"/>
      <c r="X417" s="154"/>
      <c r="Y417" s="154"/>
      <c r="Z417" s="154"/>
    </row>
    <row r="418">
      <c r="A418" s="175" t="s">
        <v>76</v>
      </c>
      <c r="B418" s="175" t="s">
        <v>21</v>
      </c>
      <c r="C418" s="147" t="s">
        <v>570</v>
      </c>
      <c r="D418" s="145" t="s">
        <v>242</v>
      </c>
      <c r="E418" s="166">
        <v>44167.0</v>
      </c>
      <c r="F418" s="147" t="s">
        <v>249</v>
      </c>
      <c r="G418" s="148">
        <v>10.0</v>
      </c>
      <c r="H418" s="148">
        <v>50.0</v>
      </c>
      <c r="I418" s="148">
        <v>50.0</v>
      </c>
      <c r="J418" s="149">
        <f t="shared" si="16"/>
        <v>0.001351541458</v>
      </c>
      <c r="K418" s="150">
        <f t="shared" si="21"/>
        <v>1.058707475</v>
      </c>
      <c r="L418" s="151">
        <f t="shared" si="4"/>
        <v>2.820325412</v>
      </c>
      <c r="M418" s="152" t="str">
        <f t="shared" si="5"/>
        <v>iviangita</v>
      </c>
      <c r="N418" s="154">
        <f>IFERROR(__xludf.DUMMYFUNCTION("""COMPUTED_VALUE"""),7.0)</f>
        <v>7</v>
      </c>
      <c r="O418" s="154"/>
      <c r="P418" s="154"/>
      <c r="Q418" s="154"/>
      <c r="R418" s="154"/>
      <c r="S418" s="154"/>
      <c r="T418" s="154"/>
      <c r="U418" s="154"/>
      <c r="V418" s="154"/>
      <c r="W418" s="154"/>
      <c r="X418" s="154"/>
      <c r="Y418" s="154"/>
      <c r="Z418" s="154"/>
    </row>
    <row r="419">
      <c r="A419" s="175" t="s">
        <v>76</v>
      </c>
      <c r="B419" s="175" t="s">
        <v>76</v>
      </c>
      <c r="C419" s="147" t="s">
        <v>745</v>
      </c>
      <c r="D419" s="145" t="s">
        <v>242</v>
      </c>
      <c r="E419" s="166">
        <v>44169.0</v>
      </c>
      <c r="F419" s="147" t="s">
        <v>249</v>
      </c>
      <c r="G419" s="148">
        <v>100.0</v>
      </c>
      <c r="H419" s="148">
        <v>110.0</v>
      </c>
      <c r="I419" s="148">
        <v>40.0</v>
      </c>
      <c r="J419" s="149">
        <f t="shared" si="16"/>
        <v>0.002826925745</v>
      </c>
      <c r="K419" s="150">
        <f t="shared" si="21"/>
        <v>2.214425167</v>
      </c>
      <c r="L419" s="151">
        <f t="shared" si="4"/>
        <v>2.820325412</v>
      </c>
      <c r="M419" s="152" t="str">
        <f t="shared" si="5"/>
        <v>iviangita</v>
      </c>
      <c r="N419" s="154">
        <f>IFERROR(__xludf.DUMMYFUNCTION("""COMPUTED_VALUE"""),8.0)</f>
        <v>8</v>
      </c>
      <c r="O419" s="154"/>
      <c r="P419" s="154"/>
      <c r="Q419" s="154"/>
      <c r="R419" s="154"/>
      <c r="S419" s="154"/>
      <c r="T419" s="154"/>
      <c r="U419" s="154"/>
      <c r="V419" s="154"/>
      <c r="W419" s="154"/>
      <c r="X419" s="154"/>
      <c r="Y419" s="154"/>
      <c r="Z419" s="154"/>
    </row>
    <row r="420">
      <c r="A420" s="175" t="s">
        <v>76</v>
      </c>
      <c r="B420" s="175" t="s">
        <v>283</v>
      </c>
      <c r="C420" s="147" t="s">
        <v>746</v>
      </c>
      <c r="D420" s="145" t="s">
        <v>242</v>
      </c>
      <c r="E420" s="166">
        <v>44169.0</v>
      </c>
      <c r="F420" s="147" t="s">
        <v>249</v>
      </c>
      <c r="G420" s="148">
        <v>100.0</v>
      </c>
      <c r="H420" s="148">
        <v>100.0</v>
      </c>
      <c r="I420" s="148">
        <v>80.0</v>
      </c>
      <c r="J420" s="149">
        <f t="shared" si="16"/>
        <v>0.003287353431</v>
      </c>
      <c r="K420" s="150">
        <f t="shared" si="21"/>
        <v>2.575093521</v>
      </c>
      <c r="L420" s="151">
        <f t="shared" si="4"/>
        <v>2.820325412</v>
      </c>
      <c r="M420" s="152" t="str">
        <f t="shared" si="5"/>
        <v>iviangita</v>
      </c>
      <c r="N420" s="154">
        <f>IFERROR(__xludf.DUMMYFUNCTION("""COMPUTED_VALUE"""),9.0)</f>
        <v>9</v>
      </c>
      <c r="O420" s="154"/>
      <c r="P420" s="154"/>
      <c r="Q420" s="154"/>
      <c r="R420" s="154"/>
      <c r="S420" s="154"/>
      <c r="T420" s="154"/>
      <c r="U420" s="154"/>
      <c r="V420" s="154"/>
      <c r="W420" s="154"/>
      <c r="X420" s="154"/>
      <c r="Y420" s="154"/>
      <c r="Z420" s="154"/>
    </row>
    <row r="421">
      <c r="A421" s="161" t="s">
        <v>76</v>
      </c>
      <c r="B421" s="161" t="s">
        <v>262</v>
      </c>
      <c r="C421" s="158" t="s">
        <v>339</v>
      </c>
      <c r="D421" s="163"/>
      <c r="E421" s="164"/>
      <c r="F421" s="157"/>
      <c r="G421" s="159"/>
      <c r="H421" s="159"/>
      <c r="I421" s="159"/>
      <c r="J421" s="149">
        <f t="shared" si="16"/>
        <v>0</v>
      </c>
      <c r="K421" s="165">
        <f>-0.85*R421</f>
        <v>-15.981844</v>
      </c>
      <c r="L421" s="151">
        <f t="shared" si="4"/>
        <v>2.820325412</v>
      </c>
      <c r="M421" s="152" t="str">
        <f t="shared" si="5"/>
        <v>iviangita</v>
      </c>
      <c r="N421" s="153">
        <f>IFERROR(__xludf.DUMMYFUNCTION("""COMPUTED_VALUE"""),10.0)</f>
        <v>10</v>
      </c>
      <c r="O421" s="153"/>
      <c r="P421" s="153"/>
      <c r="Q421" s="153"/>
      <c r="R421" s="153">
        <v>18.802169413641863</v>
      </c>
      <c r="S421" s="153"/>
      <c r="T421" s="153"/>
      <c r="U421" s="153"/>
      <c r="V421" s="153"/>
      <c r="W421" s="153"/>
      <c r="X421" s="153"/>
      <c r="Y421" s="154"/>
      <c r="Z421" s="154"/>
    </row>
    <row r="422">
      <c r="A422" s="175" t="s">
        <v>16</v>
      </c>
      <c r="B422" s="175" t="s">
        <v>265</v>
      </c>
      <c r="C422" s="147" t="s">
        <v>557</v>
      </c>
      <c r="D422" s="145" t="s">
        <v>242</v>
      </c>
      <c r="E422" s="146">
        <v>44159.0</v>
      </c>
      <c r="F422" s="147" t="s">
        <v>249</v>
      </c>
      <c r="G422" s="148">
        <v>20.0</v>
      </c>
      <c r="H422" s="148">
        <v>60.0</v>
      </c>
      <c r="I422" s="148">
        <v>30.0</v>
      </c>
      <c r="J422" s="149">
        <f t="shared" si="16"/>
        <v>0.001283215058</v>
      </c>
      <c r="K422" s="150">
        <f t="shared" ref="K422:K433" si="22">J422*$J$1</f>
        <v>1.005185129</v>
      </c>
      <c r="L422" s="151">
        <f t="shared" si="4"/>
        <v>2.723530052</v>
      </c>
      <c r="M422" s="152" t="str">
        <f t="shared" si="5"/>
        <v>jeffemmett</v>
      </c>
      <c r="N422" s="154">
        <f>IFERROR(__xludf.DUMMYFUNCTION("""COMPUTED_VALUE"""),1.0)</f>
        <v>1</v>
      </c>
      <c r="O422" s="154"/>
      <c r="P422" s="154"/>
      <c r="Q422" s="154"/>
      <c r="R422" s="154"/>
      <c r="S422" s="154"/>
      <c r="T422" s="154"/>
      <c r="U422" s="154"/>
      <c r="V422" s="154"/>
      <c r="W422" s="154"/>
      <c r="X422" s="154"/>
      <c r="Y422" s="154"/>
      <c r="Z422" s="154"/>
    </row>
    <row r="423">
      <c r="A423" s="175" t="s">
        <v>16</v>
      </c>
      <c r="B423" s="175" t="s">
        <v>255</v>
      </c>
      <c r="C423" s="147" t="s">
        <v>710</v>
      </c>
      <c r="D423" s="145" t="s">
        <v>242</v>
      </c>
      <c r="E423" s="146">
        <v>44161.0</v>
      </c>
      <c r="F423" s="147" t="s">
        <v>249</v>
      </c>
      <c r="G423" s="189">
        <v>100.0</v>
      </c>
      <c r="H423" s="148">
        <v>100.0</v>
      </c>
      <c r="I423" s="148">
        <v>100.0</v>
      </c>
      <c r="J423" s="149">
        <f t="shared" si="16"/>
        <v>0.003570968962</v>
      </c>
      <c r="K423" s="150">
        <f t="shared" si="22"/>
        <v>2.79725902</v>
      </c>
      <c r="L423" s="151">
        <f t="shared" si="4"/>
        <v>2.723530052</v>
      </c>
      <c r="M423" s="152" t="str">
        <f t="shared" si="5"/>
        <v>jeffemmett</v>
      </c>
      <c r="N423" s="154">
        <f>IFERROR(__xludf.DUMMYFUNCTION("""COMPUTED_VALUE"""),2.0)</f>
        <v>2</v>
      </c>
      <c r="O423" s="154"/>
      <c r="P423" s="154"/>
      <c r="Q423" s="154"/>
      <c r="R423" s="154"/>
      <c r="S423" s="154"/>
      <c r="T423" s="154"/>
      <c r="U423" s="154"/>
      <c r="V423" s="154"/>
      <c r="W423" s="154"/>
      <c r="X423" s="154"/>
      <c r="Y423" s="154"/>
      <c r="Z423" s="154"/>
    </row>
    <row r="424">
      <c r="A424" s="175" t="s">
        <v>16</v>
      </c>
      <c r="B424" s="175" t="s">
        <v>255</v>
      </c>
      <c r="C424" s="147" t="s">
        <v>613</v>
      </c>
      <c r="D424" s="145" t="s">
        <v>242</v>
      </c>
      <c r="E424" s="146">
        <v>44161.0</v>
      </c>
      <c r="F424" s="147" t="s">
        <v>249</v>
      </c>
      <c r="G424" s="148">
        <v>50.0</v>
      </c>
      <c r="H424" s="148">
        <v>60.0</v>
      </c>
      <c r="I424" s="148">
        <v>80.0</v>
      </c>
      <c r="J424" s="149">
        <f t="shared" si="16"/>
        <v>0.002317711152</v>
      </c>
      <c r="K424" s="150">
        <f t="shared" si="22"/>
        <v>1.815540403</v>
      </c>
      <c r="L424" s="151">
        <f t="shared" si="4"/>
        <v>2.723530052</v>
      </c>
      <c r="M424" s="152" t="str">
        <f t="shared" si="5"/>
        <v>jeffemmett</v>
      </c>
      <c r="N424" s="154">
        <f>IFERROR(__xludf.DUMMYFUNCTION("""COMPUTED_VALUE"""),3.0)</f>
        <v>3</v>
      </c>
      <c r="O424" s="154"/>
      <c r="P424" s="154"/>
      <c r="Q424" s="154"/>
      <c r="R424" s="154"/>
      <c r="S424" s="154"/>
      <c r="T424" s="154"/>
      <c r="U424" s="154"/>
      <c r="V424" s="154"/>
      <c r="W424" s="154"/>
      <c r="X424" s="154"/>
      <c r="Y424" s="154"/>
      <c r="Z424" s="154"/>
    </row>
    <row r="425">
      <c r="A425" s="175" t="s">
        <v>16</v>
      </c>
      <c r="B425" s="175" t="s">
        <v>76</v>
      </c>
      <c r="C425" s="147" t="s">
        <v>587</v>
      </c>
      <c r="D425" s="145" t="s">
        <v>242</v>
      </c>
      <c r="E425" s="146">
        <v>44162.0</v>
      </c>
      <c r="F425" s="147" t="s">
        <v>249</v>
      </c>
      <c r="G425" s="148">
        <v>50.0</v>
      </c>
      <c r="H425" s="148">
        <v>60.0</v>
      </c>
      <c r="I425" s="148">
        <v>30.0</v>
      </c>
      <c r="J425" s="149">
        <f t="shared" si="16"/>
        <v>0.001608672325</v>
      </c>
      <c r="K425" s="150">
        <f t="shared" si="22"/>
        <v>1.260126655</v>
      </c>
      <c r="L425" s="151">
        <f t="shared" si="4"/>
        <v>2.723530052</v>
      </c>
      <c r="M425" s="152" t="str">
        <f t="shared" si="5"/>
        <v>jeffemmett</v>
      </c>
      <c r="N425" s="154">
        <f>IFERROR(__xludf.DUMMYFUNCTION("""COMPUTED_VALUE"""),4.0)</f>
        <v>4</v>
      </c>
      <c r="O425" s="154"/>
      <c r="P425" s="154"/>
      <c r="Q425" s="154"/>
      <c r="R425" s="154"/>
      <c r="S425" s="154"/>
      <c r="T425" s="154"/>
      <c r="U425" s="154"/>
      <c r="V425" s="154"/>
      <c r="W425" s="154"/>
      <c r="X425" s="154"/>
      <c r="Y425" s="154"/>
      <c r="Z425" s="154"/>
    </row>
    <row r="426">
      <c r="A426" s="175" t="s">
        <v>16</v>
      </c>
      <c r="B426" s="175" t="s">
        <v>76</v>
      </c>
      <c r="C426" s="147" t="s">
        <v>747</v>
      </c>
      <c r="D426" s="145" t="s">
        <v>242</v>
      </c>
      <c r="E426" s="146">
        <v>44162.0</v>
      </c>
      <c r="F426" s="147" t="s">
        <v>249</v>
      </c>
      <c r="G426" s="148">
        <v>100.0</v>
      </c>
      <c r="H426" s="148">
        <v>100.0</v>
      </c>
      <c r="I426" s="148">
        <v>100.0</v>
      </c>
      <c r="J426" s="149">
        <f t="shared" si="16"/>
        <v>0.003570968962</v>
      </c>
      <c r="K426" s="150">
        <f t="shared" si="22"/>
        <v>2.79725902</v>
      </c>
      <c r="L426" s="151">
        <f t="shared" si="4"/>
        <v>2.723530052</v>
      </c>
      <c r="M426" s="152" t="str">
        <f t="shared" si="5"/>
        <v>jeffemmett</v>
      </c>
      <c r="N426" s="154">
        <f>IFERROR(__xludf.DUMMYFUNCTION("""COMPUTED_VALUE"""),5.0)</f>
        <v>5</v>
      </c>
      <c r="O426" s="154"/>
      <c r="P426" s="154"/>
      <c r="Q426" s="154"/>
      <c r="R426" s="154"/>
      <c r="S426" s="154"/>
      <c r="T426" s="154"/>
      <c r="U426" s="154"/>
      <c r="V426" s="154"/>
      <c r="W426" s="154"/>
      <c r="X426" s="154"/>
      <c r="Y426" s="154"/>
      <c r="Z426" s="154"/>
    </row>
    <row r="427">
      <c r="A427" s="175" t="s">
        <v>16</v>
      </c>
      <c r="B427" s="175" t="s">
        <v>76</v>
      </c>
      <c r="C427" s="147" t="s">
        <v>702</v>
      </c>
      <c r="D427" s="145" t="s">
        <v>242</v>
      </c>
      <c r="E427" s="146">
        <v>44162.0</v>
      </c>
      <c r="F427" s="147" t="s">
        <v>249</v>
      </c>
      <c r="G427" s="148">
        <v>100.0</v>
      </c>
      <c r="H427" s="148">
        <v>100.0</v>
      </c>
      <c r="I427" s="148">
        <v>50.0</v>
      </c>
      <c r="J427" s="149">
        <f t="shared" si="16"/>
        <v>0.002861930135</v>
      </c>
      <c r="K427" s="150">
        <f t="shared" si="22"/>
        <v>2.241845272</v>
      </c>
      <c r="L427" s="151">
        <f t="shared" si="4"/>
        <v>2.723530052</v>
      </c>
      <c r="M427" s="152" t="str">
        <f t="shared" si="5"/>
        <v>jeffemmett</v>
      </c>
      <c r="N427" s="154">
        <f>IFERROR(__xludf.DUMMYFUNCTION("""COMPUTED_VALUE"""),6.0)</f>
        <v>6</v>
      </c>
      <c r="O427" s="154"/>
      <c r="P427" s="154"/>
      <c r="Q427" s="154"/>
      <c r="R427" s="154"/>
      <c r="S427" s="154"/>
      <c r="T427" s="154"/>
      <c r="U427" s="154"/>
      <c r="V427" s="154"/>
      <c r="W427" s="154"/>
      <c r="X427" s="154"/>
      <c r="Y427" s="154"/>
      <c r="Z427" s="154"/>
    </row>
    <row r="428">
      <c r="A428" s="175" t="s">
        <v>16</v>
      </c>
      <c r="B428" s="175" t="s">
        <v>76</v>
      </c>
      <c r="C428" s="147" t="s">
        <v>563</v>
      </c>
      <c r="D428" s="145" t="s">
        <v>242</v>
      </c>
      <c r="E428" s="146">
        <v>44163.0</v>
      </c>
      <c r="F428" s="147" t="s">
        <v>249</v>
      </c>
      <c r="G428" s="148">
        <v>40.0</v>
      </c>
      <c r="H428" s="148">
        <v>30.0</v>
      </c>
      <c r="I428" s="148">
        <v>30.0</v>
      </c>
      <c r="J428" s="149">
        <f t="shared" si="16"/>
        <v>0.001179776444</v>
      </c>
      <c r="K428" s="150">
        <f t="shared" si="22"/>
        <v>0.9241582148</v>
      </c>
      <c r="L428" s="151">
        <f t="shared" si="4"/>
        <v>2.723530052</v>
      </c>
      <c r="M428" s="152" t="str">
        <f t="shared" si="5"/>
        <v>jeffemmett</v>
      </c>
      <c r="N428" s="154">
        <f>IFERROR(__xludf.DUMMYFUNCTION("""COMPUTED_VALUE"""),7.0)</f>
        <v>7</v>
      </c>
      <c r="O428" s="154"/>
      <c r="P428" s="154"/>
      <c r="Q428" s="154"/>
      <c r="R428" s="154"/>
      <c r="S428" s="154"/>
      <c r="T428" s="154"/>
      <c r="U428" s="154"/>
      <c r="V428" s="154"/>
      <c r="W428" s="154"/>
      <c r="X428" s="154"/>
      <c r="Y428" s="154"/>
      <c r="Z428" s="154"/>
    </row>
    <row r="429">
      <c r="A429" s="175" t="s">
        <v>16</v>
      </c>
      <c r="B429" s="175" t="s">
        <v>265</v>
      </c>
      <c r="C429" s="147" t="s">
        <v>615</v>
      </c>
      <c r="D429" s="145" t="s">
        <v>242</v>
      </c>
      <c r="E429" s="166">
        <v>44166.0</v>
      </c>
      <c r="F429" s="147" t="s">
        <v>249</v>
      </c>
      <c r="G429" s="148">
        <v>30.0</v>
      </c>
      <c r="H429" s="148">
        <v>60.0</v>
      </c>
      <c r="I429" s="148">
        <v>30.0</v>
      </c>
      <c r="J429" s="149">
        <f t="shared" si="16"/>
        <v>0.001391700814</v>
      </c>
      <c r="K429" s="150">
        <f t="shared" si="22"/>
        <v>1.090165637</v>
      </c>
      <c r="L429" s="151">
        <f t="shared" si="4"/>
        <v>2.723530052</v>
      </c>
      <c r="M429" s="152" t="str">
        <f t="shared" si="5"/>
        <v>jeffemmett</v>
      </c>
      <c r="N429" s="154">
        <f>IFERROR(__xludf.DUMMYFUNCTION("""COMPUTED_VALUE"""),8.0)</f>
        <v>8</v>
      </c>
      <c r="O429" s="154"/>
      <c r="P429" s="154"/>
      <c r="Q429" s="154"/>
      <c r="R429" s="154"/>
      <c r="S429" s="154"/>
      <c r="T429" s="154"/>
      <c r="U429" s="154"/>
      <c r="V429" s="154"/>
      <c r="W429" s="154"/>
      <c r="X429" s="154"/>
      <c r="Y429" s="154"/>
      <c r="Z429" s="154"/>
    </row>
    <row r="430">
      <c r="A430" s="175" t="s">
        <v>16</v>
      </c>
      <c r="B430" s="175" t="s">
        <v>20</v>
      </c>
      <c r="C430" s="147" t="s">
        <v>571</v>
      </c>
      <c r="D430" s="145" t="s">
        <v>242</v>
      </c>
      <c r="E430" s="166">
        <v>44168.0</v>
      </c>
      <c r="F430" s="147" t="s">
        <v>249</v>
      </c>
      <c r="G430" s="148">
        <v>30.0</v>
      </c>
      <c r="H430" s="148">
        <v>30.0</v>
      </c>
      <c r="I430" s="148">
        <v>25.0</v>
      </c>
      <c r="J430" s="149">
        <f t="shared" si="16"/>
        <v>0.001000386806</v>
      </c>
      <c r="K430" s="150">
        <f t="shared" si="22"/>
        <v>0.7836363313</v>
      </c>
      <c r="L430" s="151">
        <f t="shared" si="4"/>
        <v>2.723530052</v>
      </c>
      <c r="M430" s="152" t="str">
        <f t="shared" si="5"/>
        <v>jeffemmett</v>
      </c>
      <c r="N430" s="154">
        <f>IFERROR(__xludf.DUMMYFUNCTION("""COMPUTED_VALUE"""),9.0)</f>
        <v>9</v>
      </c>
      <c r="O430" s="154"/>
      <c r="P430" s="154"/>
      <c r="Q430" s="154"/>
      <c r="R430" s="154"/>
      <c r="S430" s="154"/>
      <c r="T430" s="154"/>
      <c r="U430" s="154"/>
      <c r="V430" s="154"/>
      <c r="W430" s="154"/>
      <c r="X430" s="154"/>
      <c r="Y430" s="154"/>
      <c r="Z430" s="154"/>
    </row>
    <row r="431">
      <c r="A431" s="175" t="s">
        <v>16</v>
      </c>
      <c r="B431" s="175" t="s">
        <v>76</v>
      </c>
      <c r="C431" s="147" t="s">
        <v>748</v>
      </c>
      <c r="D431" s="145" t="s">
        <v>242</v>
      </c>
      <c r="E431" s="166">
        <v>44169.0</v>
      </c>
      <c r="F431" s="147" t="s">
        <v>249</v>
      </c>
      <c r="G431" s="148">
        <v>25.0</v>
      </c>
      <c r="H431" s="148">
        <v>30.0</v>
      </c>
      <c r="I431" s="148">
        <v>30.0</v>
      </c>
      <c r="J431" s="149">
        <f t="shared" si="16"/>
        <v>0.001017047811</v>
      </c>
      <c r="K431" s="150">
        <f t="shared" si="22"/>
        <v>0.7966874517</v>
      </c>
      <c r="L431" s="151">
        <f t="shared" si="4"/>
        <v>2.723530052</v>
      </c>
      <c r="M431" s="152" t="str">
        <f t="shared" si="5"/>
        <v>jeffemmett</v>
      </c>
      <c r="N431" s="154">
        <f>IFERROR(__xludf.DUMMYFUNCTION("""COMPUTED_VALUE"""),10.0)</f>
        <v>10</v>
      </c>
      <c r="O431" s="154"/>
      <c r="P431" s="154"/>
      <c r="Q431" s="154"/>
      <c r="R431" s="154"/>
      <c r="S431" s="154"/>
      <c r="T431" s="154"/>
      <c r="U431" s="154"/>
      <c r="V431" s="154"/>
      <c r="W431" s="154"/>
      <c r="X431" s="154"/>
      <c r="Y431" s="154"/>
      <c r="Z431" s="154"/>
    </row>
    <row r="432">
      <c r="A432" s="175" t="s">
        <v>16</v>
      </c>
      <c r="B432" s="175" t="s">
        <v>76</v>
      </c>
      <c r="C432" s="147" t="s">
        <v>574</v>
      </c>
      <c r="D432" s="145" t="s">
        <v>242</v>
      </c>
      <c r="E432" s="166">
        <v>44169.0</v>
      </c>
      <c r="F432" s="147" t="s">
        <v>249</v>
      </c>
      <c r="G432" s="148">
        <v>45.0</v>
      </c>
      <c r="H432" s="148">
        <v>45.0</v>
      </c>
      <c r="I432" s="148">
        <v>40.0</v>
      </c>
      <c r="J432" s="149">
        <f t="shared" si="16"/>
        <v>0.00153603215</v>
      </c>
      <c r="K432" s="150">
        <f t="shared" si="22"/>
        <v>1.203225184</v>
      </c>
      <c r="L432" s="151">
        <f t="shared" si="4"/>
        <v>2.723530052</v>
      </c>
      <c r="M432" s="152" t="str">
        <f t="shared" si="5"/>
        <v>jeffemmett</v>
      </c>
      <c r="N432" s="154">
        <f>IFERROR(__xludf.DUMMYFUNCTION("""COMPUTED_VALUE"""),11.0)</f>
        <v>11</v>
      </c>
      <c r="O432" s="154"/>
      <c r="P432" s="154"/>
      <c r="Q432" s="154"/>
      <c r="R432" s="154"/>
      <c r="S432" s="154"/>
      <c r="T432" s="154"/>
      <c r="U432" s="154"/>
      <c r="V432" s="154"/>
      <c r="W432" s="154"/>
      <c r="X432" s="154"/>
      <c r="Y432" s="154"/>
      <c r="Z432" s="154"/>
    </row>
    <row r="433">
      <c r="A433" s="175" t="s">
        <v>16</v>
      </c>
      <c r="B433" s="175" t="s">
        <v>283</v>
      </c>
      <c r="C433" s="147" t="s">
        <v>575</v>
      </c>
      <c r="D433" s="145" t="s">
        <v>242</v>
      </c>
      <c r="E433" s="166">
        <v>44169.0</v>
      </c>
      <c r="F433" s="147" t="s">
        <v>249</v>
      </c>
      <c r="G433" s="148">
        <v>60.0</v>
      </c>
      <c r="H433" s="148">
        <v>45.0</v>
      </c>
      <c r="I433" s="148">
        <v>50.0</v>
      </c>
      <c r="J433" s="149">
        <f t="shared" si="16"/>
        <v>0.001840568549</v>
      </c>
      <c r="K433" s="150">
        <f t="shared" si="22"/>
        <v>1.441778697</v>
      </c>
      <c r="L433" s="151">
        <f t="shared" si="4"/>
        <v>2.723530052</v>
      </c>
      <c r="M433" s="152" t="str">
        <f t="shared" si="5"/>
        <v>jeffemmett</v>
      </c>
      <c r="N433" s="154">
        <f>IFERROR(__xludf.DUMMYFUNCTION("""COMPUTED_VALUE"""),12.0)</f>
        <v>12</v>
      </c>
      <c r="O433" s="154"/>
      <c r="P433" s="154"/>
      <c r="Q433" s="154"/>
      <c r="R433" s="154"/>
      <c r="S433" s="154"/>
      <c r="T433" s="154"/>
      <c r="U433" s="154"/>
      <c r="V433" s="154"/>
      <c r="W433" s="154"/>
      <c r="X433" s="154"/>
      <c r="Y433" s="154"/>
      <c r="Z433" s="154"/>
    </row>
    <row r="434">
      <c r="A434" s="160" t="s">
        <v>16</v>
      </c>
      <c r="B434" s="167" t="s">
        <v>262</v>
      </c>
      <c r="C434" s="155" t="s">
        <v>325</v>
      </c>
      <c r="D434" s="160"/>
      <c r="E434" s="174"/>
      <c r="F434" s="160"/>
      <c r="G434" s="167"/>
      <c r="H434" s="167"/>
      <c r="I434" s="167"/>
      <c r="J434" s="149">
        <f t="shared" si="16"/>
        <v>0</v>
      </c>
      <c r="K434" s="165">
        <f>-0.85*R434</f>
        <v>-15.43333696</v>
      </c>
      <c r="L434" s="151">
        <f t="shared" si="4"/>
        <v>2.723530052</v>
      </c>
      <c r="M434" s="152" t="str">
        <f t="shared" si="5"/>
        <v>jeffemmett</v>
      </c>
      <c r="N434" s="160">
        <f>IFERROR(__xludf.DUMMYFUNCTION("""COMPUTED_VALUE"""),13.0)</f>
        <v>13</v>
      </c>
      <c r="O434" s="160"/>
      <c r="P434" s="160"/>
      <c r="Q434" s="160"/>
      <c r="R434" s="160">
        <v>18.15686701513158</v>
      </c>
      <c r="S434" s="160"/>
      <c r="T434" s="160"/>
      <c r="U434" s="160"/>
      <c r="V434" s="160"/>
      <c r="W434" s="160"/>
      <c r="X434" s="160"/>
      <c r="Y434" s="175"/>
      <c r="Z434" s="175"/>
    </row>
    <row r="435">
      <c r="A435" s="175" t="s">
        <v>104</v>
      </c>
      <c r="B435" s="175" t="s">
        <v>265</v>
      </c>
      <c r="C435" s="147" t="s">
        <v>749</v>
      </c>
      <c r="D435" s="145" t="s">
        <v>242</v>
      </c>
      <c r="E435" s="146">
        <v>44158.0</v>
      </c>
      <c r="F435" s="188" t="s">
        <v>512</v>
      </c>
      <c r="G435" s="145">
        <v>100.0</v>
      </c>
      <c r="H435" s="189">
        <v>90.0</v>
      </c>
      <c r="I435" s="189">
        <v>100.0</v>
      </c>
      <c r="J435" s="149">
        <f t="shared" si="16"/>
        <v>0.003464165587</v>
      </c>
      <c r="K435" s="150">
        <f t="shared" ref="K435:K448" si="23">J435*$J$1</f>
        <v>2.713596376</v>
      </c>
      <c r="L435" s="151">
        <f t="shared" si="4"/>
        <v>2.713596376</v>
      </c>
      <c r="M435" s="152" t="str">
        <f t="shared" si="5"/>
        <v>tech_digger</v>
      </c>
      <c r="N435" s="154">
        <f>IFERROR(__xludf.DUMMYFUNCTION("""COMPUTED_VALUE"""),1.0)</f>
        <v>1</v>
      </c>
      <c r="O435" s="154"/>
      <c r="P435" s="154"/>
      <c r="Q435" s="154"/>
      <c r="R435" s="154"/>
      <c r="S435" s="154"/>
      <c r="T435" s="154"/>
      <c r="U435" s="154"/>
      <c r="V435" s="154"/>
      <c r="W435" s="154"/>
      <c r="X435" s="154"/>
      <c r="Y435" s="154"/>
      <c r="Z435" s="154"/>
    </row>
    <row r="436">
      <c r="A436" s="143" t="s">
        <v>27</v>
      </c>
      <c r="B436" s="175" t="s">
        <v>21</v>
      </c>
      <c r="C436" s="144" t="s">
        <v>750</v>
      </c>
      <c r="D436" s="145" t="s">
        <v>242</v>
      </c>
      <c r="E436" s="146">
        <v>44155.0</v>
      </c>
      <c r="F436" s="188" t="s">
        <v>260</v>
      </c>
      <c r="G436" s="189">
        <v>60.0</v>
      </c>
      <c r="H436" s="189">
        <v>70.0</v>
      </c>
      <c r="I436" s="189">
        <v>60.0</v>
      </c>
      <c r="J436" s="149">
        <f t="shared" si="16"/>
        <v>0.002249384752</v>
      </c>
      <c r="K436" s="150">
        <f t="shared" si="23"/>
        <v>1.762018056</v>
      </c>
      <c r="L436" s="151">
        <f t="shared" si="4"/>
        <v>2.686176271</v>
      </c>
      <c r="M436" s="152" t="str">
        <f t="shared" si="5"/>
        <v>hbesso31</v>
      </c>
      <c r="N436" s="153">
        <f>IFERROR(__xludf.DUMMYFUNCTION("""COMPUTED_VALUE"""),1.0)</f>
        <v>1</v>
      </c>
      <c r="O436" s="153"/>
      <c r="P436" s="153"/>
      <c r="Q436" s="153"/>
      <c r="R436" s="153"/>
      <c r="S436" s="153"/>
      <c r="T436" s="153"/>
      <c r="U436" s="153"/>
      <c r="V436" s="153"/>
      <c r="W436" s="153"/>
      <c r="X436" s="153"/>
      <c r="Y436" s="154"/>
      <c r="Z436" s="154"/>
    </row>
    <row r="437">
      <c r="A437" s="160" t="s">
        <v>27</v>
      </c>
      <c r="B437" s="160" t="s">
        <v>265</v>
      </c>
      <c r="C437" s="157" t="s">
        <v>751</v>
      </c>
      <c r="D437" s="163" t="s">
        <v>242</v>
      </c>
      <c r="E437" s="164">
        <v>44155.0</v>
      </c>
      <c r="F437" s="198" t="s">
        <v>249</v>
      </c>
      <c r="G437" s="159"/>
      <c r="H437" s="159"/>
      <c r="I437" s="159"/>
      <c r="J437" s="149">
        <f t="shared" si="16"/>
        <v>0</v>
      </c>
      <c r="K437" s="150">
        <f t="shared" si="23"/>
        <v>0</v>
      </c>
      <c r="L437" s="151">
        <f t="shared" si="4"/>
        <v>2.686176271</v>
      </c>
      <c r="M437" s="152" t="str">
        <f t="shared" si="5"/>
        <v>hbesso31</v>
      </c>
      <c r="N437" s="154">
        <f>IFERROR(__xludf.DUMMYFUNCTION("""COMPUTED_VALUE"""),2.0)</f>
        <v>2</v>
      </c>
      <c r="O437" s="154"/>
      <c r="P437" s="154"/>
      <c r="Q437" s="154"/>
      <c r="R437" s="154"/>
      <c r="S437" s="154"/>
      <c r="T437" s="154"/>
      <c r="U437" s="154"/>
      <c r="V437" s="154"/>
      <c r="W437" s="154"/>
      <c r="X437" s="154"/>
      <c r="Y437" s="154"/>
      <c r="Z437" s="154"/>
    </row>
    <row r="438">
      <c r="A438" s="175" t="s">
        <v>27</v>
      </c>
      <c r="B438" s="175" t="s">
        <v>76</v>
      </c>
      <c r="C438" s="147" t="s">
        <v>563</v>
      </c>
      <c r="D438" s="145" t="s">
        <v>242</v>
      </c>
      <c r="E438" s="146">
        <v>44163.0</v>
      </c>
      <c r="F438" s="188" t="s">
        <v>249</v>
      </c>
      <c r="G438" s="145">
        <v>40.0</v>
      </c>
      <c r="H438" s="189">
        <v>30.0</v>
      </c>
      <c r="I438" s="189">
        <v>30.0</v>
      </c>
      <c r="J438" s="149">
        <f t="shared" si="16"/>
        <v>0.001179776444</v>
      </c>
      <c r="K438" s="150">
        <f t="shared" si="23"/>
        <v>0.9241582148</v>
      </c>
      <c r="L438" s="151">
        <f t="shared" si="4"/>
        <v>2.686176271</v>
      </c>
      <c r="M438" s="152" t="str">
        <f t="shared" si="5"/>
        <v>hbesso31</v>
      </c>
      <c r="N438" s="154">
        <f>IFERROR(__xludf.DUMMYFUNCTION("""COMPUTED_VALUE"""),3.0)</f>
        <v>3</v>
      </c>
      <c r="O438" s="154"/>
      <c r="P438" s="154"/>
      <c r="Q438" s="154"/>
      <c r="R438" s="154"/>
      <c r="S438" s="154"/>
      <c r="T438" s="154"/>
      <c r="U438" s="154"/>
      <c r="V438" s="154"/>
      <c r="W438" s="154"/>
      <c r="X438" s="154"/>
      <c r="Y438" s="154"/>
      <c r="Z438" s="154"/>
    </row>
    <row r="439">
      <c r="A439" s="175" t="s">
        <v>107</v>
      </c>
      <c r="B439" s="175" t="s">
        <v>265</v>
      </c>
      <c r="C439" s="147" t="s">
        <v>752</v>
      </c>
      <c r="D439" s="145" t="s">
        <v>242</v>
      </c>
      <c r="E439" s="166">
        <v>44168.0</v>
      </c>
      <c r="F439" s="147" t="s">
        <v>249</v>
      </c>
      <c r="G439" s="148">
        <v>1.0</v>
      </c>
      <c r="H439" s="148">
        <v>1.0</v>
      </c>
      <c r="I439" s="148">
        <v>10.0</v>
      </c>
      <c r="J439" s="149">
        <f t="shared" si="16"/>
        <v>0.0001633366785</v>
      </c>
      <c r="K439" s="150">
        <f t="shared" si="23"/>
        <v>0.1279470648</v>
      </c>
      <c r="L439" s="151">
        <f t="shared" si="4"/>
        <v>2.421337886</v>
      </c>
      <c r="M439" s="152" t="str">
        <f t="shared" si="5"/>
        <v>alexholman</v>
      </c>
      <c r="N439" s="154">
        <f>IFERROR(__xludf.DUMMYFUNCTION("""COMPUTED_VALUE"""),1.0)</f>
        <v>1</v>
      </c>
      <c r="O439" s="154"/>
      <c r="P439" s="154"/>
      <c r="Q439" s="154"/>
      <c r="R439" s="154"/>
      <c r="S439" s="154"/>
      <c r="T439" s="154"/>
      <c r="U439" s="154"/>
      <c r="V439" s="154"/>
      <c r="W439" s="154"/>
      <c r="X439" s="154"/>
      <c r="Y439" s="154"/>
      <c r="Z439" s="154"/>
    </row>
    <row r="440">
      <c r="A440" s="175" t="s">
        <v>107</v>
      </c>
      <c r="B440" s="175" t="s">
        <v>265</v>
      </c>
      <c r="C440" s="147" t="s">
        <v>753</v>
      </c>
      <c r="D440" s="145" t="s">
        <v>242</v>
      </c>
      <c r="E440" s="166">
        <v>44168.0</v>
      </c>
      <c r="F440" s="147" t="s">
        <v>249</v>
      </c>
      <c r="G440" s="148">
        <v>30.0</v>
      </c>
      <c r="H440" s="148">
        <v>60.0</v>
      </c>
      <c r="I440" s="148">
        <v>30.0</v>
      </c>
      <c r="J440" s="149">
        <f t="shared" si="16"/>
        <v>0.001391700814</v>
      </c>
      <c r="K440" s="150">
        <f t="shared" si="23"/>
        <v>1.090165637</v>
      </c>
      <c r="L440" s="151">
        <f t="shared" si="4"/>
        <v>2.421337886</v>
      </c>
      <c r="M440" s="152" t="str">
        <f t="shared" si="5"/>
        <v>alexholman</v>
      </c>
      <c r="N440" s="154">
        <f>IFERROR(__xludf.DUMMYFUNCTION("""COMPUTED_VALUE"""),2.0)</f>
        <v>2</v>
      </c>
      <c r="O440" s="154"/>
      <c r="P440" s="154"/>
      <c r="Q440" s="154"/>
      <c r="R440" s="154"/>
      <c r="S440" s="154"/>
      <c r="T440" s="154"/>
      <c r="U440" s="154"/>
      <c r="V440" s="154"/>
      <c r="W440" s="154"/>
      <c r="X440" s="154"/>
      <c r="Y440" s="154"/>
      <c r="Z440" s="154"/>
    </row>
    <row r="441">
      <c r="A441" s="175" t="s">
        <v>107</v>
      </c>
      <c r="B441" s="175" t="s">
        <v>76</v>
      </c>
      <c r="C441" s="147" t="s">
        <v>574</v>
      </c>
      <c r="D441" s="145" t="s">
        <v>242</v>
      </c>
      <c r="E441" s="166">
        <v>44169.0</v>
      </c>
      <c r="F441" s="147" t="s">
        <v>249</v>
      </c>
      <c r="G441" s="148">
        <v>45.0</v>
      </c>
      <c r="H441" s="148">
        <v>45.0</v>
      </c>
      <c r="I441" s="148">
        <v>40.0</v>
      </c>
      <c r="J441" s="149">
        <f t="shared" si="16"/>
        <v>0.00153603215</v>
      </c>
      <c r="K441" s="150">
        <f t="shared" si="23"/>
        <v>1.203225184</v>
      </c>
      <c r="L441" s="151">
        <f t="shared" si="4"/>
        <v>2.421337886</v>
      </c>
      <c r="M441" s="152" t="str">
        <f t="shared" si="5"/>
        <v>alexholman</v>
      </c>
      <c r="N441" s="154">
        <f>IFERROR(__xludf.DUMMYFUNCTION("""COMPUTED_VALUE"""),3.0)</f>
        <v>3</v>
      </c>
      <c r="O441" s="154"/>
      <c r="P441" s="154"/>
      <c r="Q441" s="154"/>
      <c r="R441" s="154"/>
      <c r="S441" s="154"/>
      <c r="T441" s="154"/>
      <c r="U441" s="154"/>
      <c r="V441" s="154"/>
      <c r="W441" s="154"/>
      <c r="X441" s="154"/>
      <c r="Y441" s="154"/>
      <c r="Z441" s="154"/>
    </row>
    <row r="442">
      <c r="A442" s="175" t="s">
        <v>58</v>
      </c>
      <c r="B442" s="175" t="s">
        <v>3</v>
      </c>
      <c r="C442" s="147" t="s">
        <v>582</v>
      </c>
      <c r="D442" s="145" t="s">
        <v>242</v>
      </c>
      <c r="E442" s="146">
        <v>44159.0</v>
      </c>
      <c r="F442" s="188" t="s">
        <v>249</v>
      </c>
      <c r="G442" s="145">
        <v>30.0</v>
      </c>
      <c r="H442" s="189">
        <v>60.0</v>
      </c>
      <c r="I442" s="189">
        <v>50.0</v>
      </c>
      <c r="J442" s="149">
        <f t="shared" si="16"/>
        <v>0.001675316344</v>
      </c>
      <c r="K442" s="150">
        <f t="shared" si="23"/>
        <v>1.312331136</v>
      </c>
      <c r="L442" s="151">
        <f t="shared" si="4"/>
        <v>2.30806055</v>
      </c>
      <c r="M442" s="152" t="str">
        <f t="shared" si="5"/>
        <v>fabimol</v>
      </c>
      <c r="N442" s="154">
        <f>IFERROR(__xludf.DUMMYFUNCTION("""COMPUTED_VALUE"""),1.0)</f>
        <v>1</v>
      </c>
      <c r="O442" s="154"/>
      <c r="P442" s="154"/>
      <c r="Q442" s="154"/>
      <c r="R442" s="154"/>
      <c r="S442" s="154"/>
      <c r="T442" s="154"/>
      <c r="U442" s="154"/>
      <c r="V442" s="154"/>
      <c r="W442" s="154"/>
      <c r="X442" s="154"/>
      <c r="Y442" s="154"/>
      <c r="Z442" s="154"/>
    </row>
    <row r="443">
      <c r="A443" s="175" t="s">
        <v>58</v>
      </c>
      <c r="B443" s="175" t="s">
        <v>3</v>
      </c>
      <c r="C443" s="147" t="s">
        <v>738</v>
      </c>
      <c r="D443" s="145" t="s">
        <v>242</v>
      </c>
      <c r="E443" s="146">
        <v>44159.0</v>
      </c>
      <c r="F443" s="188" t="s">
        <v>249</v>
      </c>
      <c r="G443" s="145">
        <v>30.0</v>
      </c>
      <c r="H443" s="189">
        <v>50.0</v>
      </c>
      <c r="I443" s="189">
        <v>50.0</v>
      </c>
      <c r="J443" s="149">
        <f t="shared" si="16"/>
        <v>0.001568512969</v>
      </c>
      <c r="K443" s="150">
        <f t="shared" si="23"/>
        <v>1.228668493</v>
      </c>
      <c r="L443" s="151">
        <f t="shared" si="4"/>
        <v>2.30806055</v>
      </c>
      <c r="M443" s="152" t="str">
        <f t="shared" si="5"/>
        <v>fabimol</v>
      </c>
      <c r="N443" s="154">
        <f>IFERROR(__xludf.DUMMYFUNCTION("""COMPUTED_VALUE"""),2.0)</f>
        <v>2</v>
      </c>
      <c r="O443" s="154"/>
      <c r="P443" s="154"/>
      <c r="Q443" s="154"/>
      <c r="R443" s="154"/>
      <c r="S443" s="154"/>
      <c r="T443" s="154"/>
      <c r="U443" s="154"/>
      <c r="V443" s="154"/>
      <c r="W443" s="154"/>
      <c r="X443" s="154"/>
      <c r="Y443" s="154"/>
      <c r="Z443" s="154"/>
    </row>
    <row r="444">
      <c r="A444" s="175" t="s">
        <v>58</v>
      </c>
      <c r="B444" s="175" t="s">
        <v>76</v>
      </c>
      <c r="C444" s="147" t="s">
        <v>754</v>
      </c>
      <c r="D444" s="145" t="s">
        <v>242</v>
      </c>
      <c r="E444" s="146">
        <v>44161.0</v>
      </c>
      <c r="F444" s="188" t="s">
        <v>243</v>
      </c>
      <c r="G444" s="145">
        <v>100.0</v>
      </c>
      <c r="H444" s="189">
        <v>150.0</v>
      </c>
      <c r="I444" s="189">
        <v>100.0</v>
      </c>
      <c r="J444" s="149">
        <f t="shared" si="16"/>
        <v>0.004104985837</v>
      </c>
      <c r="K444" s="150">
        <f t="shared" si="23"/>
        <v>3.215572239</v>
      </c>
      <c r="L444" s="151">
        <f t="shared" si="4"/>
        <v>2.30806055</v>
      </c>
      <c r="M444" s="152" t="str">
        <f t="shared" si="5"/>
        <v>fabimol</v>
      </c>
      <c r="N444" s="154">
        <f>IFERROR(__xludf.DUMMYFUNCTION("""COMPUTED_VALUE"""),3.0)</f>
        <v>3</v>
      </c>
      <c r="O444" s="154"/>
      <c r="P444" s="154"/>
      <c r="Q444" s="154"/>
      <c r="R444" s="154"/>
      <c r="S444" s="154"/>
      <c r="T444" s="154"/>
      <c r="U444" s="154"/>
      <c r="V444" s="154"/>
      <c r="W444" s="154"/>
      <c r="X444" s="154"/>
      <c r="Y444" s="154"/>
      <c r="Z444" s="154"/>
    </row>
    <row r="445">
      <c r="A445" s="175" t="s">
        <v>58</v>
      </c>
      <c r="B445" s="175" t="s">
        <v>350</v>
      </c>
      <c r="C445" s="147" t="s">
        <v>755</v>
      </c>
      <c r="D445" s="145" t="s">
        <v>242</v>
      </c>
      <c r="E445" s="146">
        <v>44163.0</v>
      </c>
      <c r="F445" s="188" t="s">
        <v>243</v>
      </c>
      <c r="G445" s="145">
        <v>100.0</v>
      </c>
      <c r="H445" s="189">
        <v>120.0</v>
      </c>
      <c r="I445" s="189">
        <v>100.0</v>
      </c>
      <c r="J445" s="149">
        <f t="shared" si="16"/>
        <v>0.003784575712</v>
      </c>
      <c r="K445" s="150">
        <f t="shared" si="23"/>
        <v>2.964584308</v>
      </c>
      <c r="L445" s="151">
        <f t="shared" si="4"/>
        <v>2.30806055</v>
      </c>
      <c r="M445" s="152" t="str">
        <f t="shared" si="5"/>
        <v>fabimol</v>
      </c>
      <c r="N445" s="154">
        <f>IFERROR(__xludf.DUMMYFUNCTION("""COMPUTED_VALUE"""),4.0)</f>
        <v>4</v>
      </c>
      <c r="O445" s="154"/>
      <c r="P445" s="154"/>
      <c r="Q445" s="154"/>
      <c r="R445" s="154"/>
      <c r="S445" s="154"/>
      <c r="T445" s="154"/>
      <c r="U445" s="154"/>
      <c r="V445" s="154"/>
      <c r="W445" s="154"/>
      <c r="X445" s="154"/>
      <c r="Y445" s="154"/>
      <c r="Z445" s="154"/>
    </row>
    <row r="446">
      <c r="A446" s="175" t="s">
        <v>58</v>
      </c>
      <c r="B446" s="175" t="s">
        <v>76</v>
      </c>
      <c r="C446" s="147" t="s">
        <v>563</v>
      </c>
      <c r="D446" s="145" t="s">
        <v>242</v>
      </c>
      <c r="E446" s="146">
        <v>44163.0</v>
      </c>
      <c r="F446" s="188" t="s">
        <v>249</v>
      </c>
      <c r="G446" s="145">
        <v>40.0</v>
      </c>
      <c r="H446" s="189">
        <v>30.0</v>
      </c>
      <c r="I446" s="189">
        <v>30.0</v>
      </c>
      <c r="J446" s="149">
        <f t="shared" si="16"/>
        <v>0.001179776444</v>
      </c>
      <c r="K446" s="150">
        <f t="shared" si="23"/>
        <v>0.9241582148</v>
      </c>
      <c r="L446" s="151">
        <f t="shared" si="4"/>
        <v>2.30806055</v>
      </c>
      <c r="M446" s="152" t="str">
        <f t="shared" si="5"/>
        <v>fabimol</v>
      </c>
      <c r="N446" s="154">
        <f>IFERROR(__xludf.DUMMYFUNCTION("""COMPUTED_VALUE"""),5.0)</f>
        <v>5</v>
      </c>
      <c r="O446" s="154"/>
      <c r="P446" s="154"/>
      <c r="Q446" s="154"/>
      <c r="R446" s="154"/>
      <c r="S446" s="154"/>
      <c r="T446" s="154"/>
      <c r="U446" s="154"/>
      <c r="V446" s="154"/>
      <c r="W446" s="154"/>
      <c r="X446" s="154"/>
      <c r="Y446" s="154"/>
      <c r="Z446" s="154"/>
    </row>
    <row r="447">
      <c r="A447" s="175" t="s">
        <v>58</v>
      </c>
      <c r="B447" s="175" t="s">
        <v>350</v>
      </c>
      <c r="C447" s="147" t="s">
        <v>756</v>
      </c>
      <c r="D447" s="145" t="s">
        <v>242</v>
      </c>
      <c r="E447" s="166">
        <v>44168.0</v>
      </c>
      <c r="F447" s="147" t="s">
        <v>243</v>
      </c>
      <c r="G447" s="148">
        <v>200.0</v>
      </c>
      <c r="H447" s="148">
        <v>180.0</v>
      </c>
      <c r="I447" s="148">
        <v>120.0</v>
      </c>
      <c r="J447" s="149">
        <f t="shared" si="16"/>
        <v>0.005793869051</v>
      </c>
      <c r="K447" s="150">
        <f t="shared" si="23"/>
        <v>4.538530757</v>
      </c>
      <c r="L447" s="151">
        <f t="shared" si="4"/>
        <v>2.30806055</v>
      </c>
      <c r="M447" s="152" t="str">
        <f t="shared" si="5"/>
        <v>fabimol</v>
      </c>
      <c r="N447" s="154">
        <f>IFERROR(__xludf.DUMMYFUNCTION("""COMPUTED_VALUE"""),6.0)</f>
        <v>6</v>
      </c>
      <c r="O447" s="154"/>
      <c r="P447" s="154"/>
      <c r="Q447" s="154"/>
      <c r="R447" s="154"/>
      <c r="S447" s="154"/>
      <c r="T447" s="154"/>
      <c r="U447" s="154"/>
      <c r="V447" s="154"/>
      <c r="W447" s="154"/>
      <c r="X447" s="154"/>
      <c r="Y447" s="154"/>
      <c r="Z447" s="154"/>
    </row>
    <row r="448">
      <c r="A448" s="175" t="s">
        <v>58</v>
      </c>
      <c r="B448" s="175" t="s">
        <v>76</v>
      </c>
      <c r="C448" s="147" t="s">
        <v>574</v>
      </c>
      <c r="D448" s="145" t="s">
        <v>242</v>
      </c>
      <c r="E448" s="166">
        <v>44169.0</v>
      </c>
      <c r="F448" s="147" t="s">
        <v>249</v>
      </c>
      <c r="G448" s="148">
        <v>45.0</v>
      </c>
      <c r="H448" s="148">
        <v>45.0</v>
      </c>
      <c r="I448" s="148">
        <v>40.0</v>
      </c>
      <c r="J448" s="149">
        <f t="shared" si="16"/>
        <v>0.00153603215</v>
      </c>
      <c r="K448" s="150">
        <f t="shared" si="23"/>
        <v>1.203225184</v>
      </c>
      <c r="L448" s="151">
        <f t="shared" si="4"/>
        <v>2.30806055</v>
      </c>
      <c r="M448" s="152" t="str">
        <f t="shared" si="5"/>
        <v>fabimol</v>
      </c>
      <c r="N448" s="154">
        <f>IFERROR(__xludf.DUMMYFUNCTION("""COMPUTED_VALUE"""),7.0)</f>
        <v>7</v>
      </c>
      <c r="O448" s="154"/>
      <c r="P448" s="154"/>
      <c r="Q448" s="154"/>
      <c r="R448" s="154"/>
      <c r="S448" s="154"/>
      <c r="T448" s="154"/>
      <c r="U448" s="154"/>
      <c r="V448" s="154"/>
      <c r="W448" s="154"/>
      <c r="X448" s="154"/>
      <c r="Y448" s="154"/>
      <c r="Z448" s="154"/>
    </row>
    <row r="449">
      <c r="A449" s="178" t="s">
        <v>58</v>
      </c>
      <c r="B449" s="161" t="s">
        <v>262</v>
      </c>
      <c r="C449" s="162" t="s">
        <v>314</v>
      </c>
      <c r="D449" s="163"/>
      <c r="E449" s="164"/>
      <c r="F449" s="157"/>
      <c r="G449" s="159"/>
      <c r="H449" s="159"/>
      <c r="I449" s="159"/>
      <c r="J449" s="149">
        <f t="shared" si="16"/>
        <v>0</v>
      </c>
      <c r="K449" s="165">
        <f>-0.85*R449</f>
        <v>-13.07900978</v>
      </c>
      <c r="L449" s="151">
        <f t="shared" si="4"/>
        <v>2.30806055</v>
      </c>
      <c r="M449" s="152" t="str">
        <f t="shared" si="5"/>
        <v>fabimol</v>
      </c>
      <c r="N449" s="153">
        <f>IFERROR(__xludf.DUMMYFUNCTION("""COMPUTED_VALUE"""),8.0)</f>
        <v>8</v>
      </c>
      <c r="O449" s="154"/>
      <c r="P449" s="154"/>
      <c r="Q449" s="154"/>
      <c r="R449" s="154">
        <v>15.387070331364484</v>
      </c>
      <c r="S449" s="154"/>
      <c r="T449" s="154"/>
      <c r="U449" s="154"/>
      <c r="V449" s="154"/>
      <c r="W449" s="154"/>
      <c r="X449" s="154"/>
      <c r="Y449" s="154"/>
      <c r="Z449" s="154"/>
    </row>
    <row r="450">
      <c r="A450" s="175" t="s">
        <v>64</v>
      </c>
      <c r="B450" s="175" t="s">
        <v>699</v>
      </c>
      <c r="C450" s="147" t="s">
        <v>757</v>
      </c>
      <c r="D450" s="145" t="s">
        <v>242</v>
      </c>
      <c r="E450" s="146">
        <v>44159.0</v>
      </c>
      <c r="F450" s="147" t="s">
        <v>249</v>
      </c>
      <c r="G450" s="148">
        <v>10.0</v>
      </c>
      <c r="H450" s="148">
        <v>40.0</v>
      </c>
      <c r="I450" s="148">
        <v>50.0</v>
      </c>
      <c r="J450" s="149">
        <f t="shared" si="16"/>
        <v>0.001244738083</v>
      </c>
      <c r="K450" s="150">
        <f t="shared" ref="K450:K463" si="24">J450*$J$1</f>
        <v>0.9750448315</v>
      </c>
      <c r="L450" s="151">
        <f t="shared" si="4"/>
        <v>2.283602708</v>
      </c>
      <c r="M450" s="152" t="str">
        <f t="shared" si="5"/>
        <v>knobsdao</v>
      </c>
      <c r="N450" s="154">
        <f>IFERROR(__xludf.DUMMYFUNCTION("""COMPUTED_VALUE"""),1.0)</f>
        <v>1</v>
      </c>
      <c r="O450" s="154"/>
      <c r="P450" s="154"/>
      <c r="Q450" s="154"/>
      <c r="R450" s="154"/>
      <c r="S450" s="154"/>
      <c r="T450" s="154"/>
      <c r="U450" s="154"/>
      <c r="V450" s="154"/>
      <c r="W450" s="154"/>
      <c r="X450" s="154"/>
      <c r="Y450" s="154"/>
      <c r="Z450" s="154"/>
    </row>
    <row r="451">
      <c r="A451" s="175" t="s">
        <v>64</v>
      </c>
      <c r="B451" s="175" t="s">
        <v>265</v>
      </c>
      <c r="C451" s="147" t="s">
        <v>557</v>
      </c>
      <c r="D451" s="145" t="s">
        <v>242</v>
      </c>
      <c r="E451" s="146">
        <v>44159.0</v>
      </c>
      <c r="F451" s="147" t="s">
        <v>249</v>
      </c>
      <c r="G451" s="148">
        <v>20.0</v>
      </c>
      <c r="H451" s="148">
        <v>60.0</v>
      </c>
      <c r="I451" s="148">
        <v>30.0</v>
      </c>
      <c r="J451" s="149">
        <f t="shared" si="16"/>
        <v>0.001283215058</v>
      </c>
      <c r="K451" s="150">
        <f t="shared" si="24"/>
        <v>1.005185129</v>
      </c>
      <c r="L451" s="151">
        <f t="shared" si="4"/>
        <v>2.283602708</v>
      </c>
      <c r="M451" s="152" t="str">
        <f t="shared" si="5"/>
        <v>knobsdao</v>
      </c>
      <c r="N451" s="154">
        <f>IFERROR(__xludf.DUMMYFUNCTION("""COMPUTED_VALUE"""),2.0)</f>
        <v>2</v>
      </c>
      <c r="O451" s="154"/>
      <c r="P451" s="154"/>
      <c r="Q451" s="154"/>
      <c r="R451" s="154"/>
      <c r="S451" s="154"/>
      <c r="T451" s="154"/>
      <c r="U451" s="154"/>
      <c r="V451" s="154"/>
      <c r="W451" s="154"/>
      <c r="X451" s="154"/>
      <c r="Y451" s="154"/>
      <c r="Z451" s="154"/>
    </row>
    <row r="452">
      <c r="A452" s="175" t="s">
        <v>64</v>
      </c>
      <c r="B452" s="175" t="s">
        <v>6</v>
      </c>
      <c r="C452" s="147" t="s">
        <v>558</v>
      </c>
      <c r="D452" s="145" t="s">
        <v>242</v>
      </c>
      <c r="E452" s="146">
        <v>44160.0</v>
      </c>
      <c r="F452" s="147" t="s">
        <v>249</v>
      </c>
      <c r="G452" s="148">
        <v>20.0</v>
      </c>
      <c r="H452" s="148">
        <v>60.0</v>
      </c>
      <c r="I452" s="148">
        <v>20.0</v>
      </c>
      <c r="J452" s="149">
        <f t="shared" si="16"/>
        <v>0.001141407292</v>
      </c>
      <c r="K452" s="150">
        <f t="shared" si="24"/>
        <v>0.894102379</v>
      </c>
      <c r="L452" s="151">
        <f t="shared" si="4"/>
        <v>2.283602708</v>
      </c>
      <c r="M452" s="152" t="str">
        <f t="shared" si="5"/>
        <v>knobsdao</v>
      </c>
      <c r="N452" s="154">
        <f>IFERROR(__xludf.DUMMYFUNCTION("""COMPUTED_VALUE"""),3.0)</f>
        <v>3</v>
      </c>
      <c r="O452" s="154"/>
      <c r="P452" s="154"/>
      <c r="Q452" s="154"/>
      <c r="R452" s="154"/>
      <c r="S452" s="154"/>
      <c r="T452" s="154"/>
      <c r="U452" s="154"/>
      <c r="V452" s="154"/>
      <c r="W452" s="154"/>
      <c r="X452" s="154"/>
      <c r="Y452" s="154"/>
      <c r="Z452" s="154"/>
    </row>
    <row r="453">
      <c r="A453" s="175" t="s">
        <v>64</v>
      </c>
      <c r="B453" s="175" t="s">
        <v>6</v>
      </c>
      <c r="C453" s="147" t="s">
        <v>601</v>
      </c>
      <c r="D453" s="145" t="s">
        <v>242</v>
      </c>
      <c r="E453" s="146">
        <v>44161.0</v>
      </c>
      <c r="F453" s="147" t="s">
        <v>249</v>
      </c>
      <c r="G453" s="148">
        <v>30.0</v>
      </c>
      <c r="H453" s="148">
        <v>60.0</v>
      </c>
      <c r="I453" s="148">
        <v>30.0</v>
      </c>
      <c r="J453" s="149">
        <f t="shared" si="16"/>
        <v>0.001391700814</v>
      </c>
      <c r="K453" s="150">
        <f t="shared" si="24"/>
        <v>1.090165637</v>
      </c>
      <c r="L453" s="151">
        <f t="shared" si="4"/>
        <v>2.283602708</v>
      </c>
      <c r="M453" s="152" t="str">
        <f t="shared" si="5"/>
        <v>knobsdao</v>
      </c>
      <c r="N453" s="154">
        <f>IFERROR(__xludf.DUMMYFUNCTION("""COMPUTED_VALUE"""),4.0)</f>
        <v>4</v>
      </c>
      <c r="O453" s="154"/>
      <c r="P453" s="154"/>
      <c r="Q453" s="154"/>
      <c r="R453" s="154"/>
      <c r="S453" s="154"/>
      <c r="T453" s="154"/>
      <c r="U453" s="154"/>
      <c r="V453" s="154"/>
      <c r="W453" s="154"/>
      <c r="X453" s="154"/>
      <c r="Y453" s="154"/>
      <c r="Z453" s="154"/>
    </row>
    <row r="454">
      <c r="A454" s="175" t="s">
        <v>64</v>
      </c>
      <c r="B454" s="175" t="s">
        <v>76</v>
      </c>
      <c r="C454" s="147" t="s">
        <v>563</v>
      </c>
      <c r="D454" s="145" t="s">
        <v>242</v>
      </c>
      <c r="E454" s="146">
        <v>44163.0</v>
      </c>
      <c r="F454" s="147" t="s">
        <v>249</v>
      </c>
      <c r="G454" s="148">
        <v>40.0</v>
      </c>
      <c r="H454" s="148">
        <v>30.0</v>
      </c>
      <c r="I454" s="148">
        <v>30.0</v>
      </c>
      <c r="J454" s="149">
        <f t="shared" si="16"/>
        <v>0.001179776444</v>
      </c>
      <c r="K454" s="150">
        <f t="shared" si="24"/>
        <v>0.9241582148</v>
      </c>
      <c r="L454" s="151">
        <f t="shared" si="4"/>
        <v>2.283602708</v>
      </c>
      <c r="M454" s="152" t="str">
        <f t="shared" si="5"/>
        <v>knobsdao</v>
      </c>
      <c r="N454" s="154">
        <f>IFERROR(__xludf.DUMMYFUNCTION("""COMPUTED_VALUE"""),5.0)</f>
        <v>5</v>
      </c>
      <c r="O454" s="154"/>
      <c r="P454" s="154"/>
      <c r="Q454" s="154"/>
      <c r="R454" s="154"/>
      <c r="S454" s="154"/>
      <c r="T454" s="154"/>
      <c r="U454" s="154"/>
      <c r="V454" s="154"/>
      <c r="W454" s="154"/>
      <c r="X454" s="154"/>
      <c r="Y454" s="154"/>
      <c r="Z454" s="154"/>
    </row>
    <row r="455">
      <c r="A455" s="175" t="s">
        <v>64</v>
      </c>
      <c r="B455" s="175" t="s">
        <v>283</v>
      </c>
      <c r="C455" s="147" t="s">
        <v>758</v>
      </c>
      <c r="D455" s="145" t="s">
        <v>242</v>
      </c>
      <c r="E455" s="166">
        <v>44166.0</v>
      </c>
      <c r="F455" s="147" t="s">
        <v>249</v>
      </c>
      <c r="G455" s="148">
        <v>50.0</v>
      </c>
      <c r="H455" s="148">
        <v>50.0</v>
      </c>
      <c r="I455" s="148">
        <v>50.0</v>
      </c>
      <c r="J455" s="149">
        <f t="shared" si="16"/>
        <v>0.001785484481</v>
      </c>
      <c r="K455" s="150">
        <f t="shared" si="24"/>
        <v>1.39862951</v>
      </c>
      <c r="L455" s="151">
        <f t="shared" si="4"/>
        <v>2.283602708</v>
      </c>
      <c r="M455" s="152" t="str">
        <f t="shared" si="5"/>
        <v>knobsdao</v>
      </c>
      <c r="N455" s="154">
        <f>IFERROR(__xludf.DUMMYFUNCTION("""COMPUTED_VALUE"""),6.0)</f>
        <v>6</v>
      </c>
      <c r="O455" s="154"/>
      <c r="P455" s="154"/>
      <c r="Q455" s="154"/>
      <c r="R455" s="154"/>
      <c r="S455" s="154"/>
      <c r="T455" s="154"/>
      <c r="U455" s="154"/>
      <c r="V455" s="154"/>
      <c r="W455" s="154"/>
      <c r="X455" s="154"/>
      <c r="Y455" s="154"/>
      <c r="Z455" s="154"/>
    </row>
    <row r="456">
      <c r="A456" s="175" t="s">
        <v>64</v>
      </c>
      <c r="B456" s="175" t="s">
        <v>21</v>
      </c>
      <c r="C456" s="147" t="s">
        <v>565</v>
      </c>
      <c r="D456" s="145" t="s">
        <v>242</v>
      </c>
      <c r="E456" s="166">
        <v>44166.0</v>
      </c>
      <c r="F456" s="147" t="s">
        <v>249</v>
      </c>
      <c r="G456" s="148">
        <v>20.0</v>
      </c>
      <c r="H456" s="148">
        <v>60.0</v>
      </c>
      <c r="I456" s="148">
        <v>40.0</v>
      </c>
      <c r="J456" s="149">
        <f t="shared" si="16"/>
        <v>0.001425022823</v>
      </c>
      <c r="K456" s="150">
        <f t="shared" si="24"/>
        <v>1.116267878</v>
      </c>
      <c r="L456" s="151">
        <f t="shared" si="4"/>
        <v>2.283602708</v>
      </c>
      <c r="M456" s="152" t="str">
        <f t="shared" si="5"/>
        <v>knobsdao</v>
      </c>
      <c r="N456" s="154">
        <f>IFERROR(__xludf.DUMMYFUNCTION("""COMPUTED_VALUE"""),7.0)</f>
        <v>7</v>
      </c>
      <c r="O456" s="154"/>
      <c r="P456" s="154"/>
      <c r="Q456" s="154"/>
      <c r="R456" s="154"/>
      <c r="S456" s="154"/>
      <c r="T456" s="154"/>
      <c r="U456" s="154"/>
      <c r="V456" s="154"/>
      <c r="W456" s="154"/>
      <c r="X456" s="154"/>
      <c r="Y456" s="154"/>
      <c r="Z456" s="154"/>
    </row>
    <row r="457">
      <c r="A457" s="175" t="s">
        <v>64</v>
      </c>
      <c r="B457" s="175" t="s">
        <v>21</v>
      </c>
      <c r="C457" s="147" t="s">
        <v>566</v>
      </c>
      <c r="D457" s="145" t="s">
        <v>242</v>
      </c>
      <c r="E457" s="166">
        <v>44166.0</v>
      </c>
      <c r="F457" s="147" t="s">
        <v>249</v>
      </c>
      <c r="G457" s="148">
        <v>30.0</v>
      </c>
      <c r="H457" s="148">
        <v>60.0</v>
      </c>
      <c r="I457" s="148">
        <v>40.0</v>
      </c>
      <c r="J457" s="149">
        <f t="shared" si="16"/>
        <v>0.001533508579</v>
      </c>
      <c r="K457" s="150">
        <f t="shared" si="24"/>
        <v>1.201248387</v>
      </c>
      <c r="L457" s="151">
        <f t="shared" si="4"/>
        <v>2.283602708</v>
      </c>
      <c r="M457" s="152" t="str">
        <f t="shared" si="5"/>
        <v>knobsdao</v>
      </c>
      <c r="N457" s="154">
        <f>IFERROR(__xludf.DUMMYFUNCTION("""COMPUTED_VALUE"""),8.0)</f>
        <v>8</v>
      </c>
      <c r="O457" s="154"/>
      <c r="P457" s="154"/>
      <c r="Q457" s="154"/>
      <c r="R457" s="154"/>
      <c r="S457" s="154"/>
      <c r="T457" s="154"/>
      <c r="U457" s="154"/>
      <c r="V457" s="154"/>
      <c r="W457" s="154"/>
      <c r="X457" s="154"/>
      <c r="Y457" s="154"/>
      <c r="Z457" s="154"/>
    </row>
    <row r="458">
      <c r="A458" s="175" t="s">
        <v>64</v>
      </c>
      <c r="B458" s="175" t="s">
        <v>265</v>
      </c>
      <c r="C458" s="147" t="s">
        <v>568</v>
      </c>
      <c r="D458" s="145" t="s">
        <v>242</v>
      </c>
      <c r="E458" s="166">
        <v>44166.0</v>
      </c>
      <c r="F458" s="147" t="s">
        <v>249</v>
      </c>
      <c r="G458" s="148">
        <v>20.0</v>
      </c>
      <c r="H458" s="148">
        <v>60.0</v>
      </c>
      <c r="I458" s="148">
        <v>40.0</v>
      </c>
      <c r="J458" s="149">
        <f t="shared" si="16"/>
        <v>0.001425022823</v>
      </c>
      <c r="K458" s="150">
        <f t="shared" si="24"/>
        <v>1.116267878</v>
      </c>
      <c r="L458" s="151">
        <f t="shared" si="4"/>
        <v>2.283602708</v>
      </c>
      <c r="M458" s="152" t="str">
        <f t="shared" si="5"/>
        <v>knobsdao</v>
      </c>
      <c r="N458" s="154">
        <f>IFERROR(__xludf.DUMMYFUNCTION("""COMPUTED_VALUE"""),9.0)</f>
        <v>9</v>
      </c>
      <c r="O458" s="154"/>
      <c r="P458" s="154"/>
      <c r="Q458" s="154"/>
      <c r="R458" s="154"/>
      <c r="S458" s="154"/>
      <c r="T458" s="154"/>
      <c r="U458" s="154"/>
      <c r="V458" s="154"/>
      <c r="W458" s="154"/>
      <c r="X458" s="154"/>
      <c r="Y458" s="154"/>
      <c r="Z458" s="154"/>
    </row>
    <row r="459">
      <c r="A459" s="175" t="s">
        <v>64</v>
      </c>
      <c r="B459" s="175" t="s">
        <v>265</v>
      </c>
      <c r="C459" s="147" t="s">
        <v>615</v>
      </c>
      <c r="D459" s="145" t="s">
        <v>242</v>
      </c>
      <c r="E459" s="166">
        <v>44166.0</v>
      </c>
      <c r="F459" s="147" t="s">
        <v>249</v>
      </c>
      <c r="G459" s="148">
        <v>20.0</v>
      </c>
      <c r="H459" s="148">
        <v>60.0</v>
      </c>
      <c r="I459" s="148">
        <v>30.0</v>
      </c>
      <c r="J459" s="149">
        <f t="shared" si="16"/>
        <v>0.001283215058</v>
      </c>
      <c r="K459" s="150">
        <f t="shared" si="24"/>
        <v>1.005185129</v>
      </c>
      <c r="L459" s="151">
        <f t="shared" si="4"/>
        <v>2.283602708</v>
      </c>
      <c r="M459" s="152" t="str">
        <f t="shared" si="5"/>
        <v>knobsdao</v>
      </c>
      <c r="N459" s="154">
        <f>IFERROR(__xludf.DUMMYFUNCTION("""COMPUTED_VALUE"""),10.0)</f>
        <v>10</v>
      </c>
      <c r="O459" s="154"/>
      <c r="P459" s="154"/>
      <c r="Q459" s="154"/>
      <c r="R459" s="154"/>
      <c r="S459" s="154"/>
      <c r="T459" s="154"/>
      <c r="U459" s="154"/>
      <c r="V459" s="154"/>
      <c r="W459" s="154"/>
      <c r="X459" s="154"/>
      <c r="Y459" s="154"/>
      <c r="Z459" s="154"/>
    </row>
    <row r="460">
      <c r="A460" s="175" t="s">
        <v>64</v>
      </c>
      <c r="B460" s="175" t="s">
        <v>6</v>
      </c>
      <c r="C460" s="147" t="s">
        <v>608</v>
      </c>
      <c r="D460" s="145" t="s">
        <v>242</v>
      </c>
      <c r="E460" s="166">
        <v>44167.0</v>
      </c>
      <c r="F460" s="147" t="s">
        <v>249</v>
      </c>
      <c r="G460" s="148">
        <v>20.0</v>
      </c>
      <c r="H460" s="148">
        <v>60.0</v>
      </c>
      <c r="I460" s="148">
        <v>40.0</v>
      </c>
      <c r="J460" s="149">
        <f t="shared" si="16"/>
        <v>0.001425022823</v>
      </c>
      <c r="K460" s="150">
        <f t="shared" si="24"/>
        <v>1.116267878</v>
      </c>
      <c r="L460" s="151">
        <f t="shared" si="4"/>
        <v>2.283602708</v>
      </c>
      <c r="M460" s="152" t="str">
        <f t="shared" si="5"/>
        <v>knobsdao</v>
      </c>
      <c r="N460" s="154">
        <f>IFERROR(__xludf.DUMMYFUNCTION("""COMPUTED_VALUE"""),11.0)</f>
        <v>11</v>
      </c>
      <c r="O460" s="154"/>
      <c r="P460" s="154"/>
      <c r="Q460" s="154"/>
      <c r="R460" s="154"/>
      <c r="S460" s="154"/>
      <c r="T460" s="154"/>
      <c r="U460" s="154"/>
      <c r="V460" s="154"/>
      <c r="W460" s="154"/>
      <c r="X460" s="154"/>
      <c r="Y460" s="154"/>
      <c r="Z460" s="154"/>
    </row>
    <row r="461">
      <c r="A461" s="175" t="s">
        <v>64</v>
      </c>
      <c r="B461" s="175" t="s">
        <v>76</v>
      </c>
      <c r="C461" s="147" t="s">
        <v>674</v>
      </c>
      <c r="D461" s="145" t="s">
        <v>242</v>
      </c>
      <c r="E461" s="166">
        <v>44169.0</v>
      </c>
      <c r="F461" s="147" t="s">
        <v>249</v>
      </c>
      <c r="G461" s="148">
        <v>45.0</v>
      </c>
      <c r="H461" s="148">
        <v>40.0</v>
      </c>
      <c r="I461" s="148">
        <v>40.0</v>
      </c>
      <c r="J461" s="149">
        <f t="shared" si="16"/>
        <v>0.001482630463</v>
      </c>
      <c r="K461" s="150">
        <f t="shared" si="24"/>
        <v>1.161393862</v>
      </c>
      <c r="L461" s="151">
        <f t="shared" si="4"/>
        <v>2.283602708</v>
      </c>
      <c r="M461" s="152" t="str">
        <f t="shared" si="5"/>
        <v>knobsdao</v>
      </c>
      <c r="N461" s="154">
        <f>IFERROR(__xludf.DUMMYFUNCTION("""COMPUTED_VALUE"""),12.0)</f>
        <v>12</v>
      </c>
      <c r="O461" s="154"/>
      <c r="P461" s="154"/>
      <c r="Q461" s="154"/>
      <c r="R461" s="154"/>
      <c r="S461" s="154"/>
      <c r="T461" s="154"/>
      <c r="U461" s="154"/>
      <c r="V461" s="154"/>
      <c r="W461" s="154"/>
      <c r="X461" s="154"/>
      <c r="Y461" s="154"/>
      <c r="Z461" s="154"/>
    </row>
    <row r="462">
      <c r="A462" s="175" t="s">
        <v>64</v>
      </c>
      <c r="B462" s="175" t="s">
        <v>76</v>
      </c>
      <c r="C462" s="147" t="s">
        <v>574</v>
      </c>
      <c r="D462" s="145" t="s">
        <v>242</v>
      </c>
      <c r="E462" s="166">
        <v>44169.0</v>
      </c>
      <c r="F462" s="147" t="s">
        <v>249</v>
      </c>
      <c r="G462" s="148">
        <v>45.0</v>
      </c>
      <c r="H462" s="148">
        <v>45.0</v>
      </c>
      <c r="I462" s="148">
        <v>40.0</v>
      </c>
      <c r="J462" s="149">
        <f t="shared" si="16"/>
        <v>0.00153603215</v>
      </c>
      <c r="K462" s="150">
        <f t="shared" si="24"/>
        <v>1.203225184</v>
      </c>
      <c r="L462" s="151">
        <f t="shared" si="4"/>
        <v>2.283602708</v>
      </c>
      <c r="M462" s="152" t="str">
        <f t="shared" si="5"/>
        <v>knobsdao</v>
      </c>
      <c r="N462" s="154">
        <f>IFERROR(__xludf.DUMMYFUNCTION("""COMPUTED_VALUE"""),13.0)</f>
        <v>13</v>
      </c>
      <c r="O462" s="154"/>
      <c r="P462" s="154"/>
      <c r="Q462" s="154"/>
      <c r="R462" s="154"/>
      <c r="S462" s="154"/>
      <c r="T462" s="154"/>
      <c r="U462" s="154"/>
      <c r="V462" s="154"/>
      <c r="W462" s="154"/>
      <c r="X462" s="154"/>
      <c r="Y462" s="154"/>
      <c r="Z462" s="154"/>
    </row>
    <row r="463">
      <c r="A463" s="175" t="s">
        <v>64</v>
      </c>
      <c r="B463" s="175" t="s">
        <v>6</v>
      </c>
      <c r="C463" s="147" t="s">
        <v>621</v>
      </c>
      <c r="D463" s="145" t="s">
        <v>242</v>
      </c>
      <c r="E463" s="166">
        <v>44169.0</v>
      </c>
      <c r="F463" s="147" t="s">
        <v>249</v>
      </c>
      <c r="G463" s="148">
        <v>10.0</v>
      </c>
      <c r="H463" s="148">
        <v>45.0</v>
      </c>
      <c r="I463" s="148">
        <v>50.0</v>
      </c>
      <c r="J463" s="149">
        <f t="shared" si="16"/>
        <v>0.00129813977</v>
      </c>
      <c r="K463" s="150">
        <f t="shared" si="24"/>
        <v>1.016876153</v>
      </c>
      <c r="L463" s="151">
        <f t="shared" si="4"/>
        <v>2.283602708</v>
      </c>
      <c r="M463" s="152" t="str">
        <f t="shared" si="5"/>
        <v>knobsdao</v>
      </c>
      <c r="N463" s="154">
        <f>IFERROR(__xludf.DUMMYFUNCTION("""COMPUTED_VALUE"""),14.0)</f>
        <v>14</v>
      </c>
      <c r="O463" s="154"/>
      <c r="P463" s="154"/>
      <c r="Q463" s="154"/>
      <c r="R463" s="154"/>
      <c r="S463" s="154"/>
      <c r="T463" s="154"/>
      <c r="U463" s="154"/>
      <c r="V463" s="154"/>
      <c r="W463" s="154"/>
      <c r="X463" s="154"/>
      <c r="Y463" s="154"/>
      <c r="Z463" s="154"/>
    </row>
    <row r="464">
      <c r="A464" s="161" t="s">
        <v>64</v>
      </c>
      <c r="B464" s="161" t="s">
        <v>262</v>
      </c>
      <c r="C464" s="158" t="s">
        <v>325</v>
      </c>
      <c r="D464" s="163"/>
      <c r="E464" s="164"/>
      <c r="F464" s="157"/>
      <c r="G464" s="159"/>
      <c r="H464" s="159"/>
      <c r="I464" s="159"/>
      <c r="J464" s="149">
        <f t="shared" si="16"/>
        <v>0</v>
      </c>
      <c r="K464" s="165">
        <f>-0.85*R464</f>
        <v>-12.94041534</v>
      </c>
      <c r="L464" s="151">
        <f t="shared" si="4"/>
        <v>2.283602708</v>
      </c>
      <c r="M464" s="152" t="str">
        <f t="shared" si="5"/>
        <v>knobsdao</v>
      </c>
      <c r="N464" s="153">
        <f>IFERROR(__xludf.DUMMYFUNCTION("""COMPUTED_VALUE"""),15.0)</f>
        <v>15</v>
      </c>
      <c r="O464" s="153"/>
      <c r="P464" s="153"/>
      <c r="Q464" s="153"/>
      <c r="R464" s="153">
        <v>15.224018051145396</v>
      </c>
      <c r="S464" s="153"/>
      <c r="T464" s="153"/>
      <c r="U464" s="153"/>
      <c r="V464" s="153"/>
      <c r="W464" s="153"/>
      <c r="X464" s="153"/>
      <c r="Y464" s="154"/>
      <c r="Z464" s="154"/>
    </row>
    <row r="465">
      <c r="A465" s="175" t="s">
        <v>87</v>
      </c>
      <c r="B465" s="175" t="s">
        <v>265</v>
      </c>
      <c r="C465" s="147" t="s">
        <v>557</v>
      </c>
      <c r="D465" s="145" t="s">
        <v>242</v>
      </c>
      <c r="E465" s="146">
        <v>44159.0</v>
      </c>
      <c r="F465" s="199" t="s">
        <v>249</v>
      </c>
      <c r="G465" s="148">
        <v>20.0</v>
      </c>
      <c r="H465" s="148">
        <v>60.0</v>
      </c>
      <c r="I465" s="148">
        <v>30.0</v>
      </c>
      <c r="J465" s="149">
        <f t="shared" si="16"/>
        <v>0.001283215058</v>
      </c>
      <c r="K465" s="150">
        <f t="shared" ref="K465:K469" si="25">J465*$J$1</f>
        <v>1.005185129</v>
      </c>
      <c r="L465" s="151">
        <f t="shared" si="4"/>
        <v>2.184188795</v>
      </c>
      <c r="M465" s="152" t="str">
        <f t="shared" si="5"/>
        <v>krisjones</v>
      </c>
      <c r="N465" s="154">
        <f>IFERROR(__xludf.DUMMYFUNCTION("""COMPUTED_VALUE"""),1.0)</f>
        <v>1</v>
      </c>
      <c r="O465" s="154"/>
      <c r="P465" s="154"/>
      <c r="Q465" s="154"/>
      <c r="R465" s="154"/>
      <c r="S465" s="154"/>
      <c r="T465" s="154"/>
      <c r="U465" s="154"/>
      <c r="V465" s="154"/>
      <c r="W465" s="154"/>
      <c r="X465" s="154"/>
      <c r="Y465" s="154"/>
      <c r="Z465" s="154"/>
    </row>
    <row r="466">
      <c r="A466" s="175" t="s">
        <v>87</v>
      </c>
      <c r="B466" s="175" t="s">
        <v>405</v>
      </c>
      <c r="C466" s="147" t="s">
        <v>650</v>
      </c>
      <c r="D466" s="145" t="s">
        <v>242</v>
      </c>
      <c r="E466" s="146">
        <v>44161.0</v>
      </c>
      <c r="F466" s="199" t="s">
        <v>249</v>
      </c>
      <c r="G466" s="148">
        <v>150.0</v>
      </c>
      <c r="H466" s="148">
        <v>110.0</v>
      </c>
      <c r="I466" s="148">
        <v>100.0</v>
      </c>
      <c r="J466" s="149">
        <f t="shared" si="16"/>
        <v>0.004220201116</v>
      </c>
      <c r="K466" s="150">
        <f t="shared" si="25"/>
        <v>3.305824208</v>
      </c>
      <c r="L466" s="151">
        <f t="shared" si="4"/>
        <v>2.184188795</v>
      </c>
      <c r="M466" s="152" t="str">
        <f t="shared" si="5"/>
        <v>krisjones</v>
      </c>
      <c r="N466" s="154">
        <f>IFERROR(__xludf.DUMMYFUNCTION("""COMPUTED_VALUE"""),2.0)</f>
        <v>2</v>
      </c>
      <c r="O466" s="154"/>
      <c r="P466" s="154"/>
      <c r="Q466" s="154"/>
      <c r="R466" s="154"/>
      <c r="S466" s="154"/>
      <c r="T466" s="154"/>
      <c r="U466" s="154"/>
      <c r="V466" s="154"/>
      <c r="W466" s="154"/>
      <c r="X466" s="154"/>
      <c r="Y466" s="154"/>
      <c r="Z466" s="154"/>
    </row>
    <row r="467">
      <c r="A467" s="175" t="s">
        <v>87</v>
      </c>
      <c r="B467" s="175" t="s">
        <v>76</v>
      </c>
      <c r="C467" s="147" t="s">
        <v>563</v>
      </c>
      <c r="D467" s="145" t="s">
        <v>242</v>
      </c>
      <c r="E467" s="146">
        <v>44163.0</v>
      </c>
      <c r="F467" s="199" t="s">
        <v>249</v>
      </c>
      <c r="G467" s="148">
        <v>40.0</v>
      </c>
      <c r="H467" s="148">
        <v>30.0</v>
      </c>
      <c r="I467" s="148">
        <v>30.0</v>
      </c>
      <c r="J467" s="149">
        <f t="shared" si="16"/>
        <v>0.001179776444</v>
      </c>
      <c r="K467" s="150">
        <f t="shared" si="25"/>
        <v>0.9241582148</v>
      </c>
      <c r="L467" s="151">
        <f t="shared" si="4"/>
        <v>2.184188795</v>
      </c>
      <c r="M467" s="152" t="str">
        <f t="shared" si="5"/>
        <v>krisjones</v>
      </c>
      <c r="N467" s="154">
        <f>IFERROR(__xludf.DUMMYFUNCTION("""COMPUTED_VALUE"""),3.0)</f>
        <v>3</v>
      </c>
      <c r="O467" s="154"/>
      <c r="P467" s="154"/>
      <c r="Q467" s="154"/>
      <c r="R467" s="154"/>
      <c r="S467" s="154"/>
      <c r="T467" s="154"/>
      <c r="U467" s="154"/>
      <c r="V467" s="154"/>
      <c r="W467" s="154"/>
      <c r="X467" s="154"/>
      <c r="Y467" s="154"/>
      <c r="Z467" s="154"/>
    </row>
    <row r="468">
      <c r="A468" s="175" t="s">
        <v>87</v>
      </c>
      <c r="B468" s="175" t="s">
        <v>265</v>
      </c>
      <c r="C468" s="147" t="s">
        <v>615</v>
      </c>
      <c r="D468" s="145" t="s">
        <v>242</v>
      </c>
      <c r="E468" s="166">
        <v>44166.0</v>
      </c>
      <c r="F468" s="147" t="s">
        <v>249</v>
      </c>
      <c r="G468" s="148">
        <v>40.0</v>
      </c>
      <c r="H468" s="148">
        <v>60.0</v>
      </c>
      <c r="I468" s="148">
        <v>30.0</v>
      </c>
      <c r="J468" s="149">
        <f t="shared" si="16"/>
        <v>0.001500186569</v>
      </c>
      <c r="K468" s="150">
        <f t="shared" si="25"/>
        <v>1.175146146</v>
      </c>
      <c r="L468" s="151">
        <f t="shared" si="4"/>
        <v>2.184188795</v>
      </c>
      <c r="M468" s="152" t="str">
        <f t="shared" si="5"/>
        <v>krisjones</v>
      </c>
      <c r="N468" s="154">
        <f>IFERROR(__xludf.DUMMYFUNCTION("""COMPUTED_VALUE"""),4.0)</f>
        <v>4</v>
      </c>
      <c r="O468" s="154"/>
      <c r="P468" s="154"/>
      <c r="Q468" s="154"/>
      <c r="R468" s="154"/>
      <c r="S468" s="154"/>
      <c r="T468" s="154"/>
      <c r="U468" s="154"/>
      <c r="V468" s="154"/>
      <c r="W468" s="154"/>
      <c r="X468" s="154"/>
      <c r="Y468" s="154"/>
      <c r="Z468" s="154"/>
    </row>
    <row r="469">
      <c r="A469" s="175" t="s">
        <v>87</v>
      </c>
      <c r="B469" s="175" t="s">
        <v>6</v>
      </c>
      <c r="C469" s="147" t="s">
        <v>621</v>
      </c>
      <c r="D469" s="145" t="s">
        <v>242</v>
      </c>
      <c r="E469" s="166">
        <v>44169.0</v>
      </c>
      <c r="F469" s="147" t="s">
        <v>249</v>
      </c>
      <c r="G469" s="148">
        <v>500.0</v>
      </c>
      <c r="H469" s="148">
        <v>400.0</v>
      </c>
      <c r="I469" s="148">
        <v>50.0</v>
      </c>
      <c r="J469" s="149">
        <f t="shared" si="16"/>
        <v>0.01040546162</v>
      </c>
      <c r="K469" s="150">
        <f t="shared" si="25"/>
        <v>8.150944934</v>
      </c>
      <c r="L469" s="151">
        <f t="shared" si="4"/>
        <v>2.184188795</v>
      </c>
      <c r="M469" s="152" t="str">
        <f t="shared" si="5"/>
        <v>krisjones</v>
      </c>
      <c r="N469" s="154">
        <f>IFERROR(__xludf.DUMMYFUNCTION("""COMPUTED_VALUE"""),5.0)</f>
        <v>5</v>
      </c>
      <c r="O469" s="154"/>
      <c r="P469" s="154"/>
      <c r="Q469" s="154"/>
      <c r="R469" s="154"/>
      <c r="S469" s="154"/>
      <c r="T469" s="154"/>
      <c r="U469" s="154"/>
      <c r="V469" s="154"/>
      <c r="W469" s="154"/>
      <c r="X469" s="154"/>
      <c r="Y469" s="154"/>
      <c r="Z469" s="154"/>
    </row>
    <row r="470">
      <c r="A470" s="161" t="s">
        <v>87</v>
      </c>
      <c r="B470" s="161" t="s">
        <v>262</v>
      </c>
      <c r="C470" s="181" t="s">
        <v>367</v>
      </c>
      <c r="D470" s="163"/>
      <c r="E470" s="173"/>
      <c r="F470" s="157"/>
      <c r="G470" s="159"/>
      <c r="H470" s="159"/>
      <c r="I470" s="159"/>
      <c r="J470" s="149">
        <f t="shared" si="16"/>
        <v>0</v>
      </c>
      <c r="K470" s="165">
        <f>-0.85*R470</f>
        <v>-12.37706984</v>
      </c>
      <c r="L470" s="151">
        <f t="shared" si="4"/>
        <v>2.184188795</v>
      </c>
      <c r="M470" s="152" t="str">
        <f t="shared" si="5"/>
        <v>krisjones</v>
      </c>
      <c r="N470" s="153">
        <f>IFERROR(__xludf.DUMMYFUNCTION("""COMPUTED_VALUE"""),6.0)</f>
        <v>6</v>
      </c>
      <c r="O470" s="153"/>
      <c r="P470" s="153"/>
      <c r="Q470" s="153"/>
      <c r="R470" s="153">
        <v>14.561258630642886</v>
      </c>
      <c r="S470" s="153"/>
      <c r="T470" s="153"/>
      <c r="U470" s="153"/>
      <c r="V470" s="153"/>
      <c r="W470" s="153"/>
      <c r="X470" s="153"/>
      <c r="Y470" s="154"/>
      <c r="Z470" s="154"/>
    </row>
    <row r="471">
      <c r="A471" s="175" t="s">
        <v>66</v>
      </c>
      <c r="B471" s="175" t="s">
        <v>3</v>
      </c>
      <c r="C471" s="147" t="s">
        <v>582</v>
      </c>
      <c r="D471" s="145" t="s">
        <v>242</v>
      </c>
      <c r="E471" s="146">
        <v>44159.0</v>
      </c>
      <c r="F471" s="188" t="s">
        <v>249</v>
      </c>
      <c r="G471" s="145">
        <v>30.0</v>
      </c>
      <c r="H471" s="189">
        <v>69.0</v>
      </c>
      <c r="I471" s="189">
        <v>50.0</v>
      </c>
      <c r="J471" s="149">
        <f t="shared" si="16"/>
        <v>0.001771439382</v>
      </c>
      <c r="K471" s="150">
        <f t="shared" ref="K471:K475" si="26">J471*$J$1</f>
        <v>1.387627516</v>
      </c>
      <c r="L471" s="151">
        <f t="shared" si="4"/>
        <v>2.119555574</v>
      </c>
      <c r="M471" s="152" t="str">
        <f t="shared" si="5"/>
        <v>vivszaid</v>
      </c>
      <c r="N471" s="154">
        <f>IFERROR(__xludf.DUMMYFUNCTION("""COMPUTED_VALUE"""),1.0)</f>
        <v>1</v>
      </c>
      <c r="O471" s="154"/>
      <c r="P471" s="154"/>
      <c r="Q471" s="154"/>
      <c r="R471" s="154"/>
      <c r="S471" s="154"/>
      <c r="T471" s="154"/>
      <c r="U471" s="154"/>
      <c r="V471" s="154"/>
      <c r="W471" s="154"/>
      <c r="X471" s="154"/>
      <c r="Y471" s="154"/>
      <c r="Z471" s="154"/>
    </row>
    <row r="472">
      <c r="A472" s="175" t="s">
        <v>66</v>
      </c>
      <c r="B472" s="175" t="s">
        <v>3</v>
      </c>
      <c r="C472" s="147" t="s">
        <v>759</v>
      </c>
      <c r="D472" s="145" t="s">
        <v>242</v>
      </c>
      <c r="E472" s="146">
        <v>44159.0</v>
      </c>
      <c r="F472" s="188" t="s">
        <v>249</v>
      </c>
      <c r="G472" s="189">
        <v>200.0</v>
      </c>
      <c r="H472" s="189">
        <v>110.0</v>
      </c>
      <c r="I472" s="189">
        <v>50.0</v>
      </c>
      <c r="J472" s="149">
        <f t="shared" si="16"/>
        <v>0.004053591068</v>
      </c>
      <c r="K472" s="150">
        <f t="shared" si="26"/>
        <v>3.175313003</v>
      </c>
      <c r="L472" s="151">
        <f t="shared" si="4"/>
        <v>2.119555574</v>
      </c>
      <c r="M472" s="152" t="str">
        <f t="shared" si="5"/>
        <v>vivszaid</v>
      </c>
      <c r="N472" s="154">
        <f>IFERROR(__xludf.DUMMYFUNCTION("""COMPUTED_VALUE"""),2.0)</f>
        <v>2</v>
      </c>
      <c r="O472" s="154"/>
      <c r="P472" s="154"/>
      <c r="Q472" s="154"/>
      <c r="R472" s="154"/>
      <c r="S472" s="154"/>
      <c r="T472" s="154"/>
      <c r="U472" s="154"/>
      <c r="V472" s="154"/>
      <c r="W472" s="154"/>
      <c r="X472" s="154"/>
      <c r="Y472" s="154"/>
      <c r="Z472" s="154"/>
    </row>
    <row r="473">
      <c r="A473" s="175" t="s">
        <v>66</v>
      </c>
      <c r="B473" s="175" t="s">
        <v>3</v>
      </c>
      <c r="C473" s="147" t="s">
        <v>760</v>
      </c>
      <c r="D473" s="145" t="s">
        <v>242</v>
      </c>
      <c r="E473" s="146">
        <v>44159.0</v>
      </c>
      <c r="F473" s="188" t="s">
        <v>249</v>
      </c>
      <c r="G473" s="145">
        <v>40.0</v>
      </c>
      <c r="H473" s="189">
        <v>500.0</v>
      </c>
      <c r="I473" s="189">
        <v>80.0</v>
      </c>
      <c r="J473" s="149">
        <f t="shared" si="16"/>
        <v>0.006908573896</v>
      </c>
      <c r="K473" s="150">
        <f t="shared" si="26"/>
        <v>5.411716218</v>
      </c>
      <c r="L473" s="151">
        <f t="shared" si="4"/>
        <v>2.119555574</v>
      </c>
      <c r="M473" s="152" t="str">
        <f t="shared" si="5"/>
        <v>vivszaid</v>
      </c>
      <c r="N473" s="154">
        <f>IFERROR(__xludf.DUMMYFUNCTION("""COMPUTED_VALUE"""),3.0)</f>
        <v>3</v>
      </c>
      <c r="O473" s="154"/>
      <c r="P473" s="154"/>
      <c r="Q473" s="154"/>
      <c r="R473" s="154"/>
      <c r="S473" s="154"/>
      <c r="T473" s="154"/>
      <c r="U473" s="154"/>
      <c r="V473" s="154"/>
      <c r="W473" s="154"/>
      <c r="X473" s="154"/>
      <c r="Y473" s="154"/>
      <c r="Z473" s="154"/>
    </row>
    <row r="474">
      <c r="A474" s="175" t="s">
        <v>66</v>
      </c>
      <c r="B474" s="175" t="s">
        <v>76</v>
      </c>
      <c r="C474" s="147" t="s">
        <v>563</v>
      </c>
      <c r="D474" s="145" t="s">
        <v>242</v>
      </c>
      <c r="E474" s="146">
        <v>44163.0</v>
      </c>
      <c r="F474" s="188" t="s">
        <v>249</v>
      </c>
      <c r="G474" s="145">
        <v>40.0</v>
      </c>
      <c r="H474" s="189">
        <v>30.0</v>
      </c>
      <c r="I474" s="189">
        <v>30.0</v>
      </c>
      <c r="J474" s="149">
        <f t="shared" si="16"/>
        <v>0.001179776444</v>
      </c>
      <c r="K474" s="150">
        <f t="shared" si="26"/>
        <v>0.9241582148</v>
      </c>
      <c r="L474" s="151">
        <f t="shared" si="4"/>
        <v>2.119555574</v>
      </c>
      <c r="M474" s="152" t="str">
        <f t="shared" si="5"/>
        <v>vivszaid</v>
      </c>
      <c r="N474" s="154">
        <f>IFERROR(__xludf.DUMMYFUNCTION("""COMPUTED_VALUE"""),4.0)</f>
        <v>4</v>
      </c>
      <c r="O474" s="154"/>
      <c r="P474" s="154"/>
      <c r="Q474" s="154"/>
      <c r="R474" s="154"/>
      <c r="S474" s="154"/>
      <c r="T474" s="154"/>
      <c r="U474" s="154"/>
      <c r="V474" s="154"/>
      <c r="W474" s="154"/>
      <c r="X474" s="154"/>
      <c r="Y474" s="154"/>
      <c r="Z474" s="154"/>
    </row>
    <row r="475">
      <c r="A475" s="175" t="s">
        <v>66</v>
      </c>
      <c r="B475" s="175" t="s">
        <v>3</v>
      </c>
      <c r="C475" s="147" t="s">
        <v>761</v>
      </c>
      <c r="D475" s="145" t="s">
        <v>242</v>
      </c>
      <c r="E475" s="146">
        <v>44163.0</v>
      </c>
      <c r="F475" s="188" t="s">
        <v>243</v>
      </c>
      <c r="G475" s="189">
        <v>200.0</v>
      </c>
      <c r="H475" s="189">
        <v>130.0</v>
      </c>
      <c r="I475" s="189">
        <v>40.0</v>
      </c>
      <c r="J475" s="149">
        <f t="shared" si="16"/>
        <v>0.004125390053</v>
      </c>
      <c r="K475" s="150">
        <f t="shared" si="26"/>
        <v>3.231555541</v>
      </c>
      <c r="L475" s="151">
        <f t="shared" si="4"/>
        <v>2.119555574</v>
      </c>
      <c r="M475" s="152" t="str">
        <f t="shared" si="5"/>
        <v>vivszaid</v>
      </c>
      <c r="N475" s="154">
        <f>IFERROR(__xludf.DUMMYFUNCTION("""COMPUTED_VALUE"""),5.0)</f>
        <v>5</v>
      </c>
      <c r="O475" s="154"/>
      <c r="P475" s="154"/>
      <c r="Q475" s="154"/>
      <c r="R475" s="154"/>
      <c r="S475" s="154"/>
      <c r="T475" s="154"/>
      <c r="U475" s="154"/>
      <c r="V475" s="154"/>
      <c r="W475" s="154"/>
      <c r="X475" s="154"/>
      <c r="Y475" s="154"/>
      <c r="Z475" s="154"/>
    </row>
    <row r="476">
      <c r="A476" s="161" t="s">
        <v>66</v>
      </c>
      <c r="B476" s="161" t="s">
        <v>262</v>
      </c>
      <c r="C476" s="162" t="s">
        <v>363</v>
      </c>
      <c r="D476" s="163"/>
      <c r="E476" s="164"/>
      <c r="F476" s="157"/>
      <c r="G476" s="159"/>
      <c r="H476" s="159"/>
      <c r="I476" s="159"/>
      <c r="J476" s="149">
        <f t="shared" si="16"/>
        <v>0</v>
      </c>
      <c r="K476" s="165">
        <f>-0.85*R476</f>
        <v>-12.01081492</v>
      </c>
      <c r="L476" s="151">
        <f t="shared" si="4"/>
        <v>2.119555574</v>
      </c>
      <c r="M476" s="152" t="str">
        <f t="shared" si="5"/>
        <v>vivszaid</v>
      </c>
      <c r="N476" s="153">
        <f>IFERROR(__xludf.DUMMYFUNCTION("""COMPUTED_VALUE"""),6.0)</f>
        <v>6</v>
      </c>
      <c r="O476" s="154"/>
      <c r="P476" s="154"/>
      <c r="Q476" s="154"/>
      <c r="R476" s="154">
        <v>14.130370493717818</v>
      </c>
      <c r="S476" s="154"/>
      <c r="T476" s="154"/>
      <c r="U476" s="154"/>
      <c r="V476" s="154"/>
      <c r="W476" s="154"/>
      <c r="X476" s="154"/>
      <c r="Y476" s="154"/>
      <c r="Z476" s="154"/>
    </row>
    <row r="477">
      <c r="A477" s="175" t="s">
        <v>92</v>
      </c>
      <c r="B477" s="175" t="s">
        <v>76</v>
      </c>
      <c r="C477" s="147" t="s">
        <v>762</v>
      </c>
      <c r="D477" s="145" t="s">
        <v>242</v>
      </c>
      <c r="E477" s="146">
        <v>44162.0</v>
      </c>
      <c r="F477" s="188" t="s">
        <v>249</v>
      </c>
      <c r="G477" s="145">
        <v>100.0</v>
      </c>
      <c r="H477" s="189">
        <v>60.0</v>
      </c>
      <c r="I477" s="189">
        <v>50.0</v>
      </c>
      <c r="J477" s="149">
        <f t="shared" si="16"/>
        <v>0.002434716635</v>
      </c>
      <c r="K477" s="150">
        <f t="shared" ref="K477:K483" si="27">J477*$J$1</f>
        <v>1.907194697</v>
      </c>
      <c r="L477" s="151">
        <f t="shared" si="4"/>
        <v>1.907194697</v>
      </c>
      <c r="M477" s="152" t="str">
        <f t="shared" si="5"/>
        <v>bierlingm</v>
      </c>
      <c r="N477" s="154">
        <f>IFERROR(__xludf.DUMMYFUNCTION("""COMPUTED_VALUE"""),1.0)</f>
        <v>1</v>
      </c>
      <c r="O477" s="154"/>
      <c r="P477" s="154"/>
      <c r="Q477" s="154"/>
      <c r="R477" s="154"/>
      <c r="S477" s="154"/>
      <c r="T477" s="154"/>
      <c r="U477" s="154"/>
      <c r="V477" s="154"/>
      <c r="W477" s="154"/>
      <c r="X477" s="154"/>
      <c r="Y477" s="154"/>
      <c r="Z477" s="154"/>
    </row>
    <row r="478">
      <c r="A478" s="175" t="s">
        <v>33</v>
      </c>
      <c r="B478" s="175" t="s">
        <v>3</v>
      </c>
      <c r="C478" s="147" t="s">
        <v>582</v>
      </c>
      <c r="D478" s="145" t="s">
        <v>242</v>
      </c>
      <c r="E478" s="146">
        <v>44159.0</v>
      </c>
      <c r="F478" s="188" t="s">
        <v>249</v>
      </c>
      <c r="G478" s="145">
        <v>30.0</v>
      </c>
      <c r="H478" s="189">
        <v>60.0</v>
      </c>
      <c r="I478" s="189">
        <v>50.0</v>
      </c>
      <c r="J478" s="149">
        <f t="shared" si="16"/>
        <v>0.001675316344</v>
      </c>
      <c r="K478" s="150">
        <f t="shared" si="27"/>
        <v>1.312331136</v>
      </c>
      <c r="L478" s="151">
        <f t="shared" si="4"/>
        <v>1.668758291</v>
      </c>
      <c r="M478" s="152" t="str">
        <f t="shared" si="5"/>
        <v>fiorebotta</v>
      </c>
      <c r="N478" s="154">
        <f>IFERROR(__xludf.DUMMYFUNCTION("""COMPUTED_VALUE"""),1.0)</f>
        <v>1</v>
      </c>
      <c r="O478" s="154"/>
      <c r="P478" s="154"/>
      <c r="Q478" s="154"/>
      <c r="R478" s="154"/>
      <c r="S478" s="154"/>
      <c r="T478" s="154"/>
      <c r="U478" s="154"/>
      <c r="V478" s="154"/>
      <c r="W478" s="154"/>
      <c r="X478" s="154"/>
      <c r="Y478" s="154"/>
      <c r="Z478" s="154"/>
    </row>
    <row r="479">
      <c r="A479" s="175" t="s">
        <v>33</v>
      </c>
      <c r="B479" s="175" t="s">
        <v>3</v>
      </c>
      <c r="C479" s="147" t="s">
        <v>763</v>
      </c>
      <c r="D479" s="145" t="s">
        <v>242</v>
      </c>
      <c r="E479" s="146">
        <v>44159.0</v>
      </c>
      <c r="F479" s="188" t="s">
        <v>249</v>
      </c>
      <c r="G479" s="145">
        <v>30.0</v>
      </c>
      <c r="H479" s="189">
        <v>100.0</v>
      </c>
      <c r="I479" s="189">
        <v>50.0</v>
      </c>
      <c r="J479" s="149">
        <f t="shared" si="16"/>
        <v>0.002102529844</v>
      </c>
      <c r="K479" s="150">
        <f t="shared" si="27"/>
        <v>1.646981711</v>
      </c>
      <c r="L479" s="151">
        <f t="shared" si="4"/>
        <v>1.668758291</v>
      </c>
      <c r="M479" s="152" t="str">
        <f t="shared" si="5"/>
        <v>fiorebotta</v>
      </c>
      <c r="N479" s="154">
        <f>IFERROR(__xludf.DUMMYFUNCTION("""COMPUTED_VALUE"""),2.0)</f>
        <v>2</v>
      </c>
      <c r="O479" s="154"/>
      <c r="P479" s="154"/>
      <c r="Q479" s="154"/>
      <c r="R479" s="154"/>
      <c r="S479" s="154"/>
      <c r="T479" s="154"/>
      <c r="U479" s="154"/>
      <c r="V479" s="154"/>
      <c r="W479" s="154"/>
      <c r="X479" s="154"/>
      <c r="Y479" s="154"/>
      <c r="Z479" s="154"/>
    </row>
    <row r="480">
      <c r="A480" s="175" t="s">
        <v>33</v>
      </c>
      <c r="B480" s="175" t="s">
        <v>3</v>
      </c>
      <c r="C480" s="147" t="s">
        <v>759</v>
      </c>
      <c r="D480" s="145" t="s">
        <v>242</v>
      </c>
      <c r="E480" s="146">
        <v>44159.0</v>
      </c>
      <c r="F480" s="188" t="s">
        <v>249</v>
      </c>
      <c r="G480" s="145">
        <v>30.0</v>
      </c>
      <c r="H480" s="189">
        <v>110.0</v>
      </c>
      <c r="I480" s="189">
        <v>50.0</v>
      </c>
      <c r="J480" s="149">
        <f t="shared" si="16"/>
        <v>0.002209333219</v>
      </c>
      <c r="K480" s="150">
        <f t="shared" si="27"/>
        <v>1.730644355</v>
      </c>
      <c r="L480" s="151">
        <f t="shared" si="4"/>
        <v>1.668758291</v>
      </c>
      <c r="M480" s="152" t="str">
        <f t="shared" si="5"/>
        <v>fiorebotta</v>
      </c>
      <c r="N480" s="154">
        <f>IFERROR(__xludf.DUMMYFUNCTION("""COMPUTED_VALUE"""),3.0)</f>
        <v>3</v>
      </c>
      <c r="O480" s="154"/>
      <c r="P480" s="154"/>
      <c r="Q480" s="154"/>
      <c r="R480" s="154"/>
      <c r="S480" s="154"/>
      <c r="T480" s="154"/>
      <c r="U480" s="154"/>
      <c r="V480" s="154"/>
      <c r="W480" s="154"/>
      <c r="X480" s="154"/>
      <c r="Y480" s="154"/>
      <c r="Z480" s="154"/>
    </row>
    <row r="481">
      <c r="A481" s="175" t="s">
        <v>33</v>
      </c>
      <c r="B481" s="175" t="s">
        <v>76</v>
      </c>
      <c r="C481" s="147" t="s">
        <v>764</v>
      </c>
      <c r="D481" s="145" t="s">
        <v>242</v>
      </c>
      <c r="E481" s="146">
        <v>44162.0</v>
      </c>
      <c r="F481" s="188" t="s">
        <v>249</v>
      </c>
      <c r="G481" s="145">
        <v>100.0</v>
      </c>
      <c r="H481" s="189">
        <v>150.0</v>
      </c>
      <c r="I481" s="189">
        <v>100.0</v>
      </c>
      <c r="J481" s="149">
        <f t="shared" si="16"/>
        <v>0.004104985837</v>
      </c>
      <c r="K481" s="150">
        <f t="shared" si="27"/>
        <v>3.215572239</v>
      </c>
      <c r="L481" s="151">
        <f t="shared" si="4"/>
        <v>1.668758291</v>
      </c>
      <c r="M481" s="152" t="str">
        <f t="shared" si="5"/>
        <v>fiorebotta</v>
      </c>
      <c r="N481" s="154">
        <f>IFERROR(__xludf.DUMMYFUNCTION("""COMPUTED_VALUE"""),4.0)</f>
        <v>4</v>
      </c>
      <c r="O481" s="154"/>
      <c r="P481" s="154"/>
      <c r="Q481" s="154"/>
      <c r="R481" s="154"/>
      <c r="S481" s="154"/>
      <c r="T481" s="154"/>
      <c r="U481" s="154"/>
      <c r="V481" s="154"/>
      <c r="W481" s="154"/>
      <c r="X481" s="154"/>
      <c r="Y481" s="154"/>
      <c r="Z481" s="154"/>
    </row>
    <row r="482">
      <c r="A482" s="175" t="s">
        <v>33</v>
      </c>
      <c r="B482" s="175" t="s">
        <v>3</v>
      </c>
      <c r="C482" s="147" t="s">
        <v>591</v>
      </c>
      <c r="D482" s="145" t="s">
        <v>242</v>
      </c>
      <c r="E482" s="146">
        <v>44165.0</v>
      </c>
      <c r="F482" s="188" t="s">
        <v>249</v>
      </c>
      <c r="G482" s="145">
        <v>30.0</v>
      </c>
      <c r="H482" s="189">
        <v>60.0</v>
      </c>
      <c r="I482" s="189">
        <v>50.0</v>
      </c>
      <c r="J482" s="149">
        <f t="shared" si="16"/>
        <v>0.001675316344</v>
      </c>
      <c r="K482" s="150">
        <f t="shared" si="27"/>
        <v>1.312331136</v>
      </c>
      <c r="L482" s="151">
        <f t="shared" si="4"/>
        <v>1.668758291</v>
      </c>
      <c r="M482" s="152" t="str">
        <f t="shared" si="5"/>
        <v>fiorebotta</v>
      </c>
      <c r="N482" s="154">
        <f>IFERROR(__xludf.DUMMYFUNCTION("""COMPUTED_VALUE"""),5.0)</f>
        <v>5</v>
      </c>
      <c r="O482" s="154"/>
      <c r="P482" s="154"/>
      <c r="Q482" s="154"/>
      <c r="R482" s="154"/>
      <c r="S482" s="154"/>
      <c r="T482" s="154"/>
      <c r="U482" s="154"/>
      <c r="V482" s="154"/>
      <c r="W482" s="154"/>
      <c r="X482" s="154"/>
      <c r="Y482" s="154"/>
      <c r="Z482" s="154"/>
    </row>
    <row r="483">
      <c r="A483" s="175" t="s">
        <v>33</v>
      </c>
      <c r="B483" s="175" t="s">
        <v>33</v>
      </c>
      <c r="C483" s="147" t="s">
        <v>765</v>
      </c>
      <c r="D483" s="145" t="s">
        <v>242</v>
      </c>
      <c r="E483" s="166">
        <v>44168.0</v>
      </c>
      <c r="F483" s="147" t="s">
        <v>243</v>
      </c>
      <c r="G483" s="148">
        <v>100.0</v>
      </c>
      <c r="H483" s="148">
        <v>60.0</v>
      </c>
      <c r="I483" s="148">
        <v>50.0</v>
      </c>
      <c r="J483" s="149">
        <f t="shared" si="16"/>
        <v>0.002434716635</v>
      </c>
      <c r="K483" s="150">
        <f t="shared" si="27"/>
        <v>1.907194697</v>
      </c>
      <c r="L483" s="151">
        <f t="shared" si="4"/>
        <v>1.668758291</v>
      </c>
      <c r="M483" s="152" t="str">
        <f t="shared" si="5"/>
        <v>fiorebotta</v>
      </c>
      <c r="N483" s="154">
        <f>IFERROR(__xludf.DUMMYFUNCTION("""COMPUTED_VALUE"""),6.0)</f>
        <v>6</v>
      </c>
      <c r="O483" s="154"/>
      <c r="P483" s="154"/>
      <c r="Q483" s="154"/>
      <c r="R483" s="154"/>
      <c r="S483" s="154"/>
      <c r="T483" s="154"/>
      <c r="U483" s="154"/>
      <c r="V483" s="154"/>
      <c r="W483" s="154"/>
      <c r="X483" s="154"/>
      <c r="Y483" s="154"/>
      <c r="Z483" s="154"/>
    </row>
    <row r="484">
      <c r="A484" s="178" t="s">
        <v>33</v>
      </c>
      <c r="B484" s="161" t="s">
        <v>262</v>
      </c>
      <c r="C484" s="162" t="s">
        <v>363</v>
      </c>
      <c r="D484" s="163"/>
      <c r="E484" s="164"/>
      <c r="F484" s="157"/>
      <c r="G484" s="159"/>
      <c r="H484" s="159"/>
      <c r="I484" s="159"/>
      <c r="J484" s="149">
        <f t="shared" si="16"/>
        <v>0</v>
      </c>
      <c r="K484" s="165">
        <f>-0.85*R484</f>
        <v>-9.456296984</v>
      </c>
      <c r="L484" s="151">
        <f t="shared" si="4"/>
        <v>1.668758291</v>
      </c>
      <c r="M484" s="152" t="str">
        <f t="shared" si="5"/>
        <v>fiorebotta</v>
      </c>
      <c r="N484" s="153">
        <f>IFERROR(__xludf.DUMMYFUNCTION("""COMPUTED_VALUE"""),7.0)</f>
        <v>7</v>
      </c>
      <c r="O484" s="154"/>
      <c r="P484" s="154"/>
      <c r="Q484" s="154"/>
      <c r="R484" s="154">
        <v>11.125055275694283</v>
      </c>
      <c r="S484" s="154"/>
      <c r="T484" s="154"/>
      <c r="U484" s="154"/>
      <c r="V484" s="154"/>
      <c r="W484" s="154"/>
      <c r="X484" s="154"/>
      <c r="Y484" s="154"/>
      <c r="Z484" s="154"/>
    </row>
    <row r="485">
      <c r="A485" s="175" t="s">
        <v>61</v>
      </c>
      <c r="B485" s="175" t="s">
        <v>6</v>
      </c>
      <c r="C485" s="147" t="s">
        <v>596</v>
      </c>
      <c r="D485" s="145" t="s">
        <v>242</v>
      </c>
      <c r="E485" s="166">
        <v>44169.0</v>
      </c>
      <c r="F485" s="147" t="s">
        <v>249</v>
      </c>
      <c r="G485" s="148">
        <v>60.0</v>
      </c>
      <c r="H485" s="148">
        <v>60.0</v>
      </c>
      <c r="I485" s="148">
        <v>50.0</v>
      </c>
      <c r="J485" s="149">
        <f t="shared" si="16"/>
        <v>0.002000773612</v>
      </c>
      <c r="K485" s="150">
        <f t="shared" ref="K485:K492" si="28">J485*$J$1</f>
        <v>1.567272663</v>
      </c>
      <c r="L485" s="151">
        <f t="shared" si="4"/>
        <v>1.567272663</v>
      </c>
      <c r="M485" s="152" t="str">
        <f t="shared" si="5"/>
        <v>marinam00</v>
      </c>
      <c r="N485" s="154">
        <f>IFERROR(__xludf.DUMMYFUNCTION("""COMPUTED_VALUE"""),1.0)</f>
        <v>1</v>
      </c>
      <c r="O485" s="154"/>
      <c r="P485" s="154"/>
      <c r="Q485" s="154"/>
      <c r="R485" s="154"/>
      <c r="S485" s="154"/>
      <c r="T485" s="154"/>
      <c r="U485" s="154"/>
      <c r="V485" s="154"/>
      <c r="W485" s="154"/>
      <c r="X485" s="154"/>
      <c r="Y485" s="154"/>
      <c r="Z485" s="154"/>
    </row>
    <row r="486">
      <c r="A486" s="175" t="s">
        <v>116</v>
      </c>
      <c r="B486" s="175" t="s">
        <v>283</v>
      </c>
      <c r="C486" s="147" t="s">
        <v>575</v>
      </c>
      <c r="D486" s="145" t="s">
        <v>242</v>
      </c>
      <c r="E486" s="166">
        <v>44169.0</v>
      </c>
      <c r="F486" s="147" t="s">
        <v>249</v>
      </c>
      <c r="G486" s="148">
        <v>60.0</v>
      </c>
      <c r="H486" s="148">
        <v>45.0</v>
      </c>
      <c r="I486" s="148">
        <v>50.0</v>
      </c>
      <c r="J486" s="149">
        <f t="shared" si="16"/>
        <v>0.001840568549</v>
      </c>
      <c r="K486" s="150">
        <f t="shared" si="28"/>
        <v>1.441778697</v>
      </c>
      <c r="L486" s="151">
        <f t="shared" si="4"/>
        <v>1.441778697</v>
      </c>
      <c r="M486" s="152" t="str">
        <f t="shared" si="5"/>
        <v>chriscyber</v>
      </c>
      <c r="N486" s="154">
        <f>IFERROR(__xludf.DUMMYFUNCTION("""COMPUTED_VALUE"""),1.0)</f>
        <v>1</v>
      </c>
      <c r="O486" s="154"/>
      <c r="P486" s="154"/>
      <c r="Q486" s="154"/>
      <c r="R486" s="154"/>
      <c r="S486" s="154"/>
      <c r="T486" s="154"/>
      <c r="U486" s="154"/>
      <c r="V486" s="154"/>
      <c r="W486" s="154"/>
      <c r="X486" s="154"/>
      <c r="Y486" s="154"/>
      <c r="Z486" s="154"/>
    </row>
    <row r="487">
      <c r="A487" s="175" t="s">
        <v>39</v>
      </c>
      <c r="B487" s="175" t="s">
        <v>265</v>
      </c>
      <c r="C487" s="147" t="s">
        <v>766</v>
      </c>
      <c r="D487" s="145" t="s">
        <v>242</v>
      </c>
      <c r="E487" s="146">
        <v>44162.0</v>
      </c>
      <c r="F487" s="188" t="s">
        <v>249</v>
      </c>
      <c r="G487" s="145">
        <v>50.0</v>
      </c>
      <c r="H487" s="189">
        <v>40.0</v>
      </c>
      <c r="I487" s="189">
        <v>50.0</v>
      </c>
      <c r="J487" s="149">
        <f t="shared" si="16"/>
        <v>0.001678681106</v>
      </c>
      <c r="K487" s="150">
        <f t="shared" si="28"/>
        <v>1.314966866</v>
      </c>
      <c r="L487" s="151">
        <f t="shared" si="4"/>
        <v>1.314966866</v>
      </c>
      <c r="M487" s="152" t="str">
        <f t="shared" si="5"/>
        <v>abchewey</v>
      </c>
      <c r="N487" s="154">
        <f>IFERROR(__xludf.DUMMYFUNCTION("""COMPUTED_VALUE"""),1.0)</f>
        <v>1</v>
      </c>
      <c r="O487" s="154"/>
      <c r="P487" s="154"/>
      <c r="Q487" s="154"/>
      <c r="R487" s="154"/>
      <c r="S487" s="154"/>
      <c r="T487" s="154"/>
      <c r="U487" s="154"/>
      <c r="V487" s="154"/>
      <c r="W487" s="154"/>
      <c r="X487" s="154"/>
      <c r="Y487" s="154"/>
      <c r="Z487" s="154"/>
    </row>
    <row r="488">
      <c r="A488" s="175" t="s">
        <v>96</v>
      </c>
      <c r="B488" s="175" t="s">
        <v>288</v>
      </c>
      <c r="C488" s="147" t="s">
        <v>767</v>
      </c>
      <c r="D488" s="145" t="s">
        <v>242</v>
      </c>
      <c r="E488" s="146">
        <v>44159.0</v>
      </c>
      <c r="F488" s="188" t="s">
        <v>249</v>
      </c>
      <c r="G488" s="145">
        <v>100.0</v>
      </c>
      <c r="H488" s="189">
        <v>100.0</v>
      </c>
      <c r="I488" s="189">
        <v>100.0</v>
      </c>
      <c r="J488" s="149">
        <f t="shared" si="16"/>
        <v>0.003570968962</v>
      </c>
      <c r="K488" s="150">
        <f t="shared" si="28"/>
        <v>2.79725902</v>
      </c>
      <c r="L488" s="151">
        <f t="shared" si="4"/>
        <v>1.290917975</v>
      </c>
      <c r="M488" s="152" t="str">
        <f t="shared" si="5"/>
        <v>anthonyoliai</v>
      </c>
      <c r="N488" s="154">
        <f>IFERROR(__xludf.DUMMYFUNCTION("""COMPUTED_VALUE"""),1.0)</f>
        <v>1</v>
      </c>
      <c r="O488" s="154"/>
      <c r="P488" s="154"/>
      <c r="Q488" s="154"/>
      <c r="R488" s="154"/>
      <c r="S488" s="154"/>
      <c r="T488" s="154"/>
      <c r="U488" s="154"/>
      <c r="V488" s="154"/>
      <c r="W488" s="154"/>
      <c r="X488" s="154"/>
      <c r="Y488" s="154"/>
      <c r="Z488" s="154"/>
    </row>
    <row r="489">
      <c r="A489" s="175" t="s">
        <v>96</v>
      </c>
      <c r="B489" s="175" t="s">
        <v>3</v>
      </c>
      <c r="C489" s="147" t="s">
        <v>582</v>
      </c>
      <c r="D489" s="145" t="s">
        <v>242</v>
      </c>
      <c r="E489" s="146">
        <v>44159.0</v>
      </c>
      <c r="F489" s="188" t="s">
        <v>249</v>
      </c>
      <c r="G489" s="145">
        <v>30.0</v>
      </c>
      <c r="H489" s="189">
        <v>60.0</v>
      </c>
      <c r="I489" s="189">
        <v>50.0</v>
      </c>
      <c r="J489" s="149">
        <f t="shared" si="16"/>
        <v>0.001675316344</v>
      </c>
      <c r="K489" s="150">
        <f t="shared" si="28"/>
        <v>1.312331136</v>
      </c>
      <c r="L489" s="151">
        <f t="shared" si="4"/>
        <v>1.290917975</v>
      </c>
      <c r="M489" s="152" t="str">
        <f t="shared" si="5"/>
        <v>anthonyoliai</v>
      </c>
      <c r="N489" s="154">
        <f>IFERROR(__xludf.DUMMYFUNCTION("""COMPUTED_VALUE"""),2.0)</f>
        <v>2</v>
      </c>
      <c r="O489" s="154"/>
      <c r="P489" s="154"/>
      <c r="Q489" s="154"/>
      <c r="R489" s="154"/>
      <c r="S489" s="154"/>
      <c r="T489" s="154"/>
      <c r="U489" s="154"/>
      <c r="V489" s="154"/>
      <c r="W489" s="154"/>
      <c r="X489" s="154"/>
      <c r="Y489" s="154"/>
      <c r="Z489" s="154"/>
    </row>
    <row r="490">
      <c r="A490" s="175" t="s">
        <v>96</v>
      </c>
      <c r="B490" s="175" t="s">
        <v>3</v>
      </c>
      <c r="C490" s="147" t="s">
        <v>768</v>
      </c>
      <c r="D490" s="145" t="s">
        <v>242</v>
      </c>
      <c r="E490" s="146">
        <v>44159.0</v>
      </c>
      <c r="F490" s="188" t="s">
        <v>249</v>
      </c>
      <c r="G490" s="145">
        <v>50.0</v>
      </c>
      <c r="H490" s="189">
        <v>90.0</v>
      </c>
      <c r="I490" s="189">
        <v>50.0</v>
      </c>
      <c r="J490" s="149">
        <f t="shared" si="16"/>
        <v>0.002212697981</v>
      </c>
      <c r="K490" s="150">
        <f t="shared" si="28"/>
        <v>1.733280085</v>
      </c>
      <c r="L490" s="151">
        <f t="shared" si="4"/>
        <v>1.290917975</v>
      </c>
      <c r="M490" s="152" t="str">
        <f t="shared" si="5"/>
        <v>anthonyoliai</v>
      </c>
      <c r="N490" s="154">
        <f>IFERROR(__xludf.DUMMYFUNCTION("""COMPUTED_VALUE"""),3.0)</f>
        <v>3</v>
      </c>
      <c r="O490" s="154"/>
      <c r="P490" s="154"/>
      <c r="Q490" s="154"/>
      <c r="R490" s="154"/>
      <c r="S490" s="154"/>
      <c r="T490" s="154"/>
      <c r="U490" s="154"/>
      <c r="V490" s="154"/>
      <c r="W490" s="154"/>
      <c r="X490" s="154"/>
      <c r="Y490" s="154"/>
      <c r="Z490" s="154"/>
    </row>
    <row r="491">
      <c r="A491" s="175" t="s">
        <v>96</v>
      </c>
      <c r="B491" s="175" t="s">
        <v>769</v>
      </c>
      <c r="C491" s="147" t="s">
        <v>770</v>
      </c>
      <c r="D491" s="145" t="s">
        <v>242</v>
      </c>
      <c r="E491" s="146">
        <v>44164.0</v>
      </c>
      <c r="F491" s="188" t="s">
        <v>243</v>
      </c>
      <c r="G491" s="145">
        <v>20.0</v>
      </c>
      <c r="H491" s="189">
        <v>100.0</v>
      </c>
      <c r="I491" s="189">
        <v>40.0</v>
      </c>
      <c r="J491" s="149">
        <f t="shared" si="16"/>
        <v>0.001852236323</v>
      </c>
      <c r="K491" s="150">
        <f t="shared" si="28"/>
        <v>1.450918453</v>
      </c>
      <c r="L491" s="151">
        <f t="shared" si="4"/>
        <v>1.290917975</v>
      </c>
      <c r="M491" s="152" t="str">
        <f t="shared" si="5"/>
        <v>anthonyoliai</v>
      </c>
      <c r="N491" s="154">
        <f>IFERROR(__xludf.DUMMYFUNCTION("""COMPUTED_VALUE"""),4.0)</f>
        <v>4</v>
      </c>
      <c r="O491" s="154"/>
      <c r="P491" s="154"/>
      <c r="Q491" s="154"/>
      <c r="R491" s="154"/>
      <c r="S491" s="154"/>
      <c r="T491" s="154"/>
      <c r="U491" s="154"/>
      <c r="V491" s="154"/>
      <c r="W491" s="154"/>
      <c r="X491" s="154"/>
      <c r="Y491" s="154"/>
      <c r="Z491" s="154"/>
    </row>
    <row r="492">
      <c r="A492" s="175" t="s">
        <v>96</v>
      </c>
      <c r="B492" s="175" t="s">
        <v>3</v>
      </c>
      <c r="C492" s="147" t="s">
        <v>591</v>
      </c>
      <c r="D492" s="145" t="s">
        <v>242</v>
      </c>
      <c r="E492" s="146">
        <v>44165.0</v>
      </c>
      <c r="F492" s="188" t="s">
        <v>249</v>
      </c>
      <c r="G492" s="145">
        <v>30.0</v>
      </c>
      <c r="H492" s="189">
        <v>60.0</v>
      </c>
      <c r="I492" s="189">
        <v>50.0</v>
      </c>
      <c r="J492" s="149">
        <f t="shared" si="16"/>
        <v>0.001675316344</v>
      </c>
      <c r="K492" s="150">
        <f t="shared" si="28"/>
        <v>1.312331136</v>
      </c>
      <c r="L492" s="151">
        <f t="shared" si="4"/>
        <v>1.290917975</v>
      </c>
      <c r="M492" s="152" t="str">
        <f t="shared" si="5"/>
        <v>anthonyoliai</v>
      </c>
      <c r="N492" s="154">
        <f>IFERROR(__xludf.DUMMYFUNCTION("""COMPUTED_VALUE"""),5.0)</f>
        <v>5</v>
      </c>
      <c r="O492" s="154"/>
      <c r="P492" s="154"/>
      <c r="Q492" s="154"/>
      <c r="R492" s="154"/>
      <c r="S492" s="154"/>
      <c r="T492" s="154"/>
      <c r="U492" s="154"/>
      <c r="V492" s="154"/>
      <c r="W492" s="154"/>
      <c r="X492" s="154"/>
      <c r="Y492" s="154"/>
      <c r="Z492" s="154"/>
    </row>
    <row r="493">
      <c r="A493" s="178" t="s">
        <v>96</v>
      </c>
      <c r="B493" s="161" t="s">
        <v>262</v>
      </c>
      <c r="C493" s="162" t="s">
        <v>314</v>
      </c>
      <c r="D493" s="163"/>
      <c r="E493" s="164"/>
      <c r="F493" s="157"/>
      <c r="G493" s="159"/>
      <c r="H493" s="159"/>
      <c r="I493" s="159"/>
      <c r="J493" s="149">
        <f t="shared" si="16"/>
        <v>0</v>
      </c>
      <c r="K493" s="165">
        <f>-0.85*R493</f>
        <v>-7.315201857</v>
      </c>
      <c r="L493" s="151">
        <f t="shared" si="4"/>
        <v>1.290917975</v>
      </c>
      <c r="M493" s="152" t="str">
        <f t="shared" si="5"/>
        <v>anthonyoliai</v>
      </c>
      <c r="N493" s="153">
        <f>IFERROR(__xludf.DUMMYFUNCTION("""COMPUTED_VALUE"""),6.0)</f>
        <v>6</v>
      </c>
      <c r="O493" s="154"/>
      <c r="P493" s="154"/>
      <c r="Q493" s="154"/>
      <c r="R493" s="154">
        <v>8.606119831199203</v>
      </c>
      <c r="S493" s="154"/>
      <c r="T493" s="154"/>
      <c r="U493" s="154"/>
      <c r="V493" s="154"/>
      <c r="W493" s="154"/>
      <c r="X493" s="154"/>
      <c r="Y493" s="154"/>
      <c r="Z493" s="154"/>
    </row>
    <row r="494">
      <c r="A494" s="175" t="s">
        <v>127</v>
      </c>
      <c r="B494" s="175" t="s">
        <v>76</v>
      </c>
      <c r="C494" s="147" t="s">
        <v>771</v>
      </c>
      <c r="D494" s="145" t="s">
        <v>242</v>
      </c>
      <c r="E494" s="166">
        <v>44169.0</v>
      </c>
      <c r="F494" s="147" t="s">
        <v>249</v>
      </c>
      <c r="G494" s="148">
        <v>46.0</v>
      </c>
      <c r="H494" s="148">
        <v>46.0</v>
      </c>
      <c r="I494" s="148">
        <v>45.0</v>
      </c>
      <c r="J494" s="149">
        <f t="shared" si="16"/>
        <v>0.001628464946</v>
      </c>
      <c r="K494" s="150">
        <f t="shared" ref="K494:K508" si="29">J494*$J$1</f>
        <v>1.275630874</v>
      </c>
      <c r="L494" s="151">
        <f t="shared" si="4"/>
        <v>1.275630874</v>
      </c>
      <c r="M494" s="152" t="str">
        <f t="shared" si="5"/>
        <v>officialnico</v>
      </c>
      <c r="N494" s="154">
        <f>IFERROR(__xludf.DUMMYFUNCTION("""COMPUTED_VALUE"""),1.0)</f>
        <v>1</v>
      </c>
      <c r="O494" s="154"/>
      <c r="P494" s="154"/>
      <c r="Q494" s="154"/>
      <c r="R494" s="154"/>
      <c r="S494" s="154"/>
      <c r="T494" s="154"/>
      <c r="U494" s="154"/>
      <c r="V494" s="154"/>
      <c r="W494" s="154"/>
      <c r="X494" s="154"/>
      <c r="Y494" s="154"/>
      <c r="Z494" s="154"/>
    </row>
    <row r="495">
      <c r="A495" s="175" t="s">
        <v>95</v>
      </c>
      <c r="B495" s="175" t="s">
        <v>76</v>
      </c>
      <c r="C495" s="147" t="s">
        <v>574</v>
      </c>
      <c r="D495" s="145" t="s">
        <v>242</v>
      </c>
      <c r="E495" s="166">
        <v>44169.0</v>
      </c>
      <c r="F495" s="147" t="s">
        <v>249</v>
      </c>
      <c r="G495" s="148">
        <v>45.0</v>
      </c>
      <c r="H495" s="148">
        <v>45.0</v>
      </c>
      <c r="I495" s="148">
        <v>40.0</v>
      </c>
      <c r="J495" s="149">
        <f t="shared" si="16"/>
        <v>0.00153603215</v>
      </c>
      <c r="K495" s="150">
        <f t="shared" si="29"/>
        <v>1.203225184</v>
      </c>
      <c r="L495" s="151">
        <f t="shared" si="4"/>
        <v>1.203225184</v>
      </c>
      <c r="M495" s="152" t="str">
        <f t="shared" si="5"/>
        <v>glefevre</v>
      </c>
      <c r="N495" s="154">
        <f>IFERROR(__xludf.DUMMYFUNCTION("""COMPUTED_VALUE"""),1.0)</f>
        <v>1</v>
      </c>
      <c r="O495" s="154"/>
      <c r="P495" s="154"/>
      <c r="Q495" s="154"/>
      <c r="R495" s="154"/>
      <c r="S495" s="154"/>
      <c r="T495" s="154"/>
      <c r="U495" s="154"/>
      <c r="V495" s="154"/>
      <c r="W495" s="154"/>
      <c r="X495" s="154"/>
      <c r="Y495" s="154"/>
      <c r="Z495" s="154"/>
    </row>
    <row r="496">
      <c r="A496" s="175" t="s">
        <v>129</v>
      </c>
      <c r="B496" s="175" t="s">
        <v>76</v>
      </c>
      <c r="C496" s="147" t="s">
        <v>574</v>
      </c>
      <c r="D496" s="145" t="s">
        <v>242</v>
      </c>
      <c r="E496" s="166">
        <v>44169.0</v>
      </c>
      <c r="F496" s="147" t="s">
        <v>249</v>
      </c>
      <c r="G496" s="148">
        <v>45.0</v>
      </c>
      <c r="H496" s="148">
        <v>45.0</v>
      </c>
      <c r="I496" s="148">
        <v>40.0</v>
      </c>
      <c r="J496" s="149">
        <f t="shared" si="16"/>
        <v>0.00153603215</v>
      </c>
      <c r="K496" s="150">
        <f t="shared" si="29"/>
        <v>1.203225184</v>
      </c>
      <c r="L496" s="151">
        <f t="shared" si="4"/>
        <v>1.203225184</v>
      </c>
      <c r="M496" s="152" t="str">
        <f t="shared" si="5"/>
        <v>witwiki3</v>
      </c>
      <c r="N496" s="154">
        <f>IFERROR(__xludf.DUMMYFUNCTION("""COMPUTED_VALUE"""),1.0)</f>
        <v>1</v>
      </c>
      <c r="O496" s="154"/>
      <c r="P496" s="154"/>
      <c r="Q496" s="154"/>
      <c r="R496" s="154"/>
      <c r="S496" s="154"/>
      <c r="T496" s="154"/>
      <c r="U496" s="154"/>
      <c r="V496" s="154"/>
      <c r="W496" s="154"/>
      <c r="X496" s="154"/>
      <c r="Y496" s="154"/>
      <c r="Z496" s="154"/>
    </row>
    <row r="497">
      <c r="A497" s="175" t="s">
        <v>52</v>
      </c>
      <c r="B497" s="175" t="s">
        <v>6</v>
      </c>
      <c r="C497" s="147" t="s">
        <v>558</v>
      </c>
      <c r="D497" s="145" t="s">
        <v>242</v>
      </c>
      <c r="E497" s="146">
        <v>44160.0</v>
      </c>
      <c r="F497" s="188" t="s">
        <v>249</v>
      </c>
      <c r="G497" s="189">
        <v>50.0</v>
      </c>
      <c r="H497" s="189">
        <v>60.0</v>
      </c>
      <c r="I497" s="189">
        <v>20.0</v>
      </c>
      <c r="J497" s="149">
        <f t="shared" si="16"/>
        <v>0.00146686456</v>
      </c>
      <c r="K497" s="150">
        <f t="shared" si="29"/>
        <v>1.149043905</v>
      </c>
      <c r="L497" s="151">
        <f t="shared" si="4"/>
        <v>1.149043905</v>
      </c>
      <c r="M497" s="152" t="str">
        <f t="shared" si="5"/>
        <v>elihanover</v>
      </c>
      <c r="N497" s="154">
        <f>IFERROR(__xludf.DUMMYFUNCTION("""COMPUTED_VALUE"""),1.0)</f>
        <v>1</v>
      </c>
      <c r="O497" s="154"/>
      <c r="P497" s="154"/>
      <c r="Q497" s="154"/>
      <c r="R497" s="154"/>
      <c r="S497" s="154"/>
      <c r="T497" s="154"/>
      <c r="U497" s="154"/>
      <c r="V497" s="154"/>
      <c r="W497" s="154"/>
      <c r="X497" s="154"/>
      <c r="Y497" s="154"/>
      <c r="Z497" s="154"/>
    </row>
    <row r="498">
      <c r="A498" s="175" t="s">
        <v>134</v>
      </c>
      <c r="B498" s="175" t="s">
        <v>265</v>
      </c>
      <c r="C498" s="147" t="s">
        <v>772</v>
      </c>
      <c r="D498" s="145" t="s">
        <v>242</v>
      </c>
      <c r="E498" s="166">
        <v>44169.0</v>
      </c>
      <c r="F498" s="147" t="s">
        <v>249</v>
      </c>
      <c r="G498" s="148">
        <v>1.0</v>
      </c>
      <c r="H498" s="148">
        <v>1.0</v>
      </c>
      <c r="I498" s="148">
        <v>10.0</v>
      </c>
      <c r="J498" s="149">
        <f t="shared" si="16"/>
        <v>0.0001633366785</v>
      </c>
      <c r="K498" s="150">
        <f t="shared" si="29"/>
        <v>0.1279470648</v>
      </c>
      <c r="L498" s="151">
        <f t="shared" si="4"/>
        <v>1.137085788</v>
      </c>
      <c r="M498" s="152" t="str">
        <f t="shared" si="5"/>
        <v>vasileios_panagiotidis</v>
      </c>
      <c r="N498" s="154">
        <f>IFERROR(__xludf.DUMMYFUNCTION("""COMPUTED_VALUE"""),1.0)</f>
        <v>1</v>
      </c>
      <c r="O498" s="154"/>
      <c r="P498" s="154"/>
      <c r="Q498" s="154"/>
      <c r="R498" s="154"/>
      <c r="S498" s="154"/>
      <c r="T498" s="154"/>
      <c r="U498" s="154"/>
      <c r="V498" s="154"/>
      <c r="W498" s="154"/>
      <c r="X498" s="154"/>
      <c r="Y498" s="154"/>
      <c r="Z498" s="154"/>
    </row>
    <row r="499">
      <c r="A499" s="175" t="s">
        <v>134</v>
      </c>
      <c r="B499" s="175" t="s">
        <v>323</v>
      </c>
      <c r="C499" s="147" t="s">
        <v>773</v>
      </c>
      <c r="D499" s="145" t="s">
        <v>242</v>
      </c>
      <c r="E499" s="166">
        <v>44169.0</v>
      </c>
      <c r="F499" s="147" t="s">
        <v>249</v>
      </c>
      <c r="G499" s="148">
        <v>50.0</v>
      </c>
      <c r="H499" s="148">
        <v>30.0</v>
      </c>
      <c r="I499" s="148">
        <v>30.0</v>
      </c>
      <c r="J499" s="149">
        <f t="shared" si="16"/>
        <v>0.0012882622</v>
      </c>
      <c r="K499" s="150">
        <f t="shared" si="29"/>
        <v>1.009138724</v>
      </c>
      <c r="L499" s="151">
        <f t="shared" si="4"/>
        <v>1.137085788</v>
      </c>
      <c r="M499" s="152" t="str">
        <f t="shared" si="5"/>
        <v>vasileios_panagiotidis</v>
      </c>
      <c r="N499" s="154">
        <f>IFERROR(__xludf.DUMMYFUNCTION("""COMPUTED_VALUE"""),2.0)</f>
        <v>2</v>
      </c>
      <c r="O499" s="154"/>
      <c r="P499" s="154"/>
      <c r="Q499" s="154"/>
      <c r="R499" s="154"/>
      <c r="S499" s="154"/>
      <c r="T499" s="154"/>
      <c r="U499" s="154"/>
      <c r="V499" s="154"/>
      <c r="W499" s="154"/>
      <c r="X499" s="154"/>
      <c r="Y499" s="154"/>
      <c r="Z499" s="154"/>
    </row>
    <row r="500">
      <c r="A500" s="175" t="s">
        <v>63</v>
      </c>
      <c r="B500" s="175" t="s">
        <v>255</v>
      </c>
      <c r="C500" s="147" t="s">
        <v>577</v>
      </c>
      <c r="D500" s="145" t="s">
        <v>242</v>
      </c>
      <c r="E500" s="146">
        <v>44160.0</v>
      </c>
      <c r="F500" s="188" t="s">
        <v>257</v>
      </c>
      <c r="G500" s="145">
        <v>30.0</v>
      </c>
      <c r="H500" s="189">
        <v>60.0</v>
      </c>
      <c r="I500" s="189">
        <v>30.0</v>
      </c>
      <c r="J500" s="149">
        <f t="shared" si="16"/>
        <v>0.001391700814</v>
      </c>
      <c r="K500" s="150">
        <f t="shared" si="29"/>
        <v>1.090165637</v>
      </c>
      <c r="L500" s="151">
        <f t="shared" si="4"/>
        <v>1.090165637</v>
      </c>
      <c r="M500" s="152" t="str">
        <f t="shared" si="5"/>
        <v>simunstrukan</v>
      </c>
      <c r="N500" s="154">
        <f>IFERROR(__xludf.DUMMYFUNCTION("""COMPUTED_VALUE"""),1.0)</f>
        <v>1</v>
      </c>
      <c r="O500" s="154"/>
      <c r="P500" s="154"/>
      <c r="Q500" s="154"/>
      <c r="R500" s="154"/>
      <c r="S500" s="154"/>
      <c r="T500" s="154"/>
      <c r="U500" s="154"/>
      <c r="V500" s="154"/>
      <c r="W500" s="154"/>
      <c r="X500" s="154"/>
      <c r="Y500" s="154"/>
      <c r="Z500" s="154"/>
    </row>
    <row r="501">
      <c r="A501" s="175" t="s">
        <v>57</v>
      </c>
      <c r="B501" s="175" t="s">
        <v>255</v>
      </c>
      <c r="C501" s="147" t="s">
        <v>577</v>
      </c>
      <c r="D501" s="145" t="s">
        <v>242</v>
      </c>
      <c r="E501" s="146">
        <v>44160.0</v>
      </c>
      <c r="F501" s="188" t="s">
        <v>257</v>
      </c>
      <c r="G501" s="145">
        <v>30.0</v>
      </c>
      <c r="H501" s="189">
        <v>60.0</v>
      </c>
      <c r="I501" s="189">
        <v>30.0</v>
      </c>
      <c r="J501" s="149">
        <f t="shared" si="16"/>
        <v>0.001391700814</v>
      </c>
      <c r="K501" s="150">
        <f t="shared" si="29"/>
        <v>1.090165637</v>
      </c>
      <c r="L501" s="151">
        <f t="shared" si="4"/>
        <v>1.090165637</v>
      </c>
      <c r="M501" s="152" t="str">
        <f t="shared" si="5"/>
        <v>vitormarthendal</v>
      </c>
      <c r="N501" s="154">
        <f>IFERROR(__xludf.DUMMYFUNCTION("""COMPUTED_VALUE"""),1.0)</f>
        <v>1</v>
      </c>
      <c r="O501" s="154"/>
      <c r="P501" s="154"/>
      <c r="Q501" s="154"/>
      <c r="R501" s="154"/>
      <c r="S501" s="154"/>
      <c r="T501" s="154"/>
      <c r="U501" s="154"/>
      <c r="V501" s="154"/>
      <c r="W501" s="154"/>
      <c r="X501" s="154"/>
      <c r="Y501" s="154"/>
      <c r="Z501" s="154"/>
    </row>
    <row r="502">
      <c r="A502" s="175" t="s">
        <v>136</v>
      </c>
      <c r="B502" s="175" t="s">
        <v>265</v>
      </c>
      <c r="C502" s="147" t="s">
        <v>774</v>
      </c>
      <c r="D502" s="145" t="s">
        <v>242</v>
      </c>
      <c r="E502" s="146">
        <v>44161.0</v>
      </c>
      <c r="F502" s="188" t="s">
        <v>249</v>
      </c>
      <c r="G502" s="145">
        <v>1.0</v>
      </c>
      <c r="H502" s="189">
        <v>1.0</v>
      </c>
      <c r="I502" s="189">
        <v>10.0</v>
      </c>
      <c r="J502" s="149">
        <f t="shared" si="16"/>
        <v>0.0001633366785</v>
      </c>
      <c r="K502" s="150">
        <f t="shared" si="29"/>
        <v>0.1279470648</v>
      </c>
      <c r="L502" s="151">
        <f t="shared" si="4"/>
        <v>1.05210528</v>
      </c>
      <c r="M502" s="152" t="str">
        <f t="shared" si="5"/>
        <v>revxzx</v>
      </c>
      <c r="N502" s="154">
        <f>IFERROR(__xludf.DUMMYFUNCTION("""COMPUTED_VALUE"""),1.0)</f>
        <v>1</v>
      </c>
      <c r="O502" s="154"/>
      <c r="P502" s="154"/>
      <c r="Q502" s="154"/>
      <c r="R502" s="154"/>
      <c r="S502" s="154"/>
      <c r="T502" s="154"/>
      <c r="U502" s="154"/>
      <c r="V502" s="154"/>
      <c r="W502" s="154"/>
      <c r="X502" s="154"/>
      <c r="Y502" s="154"/>
      <c r="Z502" s="154"/>
    </row>
    <row r="503">
      <c r="A503" s="175" t="s">
        <v>136</v>
      </c>
      <c r="B503" s="175" t="s">
        <v>76</v>
      </c>
      <c r="C503" s="147" t="s">
        <v>563</v>
      </c>
      <c r="D503" s="145" t="s">
        <v>242</v>
      </c>
      <c r="E503" s="146">
        <v>44163.0</v>
      </c>
      <c r="F503" s="188" t="s">
        <v>249</v>
      </c>
      <c r="G503" s="145">
        <v>40.0</v>
      </c>
      <c r="H503" s="189">
        <v>30.0</v>
      </c>
      <c r="I503" s="189">
        <v>30.0</v>
      </c>
      <c r="J503" s="149">
        <f t="shared" si="16"/>
        <v>0.001179776444</v>
      </c>
      <c r="K503" s="150">
        <f t="shared" si="29"/>
        <v>0.9241582148</v>
      </c>
      <c r="L503" s="151">
        <f t="shared" si="4"/>
        <v>1.05210528</v>
      </c>
      <c r="M503" s="152" t="str">
        <f t="shared" si="5"/>
        <v>revxzx</v>
      </c>
      <c r="N503" s="154">
        <f>IFERROR(__xludf.DUMMYFUNCTION("""COMPUTED_VALUE"""),2.0)</f>
        <v>2</v>
      </c>
      <c r="O503" s="154"/>
      <c r="P503" s="154"/>
      <c r="Q503" s="154"/>
      <c r="R503" s="154"/>
      <c r="S503" s="154"/>
      <c r="T503" s="154"/>
      <c r="U503" s="154"/>
      <c r="V503" s="154"/>
      <c r="W503" s="154"/>
      <c r="X503" s="154"/>
      <c r="Y503" s="154"/>
      <c r="Z503" s="154"/>
    </row>
    <row r="504">
      <c r="A504" s="175" t="s">
        <v>82</v>
      </c>
      <c r="B504" s="175" t="s">
        <v>265</v>
      </c>
      <c r="C504" s="147" t="s">
        <v>557</v>
      </c>
      <c r="D504" s="145" t="s">
        <v>242</v>
      </c>
      <c r="E504" s="146">
        <v>44159.0</v>
      </c>
      <c r="F504" s="188" t="s">
        <v>249</v>
      </c>
      <c r="G504" s="145">
        <v>20.0</v>
      </c>
      <c r="H504" s="189">
        <v>60.0</v>
      </c>
      <c r="I504" s="189">
        <v>30.0</v>
      </c>
      <c r="J504" s="149">
        <f t="shared" si="16"/>
        <v>0.001283215058</v>
      </c>
      <c r="K504" s="150">
        <f t="shared" si="29"/>
        <v>1.005185129</v>
      </c>
      <c r="L504" s="151">
        <f t="shared" si="4"/>
        <v>0.9695880757</v>
      </c>
      <c r="M504" s="152" t="str">
        <f t="shared" si="5"/>
        <v>atacas</v>
      </c>
      <c r="N504" s="154">
        <f>IFERROR(__xludf.DUMMYFUNCTION("""COMPUTED_VALUE"""),1.0)</f>
        <v>1</v>
      </c>
      <c r="O504" s="154"/>
      <c r="P504" s="154"/>
      <c r="Q504" s="154"/>
      <c r="R504" s="154"/>
      <c r="S504" s="154"/>
      <c r="T504" s="154"/>
      <c r="U504" s="154"/>
      <c r="V504" s="154"/>
      <c r="W504" s="154"/>
      <c r="X504" s="154"/>
      <c r="Y504" s="154"/>
      <c r="Z504" s="154"/>
    </row>
    <row r="505">
      <c r="A505" s="175" t="s">
        <v>82</v>
      </c>
      <c r="B505" s="175" t="s">
        <v>6</v>
      </c>
      <c r="C505" s="147" t="s">
        <v>558</v>
      </c>
      <c r="D505" s="145" t="s">
        <v>242</v>
      </c>
      <c r="E505" s="146">
        <v>44160.0</v>
      </c>
      <c r="F505" s="188" t="s">
        <v>249</v>
      </c>
      <c r="G505" s="145">
        <v>20.0</v>
      </c>
      <c r="H505" s="189">
        <v>60.0</v>
      </c>
      <c r="I505" s="189">
        <v>20.0</v>
      </c>
      <c r="J505" s="149">
        <f t="shared" si="16"/>
        <v>0.001141407292</v>
      </c>
      <c r="K505" s="150">
        <f t="shared" si="29"/>
        <v>0.894102379</v>
      </c>
      <c r="L505" s="151">
        <f t="shared" si="4"/>
        <v>0.9695880757</v>
      </c>
      <c r="M505" s="152" t="str">
        <f t="shared" si="5"/>
        <v>atacas</v>
      </c>
      <c r="N505" s="154">
        <f>IFERROR(__xludf.DUMMYFUNCTION("""COMPUTED_VALUE"""),2.0)</f>
        <v>2</v>
      </c>
      <c r="O505" s="154"/>
      <c r="P505" s="154"/>
      <c r="Q505" s="154"/>
      <c r="R505" s="154"/>
      <c r="S505" s="154"/>
      <c r="T505" s="154"/>
      <c r="U505" s="154"/>
      <c r="V505" s="154"/>
      <c r="W505" s="154"/>
      <c r="X505" s="154"/>
      <c r="Y505" s="154"/>
      <c r="Z505" s="154"/>
    </row>
    <row r="506">
      <c r="A506" s="175" t="s">
        <v>82</v>
      </c>
      <c r="B506" s="175" t="s">
        <v>21</v>
      </c>
      <c r="C506" s="147" t="s">
        <v>590</v>
      </c>
      <c r="D506" s="145" t="s">
        <v>242</v>
      </c>
      <c r="E506" s="146">
        <v>44165.0</v>
      </c>
      <c r="F506" s="188" t="s">
        <v>249</v>
      </c>
      <c r="G506" s="145">
        <v>100.0</v>
      </c>
      <c r="H506" s="189">
        <v>60.0</v>
      </c>
      <c r="I506" s="189">
        <v>50.0</v>
      </c>
      <c r="J506" s="149">
        <f t="shared" si="16"/>
        <v>0.002434716635</v>
      </c>
      <c r="K506" s="150">
        <f t="shared" si="29"/>
        <v>1.907194697</v>
      </c>
      <c r="L506" s="151">
        <f t="shared" si="4"/>
        <v>0.9695880757</v>
      </c>
      <c r="M506" s="152" t="str">
        <f t="shared" si="5"/>
        <v>atacas</v>
      </c>
      <c r="N506" s="154">
        <f>IFERROR(__xludf.DUMMYFUNCTION("""COMPUTED_VALUE"""),3.0)</f>
        <v>3</v>
      </c>
      <c r="O506" s="154"/>
      <c r="P506" s="154"/>
      <c r="Q506" s="154"/>
      <c r="R506" s="154"/>
      <c r="S506" s="154"/>
      <c r="T506" s="154"/>
      <c r="U506" s="154"/>
      <c r="V506" s="154"/>
      <c r="W506" s="154"/>
      <c r="X506" s="154"/>
      <c r="Y506" s="154"/>
      <c r="Z506" s="154"/>
    </row>
    <row r="507">
      <c r="A507" s="175" t="s">
        <v>82</v>
      </c>
      <c r="B507" s="175" t="s">
        <v>21</v>
      </c>
      <c r="C507" s="147" t="s">
        <v>565</v>
      </c>
      <c r="D507" s="145" t="s">
        <v>242</v>
      </c>
      <c r="E507" s="166">
        <v>44166.0</v>
      </c>
      <c r="F507" s="147" t="s">
        <v>249</v>
      </c>
      <c r="G507" s="148">
        <v>60.0</v>
      </c>
      <c r="H507" s="148">
        <v>60.0</v>
      </c>
      <c r="I507" s="148">
        <v>40.0</v>
      </c>
      <c r="J507" s="149">
        <f t="shared" si="16"/>
        <v>0.001858965846</v>
      </c>
      <c r="K507" s="150">
        <f t="shared" si="29"/>
        <v>1.456189913</v>
      </c>
      <c r="L507" s="151">
        <f t="shared" si="4"/>
        <v>0.9695880757</v>
      </c>
      <c r="M507" s="152" t="str">
        <f t="shared" si="5"/>
        <v>atacas</v>
      </c>
      <c r="N507" s="154">
        <f>IFERROR(__xludf.DUMMYFUNCTION("""COMPUTED_VALUE"""),4.0)</f>
        <v>4</v>
      </c>
      <c r="O507" s="154"/>
      <c r="P507" s="154"/>
      <c r="Q507" s="154"/>
      <c r="R507" s="154"/>
      <c r="S507" s="154"/>
      <c r="T507" s="154"/>
      <c r="U507" s="154"/>
      <c r="V507" s="154"/>
      <c r="W507" s="154"/>
      <c r="X507" s="154"/>
      <c r="Y507" s="154"/>
      <c r="Z507" s="154"/>
    </row>
    <row r="508">
      <c r="A508" s="175" t="s">
        <v>82</v>
      </c>
      <c r="B508" s="175" t="s">
        <v>21</v>
      </c>
      <c r="C508" s="147" t="s">
        <v>566</v>
      </c>
      <c r="D508" s="145" t="s">
        <v>242</v>
      </c>
      <c r="E508" s="166">
        <v>44166.0</v>
      </c>
      <c r="F508" s="147" t="s">
        <v>249</v>
      </c>
      <c r="G508" s="148">
        <v>30.0</v>
      </c>
      <c r="H508" s="148">
        <v>60.0</v>
      </c>
      <c r="I508" s="148">
        <v>40.0</v>
      </c>
      <c r="J508" s="149">
        <f t="shared" si="16"/>
        <v>0.001533508579</v>
      </c>
      <c r="K508" s="150">
        <f t="shared" si="29"/>
        <v>1.201248387</v>
      </c>
      <c r="L508" s="151">
        <f t="shared" si="4"/>
        <v>0.9695880757</v>
      </c>
      <c r="M508" s="152" t="str">
        <f t="shared" si="5"/>
        <v>atacas</v>
      </c>
      <c r="N508" s="154">
        <f>IFERROR(__xludf.DUMMYFUNCTION("""COMPUTED_VALUE"""),5.0)</f>
        <v>5</v>
      </c>
      <c r="O508" s="154"/>
      <c r="P508" s="154"/>
      <c r="Q508" s="154"/>
      <c r="R508" s="154"/>
      <c r="S508" s="154"/>
      <c r="T508" s="154"/>
      <c r="U508" s="154"/>
      <c r="V508" s="154"/>
      <c r="W508" s="154"/>
      <c r="X508" s="154"/>
      <c r="Y508" s="154"/>
      <c r="Z508" s="154"/>
    </row>
    <row r="509">
      <c r="A509" s="161" t="s">
        <v>82</v>
      </c>
      <c r="B509" s="161" t="s">
        <v>262</v>
      </c>
      <c r="C509" s="158" t="s">
        <v>367</v>
      </c>
      <c r="D509" s="163"/>
      <c r="E509" s="164"/>
      <c r="F509" s="157"/>
      <c r="G509" s="153"/>
      <c r="H509" s="159"/>
      <c r="I509" s="159"/>
      <c r="J509" s="149">
        <f t="shared" si="16"/>
        <v>0</v>
      </c>
      <c r="K509" s="165">
        <f>-0.85*R509</f>
        <v>-5.494332429</v>
      </c>
      <c r="L509" s="151">
        <f t="shared" si="4"/>
        <v>0.9695880757</v>
      </c>
      <c r="M509" s="152" t="str">
        <f t="shared" si="5"/>
        <v>atacas</v>
      </c>
      <c r="N509" s="153">
        <f>IFERROR(__xludf.DUMMYFUNCTION("""COMPUTED_VALUE"""),6.0)</f>
        <v>6</v>
      </c>
      <c r="O509" s="154"/>
      <c r="P509" s="154"/>
      <c r="Q509" s="154"/>
      <c r="R509" s="154">
        <v>6.463920504925881</v>
      </c>
      <c r="S509" s="154"/>
      <c r="T509" s="154"/>
      <c r="U509" s="154"/>
      <c r="V509" s="154"/>
      <c r="W509" s="154"/>
      <c r="X509" s="154"/>
      <c r="Y509" s="154"/>
      <c r="Z509" s="154"/>
    </row>
    <row r="510">
      <c r="A510" s="175" t="s">
        <v>124</v>
      </c>
      <c r="B510" s="175" t="s">
        <v>76</v>
      </c>
      <c r="C510" s="147" t="s">
        <v>563</v>
      </c>
      <c r="D510" s="145" t="s">
        <v>242</v>
      </c>
      <c r="E510" s="146">
        <v>44163.0</v>
      </c>
      <c r="F510" s="188" t="s">
        <v>249</v>
      </c>
      <c r="G510" s="145">
        <v>40.0</v>
      </c>
      <c r="H510" s="189">
        <v>30.0</v>
      </c>
      <c r="I510" s="189">
        <v>30.0</v>
      </c>
      <c r="J510" s="149">
        <f t="shared" si="16"/>
        <v>0.001179776444</v>
      </c>
      <c r="K510" s="150">
        <f t="shared" ref="K510:K513" si="30">J510*$J$1</f>
        <v>0.9241582148</v>
      </c>
      <c r="L510" s="151">
        <f t="shared" si="4"/>
        <v>0.9241582148</v>
      </c>
      <c r="M510" s="152" t="str">
        <f t="shared" si="5"/>
        <v>luukweber</v>
      </c>
      <c r="N510" s="154">
        <f>IFERROR(__xludf.DUMMYFUNCTION("""COMPUTED_VALUE"""),1.0)</f>
        <v>1</v>
      </c>
      <c r="O510" s="154"/>
      <c r="P510" s="154"/>
      <c r="Q510" s="154"/>
      <c r="R510" s="154"/>
      <c r="S510" s="154"/>
      <c r="T510" s="154"/>
      <c r="U510" s="154"/>
      <c r="V510" s="154"/>
      <c r="W510" s="154"/>
      <c r="X510" s="154"/>
      <c r="Y510" s="154"/>
      <c r="Z510" s="154"/>
    </row>
    <row r="511">
      <c r="A511" s="175" t="s">
        <v>65</v>
      </c>
      <c r="B511" s="175" t="s">
        <v>255</v>
      </c>
      <c r="C511" s="147" t="s">
        <v>775</v>
      </c>
      <c r="D511" s="145" t="s">
        <v>242</v>
      </c>
      <c r="E511" s="166">
        <v>44167.0</v>
      </c>
      <c r="F511" s="147" t="s">
        <v>260</v>
      </c>
      <c r="G511" s="148">
        <v>10.0</v>
      </c>
      <c r="H511" s="148">
        <v>40.0</v>
      </c>
      <c r="I511" s="148">
        <v>40.0</v>
      </c>
      <c r="J511" s="149">
        <f t="shared" si="16"/>
        <v>0.001102930317</v>
      </c>
      <c r="K511" s="150">
        <f t="shared" si="30"/>
        <v>0.8639620819</v>
      </c>
      <c r="L511" s="151">
        <f t="shared" si="4"/>
        <v>0.8639620819</v>
      </c>
      <c r="M511" s="152" t="str">
        <f t="shared" si="5"/>
        <v>krrisis</v>
      </c>
      <c r="N511" s="154">
        <f>IFERROR(__xludf.DUMMYFUNCTION("""COMPUTED_VALUE"""),1.0)</f>
        <v>1</v>
      </c>
      <c r="O511" s="154"/>
      <c r="P511" s="154"/>
      <c r="Q511" s="154"/>
      <c r="R511" s="154"/>
      <c r="S511" s="154"/>
      <c r="T511" s="154"/>
      <c r="U511" s="154"/>
      <c r="V511" s="154"/>
      <c r="W511" s="154"/>
      <c r="X511" s="154"/>
      <c r="Y511" s="154"/>
      <c r="Z511" s="154"/>
    </row>
    <row r="512">
      <c r="A512" s="175" t="s">
        <v>99</v>
      </c>
      <c r="B512" s="175" t="s">
        <v>265</v>
      </c>
      <c r="C512" s="147" t="s">
        <v>776</v>
      </c>
      <c r="D512" s="145" t="s">
        <v>242</v>
      </c>
      <c r="E512" s="146">
        <v>44162.0</v>
      </c>
      <c r="F512" s="188" t="s">
        <v>249</v>
      </c>
      <c r="G512" s="145">
        <v>50.0</v>
      </c>
      <c r="H512" s="189">
        <v>30.0</v>
      </c>
      <c r="I512" s="189">
        <v>10.0</v>
      </c>
      <c r="J512" s="149">
        <f t="shared" si="16"/>
        <v>0.001004646669</v>
      </c>
      <c r="K512" s="150">
        <f t="shared" si="30"/>
        <v>0.7869732244</v>
      </c>
      <c r="L512" s="151">
        <f t="shared" si="4"/>
        <v>0.7869732244</v>
      </c>
      <c r="M512" s="152" t="str">
        <f t="shared" si="5"/>
        <v>sbilbao</v>
      </c>
      <c r="N512" s="154">
        <f>IFERROR(__xludf.DUMMYFUNCTION("""COMPUTED_VALUE"""),1.0)</f>
        <v>1</v>
      </c>
      <c r="O512" s="154"/>
      <c r="P512" s="154"/>
      <c r="Q512" s="154"/>
      <c r="R512" s="154"/>
      <c r="S512" s="154"/>
      <c r="T512" s="154"/>
      <c r="U512" s="154"/>
      <c r="V512" s="154"/>
      <c r="W512" s="154"/>
      <c r="X512" s="154"/>
      <c r="Y512" s="154"/>
      <c r="Z512" s="154"/>
    </row>
    <row r="513">
      <c r="A513" s="175" t="s">
        <v>150</v>
      </c>
      <c r="B513" s="175" t="s">
        <v>265</v>
      </c>
      <c r="C513" s="147" t="s">
        <v>776</v>
      </c>
      <c r="D513" s="145" t="s">
        <v>242</v>
      </c>
      <c r="E513" s="146">
        <v>44162.0</v>
      </c>
      <c r="F513" s="188" t="s">
        <v>249</v>
      </c>
      <c r="G513" s="145">
        <v>50.0</v>
      </c>
      <c r="H513" s="189">
        <v>30.0</v>
      </c>
      <c r="I513" s="189">
        <v>10.0</v>
      </c>
      <c r="J513" s="149">
        <f t="shared" si="16"/>
        <v>0.001004646669</v>
      </c>
      <c r="K513" s="150">
        <f t="shared" si="30"/>
        <v>0.7869732244</v>
      </c>
      <c r="L513" s="151">
        <f t="shared" si="4"/>
        <v>0.7869732244</v>
      </c>
      <c r="M513" s="152" t="str">
        <f t="shared" si="5"/>
        <v>cryptononymouseconomist</v>
      </c>
      <c r="N513" s="154">
        <f>IFERROR(__xludf.DUMMYFUNCTION("""COMPUTED_VALUE"""),1.0)</f>
        <v>1</v>
      </c>
      <c r="O513" s="154"/>
      <c r="P513" s="154"/>
      <c r="Q513" s="154"/>
      <c r="R513" s="154"/>
      <c r="S513" s="154"/>
      <c r="T513" s="154"/>
      <c r="U513" s="154"/>
      <c r="V513" s="154"/>
      <c r="W513" s="154"/>
      <c r="X513" s="154"/>
      <c r="Y513" s="154"/>
      <c r="Z513" s="154"/>
    </row>
    <row r="514">
      <c r="A514" s="175"/>
      <c r="B514" s="175"/>
      <c r="C514" s="188"/>
      <c r="D514" s="145"/>
      <c r="E514" s="166"/>
      <c r="F514" s="147"/>
      <c r="G514" s="154"/>
      <c r="H514" s="184"/>
      <c r="I514" s="184"/>
      <c r="J514" s="149"/>
      <c r="K514" s="150"/>
      <c r="L514" s="151"/>
      <c r="M514" s="152"/>
      <c r="N514" s="154"/>
      <c r="O514" s="148" t="s">
        <v>777</v>
      </c>
      <c r="P514" s="148">
        <v>27.0</v>
      </c>
      <c r="Q514" s="148" t="s">
        <v>778</v>
      </c>
      <c r="R514" s="148">
        <v>29.0</v>
      </c>
      <c r="S514" s="148" t="s">
        <v>779</v>
      </c>
      <c r="T514" s="148">
        <v>27.0</v>
      </c>
      <c r="U514" s="154"/>
      <c r="V514" s="154"/>
      <c r="W514" s="154"/>
      <c r="X514" s="154"/>
      <c r="Y514" s="154"/>
      <c r="Z514" s="154"/>
    </row>
  </sheetData>
  <autoFilter ref="$A$3:$Z$514">
    <sortState ref="A3:Z514">
      <sortCondition descending="1" ref="L3:L514"/>
    </sortState>
  </autoFilter>
  <hyperlinks>
    <hyperlink r:id="rId1" ref="C2"/>
  </hyperlinks>
  <drawing r:id="rId2"/>
</worksheet>
</file>