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b\OneDrive - University of Greenwich\Year 3\Adv Comp Eng\"/>
    </mc:Choice>
  </mc:AlternateContent>
  <xr:revisionPtr revIDLastSave="0" documentId="13_ncr:1_{78CF2E06-DF95-4502-A8FB-EA3C9AE884FA}" xr6:coauthVersionLast="45" xr6:coauthVersionMax="45" xr10:uidLastSave="{00000000-0000-0000-0000-000000000000}"/>
  <bookViews>
    <workbookView xWindow="-120" yWindow="-120" windowWidth="29040" windowHeight="16440" activeTab="1" xr2:uid="{9514CB12-99B9-49C8-BA45-B5D4973C49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T27" i="1"/>
  <c r="R12" i="1"/>
  <c r="R13" i="1"/>
  <c r="F28" i="1" l="1"/>
  <c r="R21" i="1" s="1"/>
  <c r="T23" i="1" s="1"/>
  <c r="O28" i="1" l="1"/>
  <c r="F29" i="1"/>
  <c r="Q28" i="1"/>
  <c r="Q30" i="1"/>
  <c r="Q31" i="1"/>
  <c r="Q32" i="1"/>
  <c r="Q33" i="1"/>
  <c r="Q34" i="1"/>
  <c r="Q35" i="1"/>
  <c r="F30" i="1" l="1"/>
  <c r="F35" i="1" l="1"/>
  <c r="F34" i="1"/>
  <c r="F33" i="1"/>
  <c r="F32" i="1"/>
  <c r="F31" i="1"/>
  <c r="F24" i="1" l="1"/>
  <c r="M24" i="1" s="1"/>
  <c r="F23" i="1"/>
  <c r="M23" i="1" s="1"/>
  <c r="F22" i="1"/>
  <c r="M22" i="1" s="1"/>
  <c r="F21" i="1"/>
  <c r="M21" i="1" s="1"/>
  <c r="F20" i="1"/>
  <c r="M20" i="1" s="1"/>
  <c r="F19" i="1"/>
  <c r="M19" i="1" s="1"/>
  <c r="F18" i="1"/>
  <c r="M18" i="1" s="1"/>
  <c r="F17" i="1"/>
  <c r="M17" i="1" s="1"/>
  <c r="F12" i="1" l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<sst xmlns="http://schemas.openxmlformats.org/spreadsheetml/2006/main" count="79" uniqueCount="23">
  <si>
    <t>Node</t>
  </si>
  <si>
    <t xml:space="preserve">Split </t>
  </si>
  <si>
    <t>Core</t>
  </si>
  <si>
    <t>Password</t>
  </si>
  <si>
    <t xml:space="preserve">Time </t>
  </si>
  <si>
    <t>Iteration</t>
  </si>
  <si>
    <t>Temp</t>
  </si>
  <si>
    <t>Power</t>
  </si>
  <si>
    <t>zWfrmVYA</t>
  </si>
  <si>
    <t>One Unknown</t>
  </si>
  <si>
    <t>Two Unknown</t>
  </si>
  <si>
    <t>WHcud6AU</t>
  </si>
  <si>
    <t>Time (s)</t>
  </si>
  <si>
    <t>Time Unit</t>
  </si>
  <si>
    <t>4FL3p7Jr</t>
  </si>
  <si>
    <t>Three Unknown 600MHz</t>
  </si>
  <si>
    <t>Three Unknown 1400 MHz</t>
  </si>
  <si>
    <t>Column1</t>
  </si>
  <si>
    <t>Column2</t>
  </si>
  <si>
    <t>Temp Node 02</t>
  </si>
  <si>
    <t>1400 MHz</t>
  </si>
  <si>
    <t>600 MHz</t>
  </si>
  <si>
    <t>Temp Node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</si>
</sst>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4" borderId="2" xfId="0" applyFill="1" applyBorder="1" applyAlignment="1">
      <alignment horizontal="center"/>
    </xf>
    <xf numFmtId="0" fontId="0" fillId="5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1400MHz</a:t>
            </a:r>
            <a:r>
              <a:rPr lang="en-GB" baseline="0">
                <a:solidFill>
                  <a:sysClr val="windowText" lastClr="000000"/>
                </a:solidFill>
              </a:rPr>
              <a:t> Temperature (</a:t>
            </a:r>
            <a:r>
              <a:rPr lang="en-GB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℃</a:t>
            </a:r>
            <a:r>
              <a:rPr lang="en-GB" baseline="0">
                <a:solidFill>
                  <a:sysClr val="windowText" lastClr="000000"/>
                </a:solidFill>
              </a:rPr>
              <a:t>) of Compute Nodes and Power(W) of HPCC  vs number of cores running jobs 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245957806247088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Temp Node 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Sheet2!$C$4:$C$11</c:f>
              <c:numCache>
                <c:formatCode>General</c:formatCode>
                <c:ptCount val="8"/>
                <c:pt idx="0">
                  <c:v>37</c:v>
                </c:pt>
                <c:pt idx="1">
                  <c:v>41.3</c:v>
                </c:pt>
                <c:pt idx="2">
                  <c:v>45.1</c:v>
                </c:pt>
                <c:pt idx="3">
                  <c:v>49.4</c:v>
                </c:pt>
                <c:pt idx="4">
                  <c:v>49.4</c:v>
                </c:pt>
                <c:pt idx="5">
                  <c:v>49.4</c:v>
                </c:pt>
                <c:pt idx="6">
                  <c:v>49.4</c:v>
                </c:pt>
                <c:pt idx="7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4-4F0F-A62A-DA1F9F48A63B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Temp Node 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Sheet2!$D$4:$D$11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37</c:v>
                </c:pt>
                <c:pt idx="5">
                  <c:v>41.9</c:v>
                </c:pt>
                <c:pt idx="6">
                  <c:v>46.2</c:v>
                </c:pt>
                <c:pt idx="7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4-4F0F-A62A-DA1F9F48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22290175"/>
        <c:axId val="1780838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Split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04-4F0F-A62A-DA1F9F48A63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Sheet2!$E$3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Sheet2!$E$4:$E$11</c:f>
              <c:numCache>
                <c:formatCode>General</c:formatCode>
                <c:ptCount val="8"/>
                <c:pt idx="0">
                  <c:v>23.4</c:v>
                </c:pt>
                <c:pt idx="1">
                  <c:v>24.4</c:v>
                </c:pt>
                <c:pt idx="2">
                  <c:v>25.9</c:v>
                </c:pt>
                <c:pt idx="3">
                  <c:v>27.3</c:v>
                </c:pt>
                <c:pt idx="4">
                  <c:v>27.9</c:v>
                </c:pt>
                <c:pt idx="5">
                  <c:v>29.3</c:v>
                </c:pt>
                <c:pt idx="6">
                  <c:v>30.4</c:v>
                </c:pt>
                <c:pt idx="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4-4F0F-A62A-DA1F9F48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02175"/>
        <c:axId val="1780824271"/>
      </c:lineChart>
      <c:catAx>
        <c:axId val="19222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Job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Split over </a:t>
                </a:r>
                <a:r>
                  <a:rPr lang="en-GB" i="1" baseline="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i="0" baseline="0">
                    <a:solidFill>
                      <a:sysClr val="windowText" lastClr="000000"/>
                    </a:solidFill>
                  </a:rPr>
                  <a:t> number of cores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8415"/>
        <c:crosses val="autoZero"/>
        <c:auto val="1"/>
        <c:lblAlgn val="ctr"/>
        <c:lblOffset val="100"/>
        <c:noMultiLvlLbl val="0"/>
      </c:catAx>
      <c:valAx>
        <c:axId val="17808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Temperature(</a:t>
                </a: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GB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0175"/>
        <c:crosses val="autoZero"/>
        <c:crossBetween val="between"/>
      </c:valAx>
      <c:valAx>
        <c:axId val="1780824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02175"/>
        <c:crosses val="max"/>
        <c:crossBetween val="between"/>
      </c:valAx>
      <c:catAx>
        <c:axId val="1922302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824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600MHz</a:t>
            </a:r>
            <a:r>
              <a:rPr lang="en-GB" baseline="0">
                <a:solidFill>
                  <a:sysClr val="windowText" lastClr="000000"/>
                </a:solidFill>
              </a:rPr>
              <a:t> </a:t>
            </a:r>
            <a:r>
              <a:rPr lang="en-GB" sz="1400" b="0" i="0" u="none" strike="noStrike" baseline="0">
                <a:effectLst/>
              </a:rPr>
              <a:t>Temperature (℃) </a:t>
            </a:r>
            <a:r>
              <a:rPr lang="en-GB" baseline="0">
                <a:solidFill>
                  <a:sysClr val="windowText" lastClr="000000"/>
                </a:solidFill>
              </a:rPr>
              <a:t>of Compute Nodes and Power (W) of HPCC  vs number of cores running jobs 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Temp Node 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Sheet2!$I$4:$I$11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35.4</c:v>
                </c:pt>
                <c:pt idx="2">
                  <c:v>36.5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2-46DA-A0DE-6044195E61D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Temp Node 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Sheet2!$J$4:$J$11</c:f>
              <c:numCache>
                <c:formatCode>General</c:formatCode>
                <c:ptCount val="8"/>
                <c:pt idx="0">
                  <c:v>31.1</c:v>
                </c:pt>
                <c:pt idx="1">
                  <c:v>31.1</c:v>
                </c:pt>
                <c:pt idx="2">
                  <c:v>31.1</c:v>
                </c:pt>
                <c:pt idx="3">
                  <c:v>31.1</c:v>
                </c:pt>
                <c:pt idx="4">
                  <c:v>33.200000000000003</c:v>
                </c:pt>
                <c:pt idx="5">
                  <c:v>33.799999999999997</c:v>
                </c:pt>
                <c:pt idx="6">
                  <c:v>35.4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2-46DA-A0DE-6044195E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22290175"/>
        <c:axId val="1780838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Split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9A2-46DA-A0DE-6044195E61D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Sheet2!$E$3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Sheet2!$K$4:$K$11</c:f>
              <c:numCache>
                <c:formatCode>General</c:formatCode>
                <c:ptCount val="8"/>
                <c:pt idx="0">
                  <c:v>22.6</c:v>
                </c:pt>
                <c:pt idx="1">
                  <c:v>22.9</c:v>
                </c:pt>
                <c:pt idx="2">
                  <c:v>23.1</c:v>
                </c:pt>
                <c:pt idx="3">
                  <c:v>23.4</c:v>
                </c:pt>
                <c:pt idx="4">
                  <c:v>23.8</c:v>
                </c:pt>
                <c:pt idx="5">
                  <c:v>24.2</c:v>
                </c:pt>
                <c:pt idx="6">
                  <c:v>24.4</c:v>
                </c:pt>
                <c:pt idx="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2-46DA-A0DE-6044195E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02175"/>
        <c:axId val="1780824271"/>
      </c:lineChart>
      <c:catAx>
        <c:axId val="19222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Job split over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i="1" baseline="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i="0" baseline="0">
                    <a:solidFill>
                      <a:sysClr val="windowText" lastClr="000000"/>
                    </a:solidFill>
                  </a:rPr>
                  <a:t> number of cores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8415"/>
        <c:crosses val="autoZero"/>
        <c:auto val="1"/>
        <c:lblAlgn val="ctr"/>
        <c:lblOffset val="100"/>
        <c:noMultiLvlLbl val="0"/>
      </c:catAx>
      <c:valAx>
        <c:axId val="17808384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(℃)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0175"/>
        <c:crosses val="autoZero"/>
        <c:crossBetween val="between"/>
        <c:majorUnit val="5"/>
      </c:valAx>
      <c:valAx>
        <c:axId val="1780824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02175"/>
        <c:crosses val="max"/>
        <c:crossBetween val="between"/>
      </c:valAx>
      <c:catAx>
        <c:axId val="1922302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824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1400</a:t>
            </a:r>
            <a:r>
              <a:rPr lang="en-GB" baseline="0">
                <a:solidFill>
                  <a:sysClr val="windowText" lastClr="000000"/>
                </a:solidFill>
              </a:rPr>
              <a:t> - </a:t>
            </a:r>
            <a:r>
              <a:rPr lang="en-GB">
                <a:solidFill>
                  <a:sysClr val="windowText" lastClr="000000"/>
                </a:solidFill>
              </a:rPr>
              <a:t>600MHz</a:t>
            </a:r>
            <a:r>
              <a:rPr lang="en-GB" baseline="0">
                <a:solidFill>
                  <a:sysClr val="windowText" lastClr="000000"/>
                </a:solidFill>
              </a:rPr>
              <a:t>  Time (s) and Power (W) of HPCC vs number of cores running jobs 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Power 1400Mhz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Sheet2!$E$4:$E$11</c:f>
              <c:numCache>
                <c:formatCode>General</c:formatCode>
                <c:ptCount val="8"/>
                <c:pt idx="0">
                  <c:v>23.4</c:v>
                </c:pt>
                <c:pt idx="1">
                  <c:v>24.4</c:v>
                </c:pt>
                <c:pt idx="2">
                  <c:v>25.9</c:v>
                </c:pt>
                <c:pt idx="3">
                  <c:v>27.3</c:v>
                </c:pt>
                <c:pt idx="4">
                  <c:v>27.9</c:v>
                </c:pt>
                <c:pt idx="5">
                  <c:v>29.3</c:v>
                </c:pt>
                <c:pt idx="6">
                  <c:v>30.4</c:v>
                </c:pt>
                <c:pt idx="7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C-4E78-B42C-C42E90A6A302}"/>
            </c:ext>
          </c:extLst>
        </c:ser>
        <c:ser>
          <c:idx val="6"/>
          <c:order val="6"/>
          <c:tx>
            <c:v>Power 600MHz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3C-4E78-B42C-C42E90A6A302}"/>
              </c:ext>
            </c:extLst>
          </c:dPt>
          <c:val>
            <c:numRef>
              <c:f>Sheet2!$K$4:$K$11</c:f>
              <c:numCache>
                <c:formatCode>General</c:formatCode>
                <c:ptCount val="8"/>
                <c:pt idx="0">
                  <c:v>22.6</c:v>
                </c:pt>
                <c:pt idx="1">
                  <c:v>22.9</c:v>
                </c:pt>
                <c:pt idx="2">
                  <c:v>23.1</c:v>
                </c:pt>
                <c:pt idx="3">
                  <c:v>23.4</c:v>
                </c:pt>
                <c:pt idx="4">
                  <c:v>23.8</c:v>
                </c:pt>
                <c:pt idx="5">
                  <c:v>24.2</c:v>
                </c:pt>
                <c:pt idx="6">
                  <c:v>24.4</c:v>
                </c:pt>
                <c:pt idx="7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C-4E78-B42C-C42E90A6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290175"/>
        <c:axId val="1780838415"/>
      </c:barChart>
      <c:lineChart>
        <c:grouping val="standard"/>
        <c:varyColors val="0"/>
        <c:ser>
          <c:idx val="5"/>
          <c:order val="4"/>
          <c:tx>
            <c:v>Time 1400MHz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Sheet1!$F$28:$F$35</c:f>
              <c:numCache>
                <c:formatCode>General</c:formatCode>
                <c:ptCount val="8"/>
                <c:pt idx="0">
                  <c:v>12269.047</c:v>
                </c:pt>
                <c:pt idx="1">
                  <c:v>13185.4</c:v>
                </c:pt>
                <c:pt idx="2">
                  <c:v>14113.045</c:v>
                </c:pt>
                <c:pt idx="3">
                  <c:v>15087.68</c:v>
                </c:pt>
                <c:pt idx="4">
                  <c:v>2862.5329999999999</c:v>
                </c:pt>
                <c:pt idx="5">
                  <c:v>4776.4399999999996</c:v>
                </c:pt>
                <c:pt idx="6">
                  <c:v>6047.2420000000002</c:v>
                </c:pt>
                <c:pt idx="7">
                  <c:v>287.55099999999999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C-4E78-B42C-C42E90A6A302}"/>
            </c:ext>
          </c:extLst>
        </c:ser>
        <c:ser>
          <c:idx val="4"/>
          <c:order val="5"/>
          <c:tx>
            <c:v>Time 600MHz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Sheet1!$O$28:$O$35</c:f>
              <c:numCache>
                <c:formatCode>General</c:formatCode>
                <c:ptCount val="8"/>
                <c:pt idx="0">
                  <c:v>25515.214</c:v>
                </c:pt>
                <c:pt idx="1">
                  <c:v>27310.411</c:v>
                </c:pt>
                <c:pt idx="2">
                  <c:v>29346.953000000001</c:v>
                </c:pt>
                <c:pt idx="3">
                  <c:v>31323.083999999999</c:v>
                </c:pt>
                <c:pt idx="4">
                  <c:v>5842.1930000000002</c:v>
                </c:pt>
                <c:pt idx="5">
                  <c:v>9809.4310000000005</c:v>
                </c:pt>
                <c:pt idx="6">
                  <c:v>12443.619000000001</c:v>
                </c:pt>
                <c:pt idx="7">
                  <c:v>586.03599999999994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E78-B42C-C42E90A6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02175"/>
        <c:axId val="1780824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Split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3C-4E78-B42C-C42E90A6A3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Temp Node 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Sheet2!$I$4:$I$11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33.200000000000003</c:v>
                      </c:pt>
                      <c:pt idx="1">
                        <c:v>35.4</c:v>
                      </c:pt>
                      <c:pt idx="2">
                        <c:v>36.5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37</c:v>
                      </c:pt>
                      <c:pt idx="6">
                        <c:v>37</c:v>
                      </c:pt>
                      <c:pt idx="7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3C-4E78-B42C-C42E90A6A3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Sheet2!$D$3</c15:sqref>
                        </c15:formulaRef>
                      </c:ext>
                    </c:extLst>
                    <c:strCache>
                      <c:ptCount val="1"/>
                      <c:pt idx="0">
                        <c:v>Temp Node 03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Sheet2!$J$4:$J$11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31.1</c:v>
                      </c:pt>
                      <c:pt idx="1">
                        <c:v>31.1</c:v>
                      </c:pt>
                      <c:pt idx="2">
                        <c:v>31.1</c:v>
                      </c:pt>
                      <c:pt idx="3">
                        <c:v>31.1</c:v>
                      </c:pt>
                      <c:pt idx="4">
                        <c:v>33.200000000000003</c:v>
                      </c:pt>
                      <c:pt idx="5">
                        <c:v>33.799999999999997</c:v>
                      </c:pt>
                      <c:pt idx="6">
                        <c:v>35.4</c:v>
                      </c:pt>
                      <c:pt idx="7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3C-4E78-B42C-C42E90A6A302}"/>
                  </c:ext>
                </c:extLst>
              </c15:ser>
            </c15:filteredLineSeries>
          </c:ext>
        </c:extLst>
      </c:lineChart>
      <c:catAx>
        <c:axId val="19222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Job Split </a:t>
                </a:r>
                <a:r>
                  <a:rPr lang="en-GB" i="1">
                    <a:solidFill>
                      <a:sysClr val="windowText" lastClr="000000"/>
                    </a:solidFill>
                  </a:rPr>
                  <a:t>n </a:t>
                </a:r>
                <a:r>
                  <a:rPr lang="en-GB" i="0">
                    <a:solidFill>
                      <a:sysClr val="windowText" lastClr="000000"/>
                    </a:solidFill>
                  </a:rPr>
                  <a:t>number of cores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8415"/>
        <c:crosses val="autoZero"/>
        <c:auto val="1"/>
        <c:lblAlgn val="ctr"/>
        <c:lblOffset val="100"/>
        <c:noMultiLvlLbl val="0"/>
      </c:catAx>
      <c:valAx>
        <c:axId val="17808384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0175"/>
        <c:crosses val="autoZero"/>
        <c:crossBetween val="between"/>
        <c:majorUnit val="5"/>
      </c:valAx>
      <c:valAx>
        <c:axId val="1780824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02175"/>
        <c:crosses val="max"/>
        <c:crossBetween val="between"/>
      </c:valAx>
      <c:catAx>
        <c:axId val="1922302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824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11</xdr:row>
      <xdr:rowOff>171450</xdr:rowOff>
    </xdr:from>
    <xdr:to>
      <xdr:col>7</xdr:col>
      <xdr:colOff>476249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1F6E5-7707-4F8E-9677-0D67A206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11</xdr:row>
      <xdr:rowOff>171450</xdr:rowOff>
    </xdr:from>
    <xdr:to>
      <xdr:col>15</xdr:col>
      <xdr:colOff>152399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84FB2-65B3-40C8-9D99-16D23100D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11766</xdr:colOff>
      <xdr:row>28</xdr:row>
      <xdr:rowOff>94690</xdr:rowOff>
    </xdr:from>
    <xdr:to>
      <xdr:col>11</xdr:col>
      <xdr:colOff>465044</xdr:colOff>
      <xdr:row>42</xdr:row>
      <xdr:rowOff>170890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EC613-3156-46E4-A253-0899755FF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A9706-8593-4917-98FC-ACD91F4FD237}" name="Table1" displayName="Table1" ref="B4:I12" totalsRowShown="0">
  <autoFilter ref="B4:I12" xr:uid="{DB425A8F-DBE5-4786-AF3C-93D718548384}"/>
  <tableColumns count="8">
    <tableColumn id="1" xr3:uid="{89CDB847-7720-4EC0-AF7C-F84A8EADE7EC}" name="Node"/>
    <tableColumn id="2" xr3:uid="{D4812786-9EC1-49AD-BA79-36D036E0CBB6}" name="Split "/>
    <tableColumn id="3" xr3:uid="{42CB89C2-4D90-4DA7-8020-92EF6E6D8679}" name="Core"/>
    <tableColumn id="4" xr3:uid="{0BADA6B0-C25B-49A2-A064-2D40B7C7D8DB}" name="Password"/>
    <tableColumn id="5" xr3:uid="{3E23592E-3D29-465A-A17F-5A4677EAF7A5}" name="Time (s)"/>
    <tableColumn id="6" xr3:uid="{F4C08161-73AB-484B-816A-D3EE9AD39C0C}" name="Iteration"/>
    <tableColumn id="7" xr3:uid="{C64C94CF-86C7-4D1B-A5AD-277025F41670}" name="Temp"/>
    <tableColumn id="9" xr3:uid="{4D812F45-810D-4BAF-9F53-A9291764DE79}" name="Pow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4F304-34D1-4399-9E9C-6BAC0253AE67}" name="Table13" displayName="Table13" ref="B16:I24" totalsRowShown="0">
  <autoFilter ref="B16:I24" xr:uid="{26F35E18-3623-4BB8-847F-6821462D5AE5}"/>
  <tableColumns count="8">
    <tableColumn id="1" xr3:uid="{40CDCDCB-68CE-4B09-A528-FC0ABE505771}" name="Node"/>
    <tableColumn id="2" xr3:uid="{841D3B2B-7E63-401E-906A-70AF1F43E32B}" name="Split "/>
    <tableColumn id="3" xr3:uid="{94D089F8-E205-4172-9989-97754C7CA885}" name="Core"/>
    <tableColumn id="4" xr3:uid="{21C6616D-B099-452D-8973-DDD134B1389E}" name="Password"/>
    <tableColumn id="5" xr3:uid="{E3D2F97D-F616-4058-A812-BA7C6EC7E950}" name="Time "/>
    <tableColumn id="6" xr3:uid="{4F3BFCD0-7937-4F41-A018-F59C657C078A}" name="Iteration"/>
    <tableColumn id="7" xr3:uid="{0B307C3C-8953-45E0-A6F8-89406D98AFCC}" name="Temp"/>
    <tableColumn id="9" xr3:uid="{A8D90C6E-C18B-4981-B31E-8553C4691594}" name="Pow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567C6-4E45-47C2-8586-C8A353ECCB88}" name="Table1354" displayName="Table1354" ref="B27:I35" totalsRowShown="0">
  <autoFilter ref="B27:I35" xr:uid="{DDBF1B34-8BCD-4CF7-9EE3-DBC070AF84B6}"/>
  <tableColumns count="8">
    <tableColumn id="1" xr3:uid="{0AE3C02A-13CA-4717-9F04-2DA629C5DE47}" name="Node"/>
    <tableColumn id="2" xr3:uid="{B947E1DE-AC2C-4607-AE01-07740416D41B}" name="Split "/>
    <tableColumn id="3" xr3:uid="{537E9E89-3ADC-41E7-BEF1-7C12CC7942A7}" name="Core"/>
    <tableColumn id="4" xr3:uid="{27CA8926-B7C7-424A-8B91-6D02648DCF35}" name="Password"/>
    <tableColumn id="5" xr3:uid="{E68CCBA0-A162-4FFA-AE90-B2CDB9914CE0}" name="Time "/>
    <tableColumn id="6" xr3:uid="{80FDE76C-8193-4200-A8AC-647780DF9C3C}" name="Iteration"/>
    <tableColumn id="7" xr3:uid="{C690630D-6983-4014-80E6-5A64C2A67818}" name="Column1" dataDxfId="17"/>
    <tableColumn id="9" xr3:uid="{4FD1835B-7AAE-410A-A950-400950DB67FB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FB57A5-D5F4-40C4-938E-373F61D604E7}" name="Table13545" displayName="Table13545" ref="K27:R35" totalsRowShown="0">
  <autoFilter ref="K27:R35" xr:uid="{6077CC53-3279-418F-8618-E83A6C65AFCE}"/>
  <tableColumns count="8">
    <tableColumn id="1" xr3:uid="{065260A8-84DB-401A-BE45-687112F8503E}" name="Node"/>
    <tableColumn id="2" xr3:uid="{59EAA3C8-B3B9-438B-9EC5-BD83B38CECF6}" name="Split "/>
    <tableColumn id="3" xr3:uid="{C2B418D3-6D47-44FD-B5F6-03FB4D6562EE}" name="Core"/>
    <tableColumn id="4" xr3:uid="{00449009-2563-44DA-98E0-702110216E0B}" name="Password"/>
    <tableColumn id="5" xr3:uid="{755A93F6-35D5-4F27-B8F2-F35A345B5F18}" name="Time "/>
    <tableColumn id="6" xr3:uid="{6BC51350-0357-462C-AEB8-79E779BF4D50}" name="Iteration"/>
    <tableColumn id="7" xr3:uid="{14FA22F1-355F-49DB-A171-DFAB42952A60}" name="Temp" dataDxfId="18">
      <calculatedColumnFormula>(28.4+33.8+49.4)/3</calculatedColumnFormula>
    </tableColumn>
    <tableColumn id="9" xr3:uid="{EEF04C13-08AD-47A2-8148-FA00C9E37F69}" name="Pow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CAEA84-4917-4B5E-A6BC-7EF31785FC2C}" name="Table5" displayName="Table5" ref="B3:E11" totalsRowShown="0" headerRowDxfId="8" dataDxfId="9" headerRowBorderDxfId="15" tableBorderDxfId="16" totalsRowBorderDxfId="14">
  <autoFilter ref="B3:E11" xr:uid="{D6395010-1AB1-4BA2-9DF8-8F41EAE72911}"/>
  <tableColumns count="4">
    <tableColumn id="1" xr3:uid="{BC0AA82C-4E84-4D61-AF91-FDDF0D2BCE73}" name="Split " dataDxfId="13"/>
    <tableColumn id="2" xr3:uid="{1D4CA65D-4837-449D-9693-9DA4595DE5E2}" name="Temp Node 02" dataDxfId="12"/>
    <tableColumn id="3" xr3:uid="{84DCFC1C-A22D-4BC0-90F0-D98315A99828}" name="Temp Node 03" dataDxfId="11"/>
    <tableColumn id="4" xr3:uid="{441967E0-9A9F-4410-9346-F647DC052974}" name="Power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F94304-6F86-461F-9BEE-E75D9743A97D}" name="Table6" displayName="Table6" ref="H3:K11" totalsRowShown="0" headerRowDxfId="0" dataDxfId="1" headerRowBorderDxfId="6" tableBorderDxfId="7" totalsRowBorderDxfId="5">
  <autoFilter ref="H3:K11" xr:uid="{5E05C948-A47F-45F0-8F47-C8AFF4E1139A}"/>
  <tableColumns count="4">
    <tableColumn id="1" xr3:uid="{31F8E204-BFC9-48D6-B484-F1239C994B3C}" name="Split " dataDxfId="4"/>
    <tableColumn id="2" xr3:uid="{76D76DFE-A6FF-49FC-89C0-303D310354CC}" name="Temp Node 02" dataDxfId="3"/>
    <tableColumn id="3" xr3:uid="{6B80191E-CDED-4244-B4DF-CC5656BC6B04}" name="Temp Node 03"/>
    <tableColumn id="4" xr3:uid="{18B28CE4-4672-4D8F-A75F-79E163418546}" name="Pow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AC27-E15C-428E-9796-6DDAA0CBC7D8}">
  <dimension ref="B2:T35"/>
  <sheetViews>
    <sheetView topLeftCell="A10" workbookViewId="0">
      <selection activeCell="O28" sqref="O28:O35"/>
    </sheetView>
  </sheetViews>
  <sheetFormatPr defaultRowHeight="15" x14ac:dyDescent="0.25"/>
  <cols>
    <col min="2" max="2" width="9.5703125" bestFit="1" customWidth="1"/>
    <col min="5" max="5" width="11.5703125" customWidth="1"/>
    <col min="6" max="6" width="10.42578125" bestFit="1" customWidth="1"/>
    <col min="7" max="7" width="10.85546875" customWidth="1"/>
    <col min="17" max="17" width="9.140625" customWidth="1"/>
  </cols>
  <sheetData>
    <row r="2" spans="2:18" x14ac:dyDescent="0.25">
      <c r="B2" t="s">
        <v>13</v>
      </c>
      <c r="C2">
        <v>1000</v>
      </c>
    </row>
    <row r="3" spans="2:18" x14ac:dyDescent="0.25">
      <c r="E3" s="7" t="s">
        <v>9</v>
      </c>
      <c r="F3" s="7"/>
      <c r="G3" s="7"/>
      <c r="Q3" s="2"/>
      <c r="R3" s="2"/>
    </row>
    <row r="4" spans="2:18" x14ac:dyDescent="0.25">
      <c r="B4" t="s">
        <v>0</v>
      </c>
      <c r="C4" t="s">
        <v>1</v>
      </c>
      <c r="D4" t="s">
        <v>2</v>
      </c>
      <c r="E4" t="s">
        <v>3</v>
      </c>
      <c r="F4" t="s">
        <v>12</v>
      </c>
      <c r="G4" t="s">
        <v>5</v>
      </c>
      <c r="H4" t="s">
        <v>6</v>
      </c>
      <c r="I4" t="s">
        <v>7</v>
      </c>
    </row>
    <row r="5" spans="2:18" x14ac:dyDescent="0.25">
      <c r="B5">
        <v>2</v>
      </c>
      <c r="C5">
        <v>1</v>
      </c>
      <c r="D5">
        <v>1</v>
      </c>
      <c r="E5" t="s">
        <v>8</v>
      </c>
      <c r="F5">
        <f>+SUM(1997/C$2)</f>
        <v>1.9970000000000001</v>
      </c>
      <c r="G5">
        <v>34</v>
      </c>
    </row>
    <row r="6" spans="2:18" x14ac:dyDescent="0.25">
      <c r="B6">
        <v>2</v>
      </c>
      <c r="C6">
        <v>2</v>
      </c>
      <c r="D6">
        <v>1</v>
      </c>
      <c r="E6" t="s">
        <v>8</v>
      </c>
      <c r="F6">
        <f>+SUM(2138/C$2)</f>
        <v>2.1379999999999999</v>
      </c>
      <c r="G6">
        <v>34</v>
      </c>
    </row>
    <row r="7" spans="2:18" x14ac:dyDescent="0.25">
      <c r="B7">
        <v>2</v>
      </c>
      <c r="C7">
        <v>3</v>
      </c>
      <c r="D7">
        <v>2</v>
      </c>
      <c r="E7" t="s">
        <v>8</v>
      </c>
      <c r="F7">
        <f>+SUM(263/C$2)</f>
        <v>0.26300000000000001</v>
      </c>
      <c r="G7">
        <v>2</v>
      </c>
    </row>
    <row r="8" spans="2:18" x14ac:dyDescent="0.25">
      <c r="B8">
        <v>2</v>
      </c>
      <c r="C8">
        <v>4</v>
      </c>
      <c r="D8">
        <v>2</v>
      </c>
      <c r="E8" t="s">
        <v>8</v>
      </c>
      <c r="F8">
        <f>+SUM(827/C$2)</f>
        <v>0.82699999999999996</v>
      </c>
      <c r="G8">
        <v>10</v>
      </c>
      <c r="Q8" s="5"/>
    </row>
    <row r="9" spans="2:18" x14ac:dyDescent="0.25">
      <c r="B9">
        <v>2</v>
      </c>
      <c r="C9">
        <v>5</v>
      </c>
      <c r="D9">
        <v>2</v>
      </c>
      <c r="E9" t="s">
        <v>8</v>
      </c>
      <c r="F9">
        <f>+SUM(1116/C$2)</f>
        <v>1.1160000000000001</v>
      </c>
      <c r="G9">
        <v>15</v>
      </c>
    </row>
    <row r="10" spans="2:18" x14ac:dyDescent="0.25">
      <c r="B10">
        <v>2</v>
      </c>
      <c r="C10">
        <v>6</v>
      </c>
      <c r="D10">
        <v>3</v>
      </c>
      <c r="E10" t="s">
        <v>8</v>
      </c>
      <c r="F10">
        <f>+SUM(340/C$2)</f>
        <v>0.34</v>
      </c>
      <c r="G10">
        <v>3</v>
      </c>
    </row>
    <row r="11" spans="2:18" x14ac:dyDescent="0.25">
      <c r="B11">
        <v>2</v>
      </c>
      <c r="C11">
        <v>7</v>
      </c>
      <c r="D11">
        <v>4</v>
      </c>
      <c r="E11" t="s">
        <v>8</v>
      </c>
      <c r="F11">
        <f>+SUM(304/C$2)</f>
        <v>0.30399999999999999</v>
      </c>
      <c r="G11">
        <v>3</v>
      </c>
    </row>
    <row r="12" spans="2:18" x14ac:dyDescent="0.25">
      <c r="B12">
        <v>2</v>
      </c>
      <c r="C12">
        <v>8</v>
      </c>
      <c r="D12">
        <v>3</v>
      </c>
      <c r="E12" t="s">
        <v>8</v>
      </c>
      <c r="F12">
        <f>+SUM(862/C$2)</f>
        <v>0.86199999999999999</v>
      </c>
      <c r="G12">
        <v>11</v>
      </c>
      <c r="M12">
        <f>1400000/216083</f>
        <v>6.4789918688652044</v>
      </c>
      <c r="Q12">
        <v>600000</v>
      </c>
      <c r="R12" s="8">
        <f>+SUM(25515214/$C$2)</f>
        <v>25515.214</v>
      </c>
    </row>
    <row r="13" spans="2:18" x14ac:dyDescent="0.25">
      <c r="Q13" s="4">
        <v>1400000</v>
      </c>
      <c r="R13" s="8">
        <f>+SUM(12269047/$C$2)</f>
        <v>12269.047</v>
      </c>
    </row>
    <row r="15" spans="2:18" x14ac:dyDescent="0.25">
      <c r="E15" s="1" t="s">
        <v>10</v>
      </c>
      <c r="F15" s="1"/>
      <c r="G15" s="1"/>
    </row>
    <row r="16" spans="2:1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2:20" x14ac:dyDescent="0.25">
      <c r="B17">
        <v>2</v>
      </c>
      <c r="C17">
        <v>1</v>
      </c>
      <c r="D17">
        <v>1</v>
      </c>
      <c r="E17" t="s">
        <v>11</v>
      </c>
      <c r="F17">
        <f>+SUM(177714/$C$2)</f>
        <v>177.714</v>
      </c>
      <c r="G17">
        <v>3222</v>
      </c>
      <c r="M17">
        <f>+SUM(Table13[[#This Row],[Iteration]]/Table13[[#This Row],[Time ]])</f>
        <v>18.130254228704548</v>
      </c>
    </row>
    <row r="18" spans="2:20" x14ac:dyDescent="0.25">
      <c r="B18">
        <v>2</v>
      </c>
      <c r="C18">
        <v>2</v>
      </c>
      <c r="D18">
        <v>1</v>
      </c>
      <c r="E18" t="s">
        <v>11</v>
      </c>
      <c r="F18">
        <f>+SUM(191303/$C$2)</f>
        <v>191.303</v>
      </c>
      <c r="G18">
        <v>3222</v>
      </c>
      <c r="M18">
        <f>+SUM(Table13[[#This Row],[Iteration]]/Table13[[#This Row],[Time ]])</f>
        <v>16.842391389575699</v>
      </c>
    </row>
    <row r="19" spans="2:20" x14ac:dyDescent="0.25">
      <c r="B19">
        <v>2</v>
      </c>
      <c r="C19">
        <v>3</v>
      </c>
      <c r="D19">
        <v>2</v>
      </c>
      <c r="E19" t="s">
        <v>11</v>
      </c>
      <c r="F19">
        <f>+SUM(9624/$C$2)</f>
        <v>9.6240000000000006</v>
      </c>
      <c r="G19">
        <v>150</v>
      </c>
      <c r="M19">
        <f>+SUM(Table13[[#This Row],[Iteration]]/Table13[[#This Row],[Time ]])</f>
        <v>15.586034912718203</v>
      </c>
    </row>
    <row r="20" spans="2:20" x14ac:dyDescent="0.25">
      <c r="B20">
        <v>2</v>
      </c>
      <c r="C20">
        <v>4</v>
      </c>
      <c r="D20">
        <v>2</v>
      </c>
      <c r="E20" t="s">
        <v>11</v>
      </c>
      <c r="F20">
        <f>+SUM(67712/$C$2)</f>
        <v>67.712000000000003</v>
      </c>
      <c r="G20">
        <v>918</v>
      </c>
      <c r="M20">
        <f>+SUM(Table13[[#This Row],[Iteration]]/Table13[[#This Row],[Time ]])</f>
        <v>13.557419659735348</v>
      </c>
    </row>
    <row r="21" spans="2:20" x14ac:dyDescent="0.25">
      <c r="B21">
        <v>2</v>
      </c>
      <c r="C21">
        <v>5</v>
      </c>
      <c r="D21">
        <v>2</v>
      </c>
      <c r="E21" t="s">
        <v>11</v>
      </c>
      <c r="F21">
        <f>+SUM(105904/$C$2)</f>
        <v>105.904</v>
      </c>
      <c r="G21">
        <v>1398</v>
      </c>
      <c r="M21">
        <f>+SUM(Table13[[#This Row],[Iteration]]/Table13[[#This Row],[Time ]])</f>
        <v>13.200634536939114</v>
      </c>
      <c r="R21">
        <f>+SUM(G28/F28)</f>
        <v>17.612044358457506</v>
      </c>
    </row>
    <row r="22" spans="2:20" x14ac:dyDescent="0.25">
      <c r="B22">
        <v>2</v>
      </c>
      <c r="C22">
        <v>6</v>
      </c>
      <c r="D22">
        <v>3</v>
      </c>
      <c r="E22" t="s">
        <v>11</v>
      </c>
      <c r="F22">
        <f>+SUM(16885/$C$2)</f>
        <v>16.885000000000002</v>
      </c>
      <c r="G22">
        <v>246</v>
      </c>
      <c r="M22">
        <f>+SUM(Table13[[#This Row],[Iteration]]/Table13[[#This Row],[Time ]])</f>
        <v>14.56914421083802</v>
      </c>
    </row>
    <row r="23" spans="2:20" x14ac:dyDescent="0.25">
      <c r="B23">
        <v>2</v>
      </c>
      <c r="C23">
        <v>7</v>
      </c>
      <c r="D23">
        <v>4</v>
      </c>
      <c r="E23" t="s">
        <v>11</v>
      </c>
      <c r="F23">
        <f>+SUM(16994/$C$2)</f>
        <v>16.994</v>
      </c>
      <c r="G23">
        <v>246</v>
      </c>
      <c r="M23">
        <f>+SUM(Table13[[#This Row],[Iteration]]/Table13[[#This Row],[Time ]])</f>
        <v>14.475697304931153</v>
      </c>
      <c r="T23" t="e">
        <f>+SUM(R21/#REF!)</f>
        <v>#REF!</v>
      </c>
    </row>
    <row r="24" spans="2:20" x14ac:dyDescent="0.25">
      <c r="B24">
        <v>2</v>
      </c>
      <c r="C24">
        <v>8</v>
      </c>
      <c r="D24">
        <v>3</v>
      </c>
      <c r="E24" t="s">
        <v>11</v>
      </c>
      <c r="F24">
        <f>+SUM(75566/$C$2)</f>
        <v>75.566000000000003</v>
      </c>
      <c r="G24">
        <v>1014</v>
      </c>
      <c r="M24">
        <f>+SUM(Table13[[#This Row],[Iteration]]/Table13[[#This Row],[Time ]])</f>
        <v>13.418733292750707</v>
      </c>
    </row>
    <row r="26" spans="2:20" x14ac:dyDescent="0.25">
      <c r="E26" s="3" t="s">
        <v>16</v>
      </c>
      <c r="F26" s="3"/>
      <c r="G26" s="3"/>
      <c r="O26" s="6" t="s">
        <v>15</v>
      </c>
      <c r="P26" s="6"/>
      <c r="Q26" s="6"/>
    </row>
    <row r="27" spans="2:20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17</v>
      </c>
      <c r="I27" t="s">
        <v>18</v>
      </c>
      <c r="K27" t="s">
        <v>0</v>
      </c>
      <c r="L27" t="s">
        <v>1</v>
      </c>
      <c r="M27" t="s">
        <v>2</v>
      </c>
      <c r="N27" t="s">
        <v>3</v>
      </c>
      <c r="O27" t="s">
        <v>4</v>
      </c>
      <c r="P27" t="s">
        <v>5</v>
      </c>
      <c r="Q27" t="s">
        <v>6</v>
      </c>
      <c r="R27" t="s">
        <v>7</v>
      </c>
      <c r="T27">
        <f>+SUM(1400/600)</f>
        <v>2.3333333333333335</v>
      </c>
    </row>
    <row r="28" spans="2:20" x14ac:dyDescent="0.25">
      <c r="B28">
        <v>2</v>
      </c>
      <c r="C28">
        <v>1</v>
      </c>
      <c r="D28">
        <v>1</v>
      </c>
      <c r="E28" t="s">
        <v>14</v>
      </c>
      <c r="F28">
        <f>+SUM(12269047/$C$2)</f>
        <v>12269.047</v>
      </c>
      <c r="G28">
        <v>216083</v>
      </c>
      <c r="H28" s="10"/>
      <c r="K28">
        <v>2</v>
      </c>
      <c r="L28">
        <v>1</v>
      </c>
      <c r="M28">
        <v>1</v>
      </c>
      <c r="N28" t="s">
        <v>14</v>
      </c>
      <c r="O28">
        <f>+SUM(25515214/$C$2)</f>
        <v>25515.214</v>
      </c>
      <c r="P28">
        <v>216083</v>
      </c>
      <c r="Q28">
        <f t="shared" ref="Q28:Q35" si="0">(28.4+33.8+49.4)/3</f>
        <v>37.199999999999996</v>
      </c>
    </row>
    <row r="29" spans="2:20" x14ac:dyDescent="0.25">
      <c r="B29">
        <v>2</v>
      </c>
      <c r="C29">
        <v>2</v>
      </c>
      <c r="D29">
        <v>1</v>
      </c>
      <c r="E29" t="s">
        <v>14</v>
      </c>
      <c r="F29">
        <f>+SUM(13185400/$C$2)</f>
        <v>13185.4</v>
      </c>
      <c r="G29">
        <v>216083</v>
      </c>
      <c r="H29" s="10"/>
      <c r="K29">
        <v>2</v>
      </c>
      <c r="L29">
        <v>2</v>
      </c>
      <c r="M29">
        <v>1</v>
      </c>
      <c r="N29" t="s">
        <v>14</v>
      </c>
      <c r="O29">
        <v>27310.411</v>
      </c>
      <c r="P29">
        <v>216083</v>
      </c>
      <c r="Q29">
        <v>34.1</v>
      </c>
    </row>
    <row r="30" spans="2:20" x14ac:dyDescent="0.25">
      <c r="B30">
        <v>2</v>
      </c>
      <c r="C30">
        <v>3</v>
      </c>
      <c r="D30">
        <v>2</v>
      </c>
      <c r="E30" t="s">
        <v>14</v>
      </c>
      <c r="F30">
        <f>+SUM(14113045/$C$2)</f>
        <v>14113.045</v>
      </c>
      <c r="G30">
        <v>216083</v>
      </c>
      <c r="H30" s="10"/>
      <c r="K30">
        <v>2</v>
      </c>
      <c r="L30">
        <v>3</v>
      </c>
      <c r="M30">
        <v>2</v>
      </c>
      <c r="N30" t="s">
        <v>14</v>
      </c>
      <c r="O30">
        <v>29346.953000000001</v>
      </c>
      <c r="P30">
        <v>216083</v>
      </c>
      <c r="Q30">
        <f t="shared" si="0"/>
        <v>37.199999999999996</v>
      </c>
    </row>
    <row r="31" spans="2:20" x14ac:dyDescent="0.25">
      <c r="B31">
        <v>2</v>
      </c>
      <c r="C31">
        <v>4</v>
      </c>
      <c r="D31">
        <v>1</v>
      </c>
      <c r="E31" t="s">
        <v>14</v>
      </c>
      <c r="F31" s="5">
        <f>+SUM(15087680/$C$2)</f>
        <v>15087.68</v>
      </c>
      <c r="G31">
        <v>216083</v>
      </c>
      <c r="H31" s="10"/>
      <c r="K31">
        <v>2</v>
      </c>
      <c r="L31">
        <v>4</v>
      </c>
      <c r="M31">
        <v>1</v>
      </c>
      <c r="N31" t="s">
        <v>14</v>
      </c>
      <c r="O31" s="5">
        <v>31323.083999999999</v>
      </c>
      <c r="P31">
        <v>216083</v>
      </c>
      <c r="Q31">
        <f t="shared" si="0"/>
        <v>37.199999999999996</v>
      </c>
    </row>
    <row r="32" spans="2:20" x14ac:dyDescent="0.25">
      <c r="B32">
        <v>2</v>
      </c>
      <c r="C32">
        <v>5</v>
      </c>
      <c r="D32">
        <v>2</v>
      </c>
      <c r="E32" t="s">
        <v>14</v>
      </c>
      <c r="F32">
        <f>+SUM(2862533/$C$2)</f>
        <v>2862.5329999999999</v>
      </c>
      <c r="G32">
        <v>40979</v>
      </c>
      <c r="H32" s="10"/>
      <c r="K32">
        <v>2</v>
      </c>
      <c r="L32">
        <v>5</v>
      </c>
      <c r="M32">
        <v>2</v>
      </c>
      <c r="N32" t="s">
        <v>14</v>
      </c>
      <c r="O32">
        <v>5842.1930000000002</v>
      </c>
      <c r="P32">
        <v>40979</v>
      </c>
      <c r="Q32">
        <f t="shared" si="0"/>
        <v>37.199999999999996</v>
      </c>
    </row>
    <row r="33" spans="2:17" x14ac:dyDescent="0.25">
      <c r="B33">
        <v>2</v>
      </c>
      <c r="C33">
        <v>6</v>
      </c>
      <c r="D33">
        <v>2</v>
      </c>
      <c r="E33" t="s">
        <v>14</v>
      </c>
      <c r="F33">
        <f>+SUM(4776440/$C$2)</f>
        <v>4776.4399999999996</v>
      </c>
      <c r="G33">
        <v>68627</v>
      </c>
      <c r="H33" s="10"/>
      <c r="K33">
        <v>2</v>
      </c>
      <c r="L33">
        <v>6</v>
      </c>
      <c r="M33">
        <v>2</v>
      </c>
      <c r="N33" t="s">
        <v>14</v>
      </c>
      <c r="O33">
        <v>9809.4310000000005</v>
      </c>
      <c r="P33">
        <v>68627</v>
      </c>
      <c r="Q33">
        <f t="shared" si="0"/>
        <v>37.199999999999996</v>
      </c>
    </row>
    <row r="34" spans="2:17" x14ac:dyDescent="0.25">
      <c r="B34">
        <v>2</v>
      </c>
      <c r="C34">
        <v>7</v>
      </c>
      <c r="D34">
        <v>2</v>
      </c>
      <c r="E34" t="s">
        <v>14</v>
      </c>
      <c r="F34" s="4">
        <f>+SUM(6047242/$C$2)</f>
        <v>6047.2420000000002</v>
      </c>
      <c r="G34">
        <v>87059</v>
      </c>
      <c r="H34" s="10"/>
      <c r="K34">
        <v>2</v>
      </c>
      <c r="L34">
        <v>7</v>
      </c>
      <c r="M34">
        <v>2</v>
      </c>
      <c r="N34" t="s">
        <v>14</v>
      </c>
      <c r="O34" s="4">
        <v>12443.619000000001</v>
      </c>
      <c r="P34">
        <v>87059</v>
      </c>
      <c r="Q34">
        <f t="shared" si="0"/>
        <v>37.199999999999996</v>
      </c>
    </row>
    <row r="35" spans="2:17" x14ac:dyDescent="0.25">
      <c r="B35">
        <v>2</v>
      </c>
      <c r="C35">
        <v>8</v>
      </c>
      <c r="D35">
        <v>3</v>
      </c>
      <c r="E35" t="s">
        <v>14</v>
      </c>
      <c r="F35">
        <f>+SUM(287551/$C$2)</f>
        <v>287.55099999999999</v>
      </c>
      <c r="G35">
        <v>4115</v>
      </c>
      <c r="H35" s="10"/>
      <c r="K35">
        <v>2</v>
      </c>
      <c r="L35">
        <v>8</v>
      </c>
      <c r="M35">
        <v>3</v>
      </c>
      <c r="N35" t="s">
        <v>14</v>
      </c>
      <c r="O35">
        <v>586.03599999999994</v>
      </c>
      <c r="P35">
        <v>4115</v>
      </c>
      <c r="Q35">
        <f t="shared" si="0"/>
        <v>37.199999999999996</v>
      </c>
    </row>
  </sheetData>
  <mergeCells count="1">
    <mergeCell ref="E3:G3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6247-9379-4B21-8D9C-0B0611E25C42}">
  <dimension ref="B2:K11"/>
  <sheetViews>
    <sheetView tabSelected="1" zoomScaleNormal="100" workbookViewId="0">
      <selection activeCell="E4" sqref="E4:E11"/>
    </sheetView>
  </sheetViews>
  <sheetFormatPr defaultRowHeight="15" x14ac:dyDescent="0.25"/>
  <cols>
    <col min="3" max="4" width="15.85546875" customWidth="1"/>
    <col min="9" max="10" width="15.85546875" customWidth="1"/>
  </cols>
  <sheetData>
    <row r="2" spans="2:11" x14ac:dyDescent="0.25">
      <c r="B2" s="11" t="s">
        <v>20</v>
      </c>
      <c r="C2" s="11"/>
      <c r="D2" s="11"/>
      <c r="E2" s="11"/>
      <c r="H2" s="11" t="s">
        <v>21</v>
      </c>
      <c r="I2" s="11"/>
      <c r="J2" s="11"/>
      <c r="K2" s="11"/>
    </row>
    <row r="3" spans="2:11" x14ac:dyDescent="0.25">
      <c r="B3" s="13" t="s">
        <v>1</v>
      </c>
      <c r="C3" s="13" t="s">
        <v>19</v>
      </c>
      <c r="D3" s="13" t="s">
        <v>22</v>
      </c>
      <c r="E3" s="13" t="s">
        <v>7</v>
      </c>
      <c r="H3" s="13" t="s">
        <v>1</v>
      </c>
      <c r="I3" s="13" t="s">
        <v>19</v>
      </c>
      <c r="J3" s="13" t="s">
        <v>22</v>
      </c>
      <c r="K3" s="13" t="s">
        <v>7</v>
      </c>
    </row>
    <row r="4" spans="2:11" x14ac:dyDescent="0.25">
      <c r="B4" s="8">
        <v>1</v>
      </c>
      <c r="C4" s="8">
        <v>37</v>
      </c>
      <c r="D4" s="8">
        <v>33.200000000000003</v>
      </c>
      <c r="E4" s="8">
        <v>23.4</v>
      </c>
      <c r="H4" s="8">
        <v>1</v>
      </c>
      <c r="I4" s="8">
        <v>33.200000000000003</v>
      </c>
      <c r="J4" s="8">
        <v>31.1</v>
      </c>
      <c r="K4" s="8">
        <v>22.6</v>
      </c>
    </row>
    <row r="5" spans="2:11" x14ac:dyDescent="0.25">
      <c r="B5" s="9">
        <v>2</v>
      </c>
      <c r="C5" s="9">
        <v>41.3</v>
      </c>
      <c r="D5" s="9">
        <v>33.200000000000003</v>
      </c>
      <c r="E5" s="9">
        <v>24.4</v>
      </c>
      <c r="H5" s="9">
        <v>2</v>
      </c>
      <c r="I5" s="9">
        <v>35.4</v>
      </c>
      <c r="J5" s="12">
        <v>31.1</v>
      </c>
      <c r="K5" s="9">
        <v>22.9</v>
      </c>
    </row>
    <row r="6" spans="2:11" x14ac:dyDescent="0.25">
      <c r="B6" s="8">
        <v>3</v>
      </c>
      <c r="C6" s="8">
        <v>45.1</v>
      </c>
      <c r="D6" s="8">
        <v>33.200000000000003</v>
      </c>
      <c r="E6" s="8">
        <v>25.9</v>
      </c>
      <c r="H6" s="8">
        <v>3</v>
      </c>
      <c r="I6" s="8">
        <v>36.5</v>
      </c>
      <c r="J6" s="8">
        <v>31.1</v>
      </c>
      <c r="K6" s="8">
        <v>23.1</v>
      </c>
    </row>
    <row r="7" spans="2:11" x14ac:dyDescent="0.25">
      <c r="B7" s="9">
        <v>4</v>
      </c>
      <c r="C7" s="9">
        <v>49.4</v>
      </c>
      <c r="D7" s="9">
        <v>33.200000000000003</v>
      </c>
      <c r="E7" s="9">
        <v>27.3</v>
      </c>
      <c r="H7" s="9">
        <v>4</v>
      </c>
      <c r="I7" s="9">
        <v>37</v>
      </c>
      <c r="J7" s="12">
        <v>31.1</v>
      </c>
      <c r="K7" s="9">
        <v>23.4</v>
      </c>
    </row>
    <row r="8" spans="2:11" x14ac:dyDescent="0.25">
      <c r="B8" s="8">
        <v>5</v>
      </c>
      <c r="C8" s="8">
        <v>49.4</v>
      </c>
      <c r="D8" s="8">
        <v>37</v>
      </c>
      <c r="E8" s="8">
        <v>27.9</v>
      </c>
      <c r="H8" s="8">
        <v>5</v>
      </c>
      <c r="I8" s="8">
        <v>37</v>
      </c>
      <c r="J8" s="8">
        <v>33.200000000000003</v>
      </c>
      <c r="K8" s="8">
        <v>23.8</v>
      </c>
    </row>
    <row r="9" spans="2:11" x14ac:dyDescent="0.25">
      <c r="B9" s="9">
        <v>6</v>
      </c>
      <c r="C9" s="9">
        <v>49.4</v>
      </c>
      <c r="D9" s="9">
        <v>41.9</v>
      </c>
      <c r="E9" s="9">
        <v>29.3</v>
      </c>
      <c r="H9" s="9">
        <v>6</v>
      </c>
      <c r="I9" s="9">
        <v>37</v>
      </c>
      <c r="J9" s="9">
        <v>33.799999999999997</v>
      </c>
      <c r="K9" s="9">
        <v>24.2</v>
      </c>
    </row>
    <row r="10" spans="2:11" x14ac:dyDescent="0.25">
      <c r="B10" s="8">
        <v>7</v>
      </c>
      <c r="C10" s="8">
        <v>49.4</v>
      </c>
      <c r="D10" s="8">
        <v>46.2</v>
      </c>
      <c r="E10" s="8">
        <v>30.4</v>
      </c>
      <c r="H10" s="8">
        <v>7</v>
      </c>
      <c r="I10" s="8">
        <v>37</v>
      </c>
      <c r="J10" s="8">
        <v>35.4</v>
      </c>
      <c r="K10" s="8">
        <v>24.4</v>
      </c>
    </row>
    <row r="11" spans="2:11" x14ac:dyDescent="0.25">
      <c r="B11" s="14">
        <v>8</v>
      </c>
      <c r="C11" s="14">
        <v>49.4</v>
      </c>
      <c r="D11" s="14">
        <v>49.4</v>
      </c>
      <c r="E11" s="14">
        <v>31.6</v>
      </c>
      <c r="H11" s="14">
        <v>8</v>
      </c>
      <c r="I11" s="14">
        <v>38</v>
      </c>
      <c r="J11" s="14">
        <v>37</v>
      </c>
      <c r="K11" s="14">
        <v>24.8</v>
      </c>
    </row>
  </sheetData>
  <mergeCells count="2">
    <mergeCell ref="B2:E2"/>
    <mergeCell ref="H2:K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7FDA-C2BD-4662-B0A1-97ECED10380E}">
  <dimension ref="A1"/>
  <sheetViews>
    <sheetView workbookViewId="0">
      <selection activeCell="F34" sqref="F34:F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Blair</dc:creator>
  <cp:lastModifiedBy>Richard Blair</cp:lastModifiedBy>
  <dcterms:created xsi:type="dcterms:W3CDTF">2020-02-10T11:01:28Z</dcterms:created>
  <dcterms:modified xsi:type="dcterms:W3CDTF">2020-03-25T10:56:42Z</dcterms:modified>
</cp:coreProperties>
</file>