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<sst xmlns="http://schemas.openxmlformats.org/spreadsheetml/2006/main" count="702" uniqueCount="205">
  <si>
    <t>MBID / Dunya Audio Link</t>
  </si>
  <si>
    <t>Name / MusicBrainz Link</t>
  </si>
  <si>
    <t>Track Artist</t>
  </si>
  <si>
    <t>Durations</t>
  </si>
  <si>
    <t>SymbTr</t>
  </si>
  <si>
    <t>Makam</t>
  </si>
  <si>
    <t>Form</t>
  </si>
  <si>
    <t>Usul</t>
  </si>
  <si>
    <t>Instrumentation/Voice</t>
  </si>
  <si>
    <t>Structure</t>
  </si>
  <si>
    <t>Extra material</t>
  </si>
  <si>
    <t>Audio Quality</t>
  </si>
  <si>
    <t>Era</t>
  </si>
  <si>
    <t>Sertan Comments</t>
  </si>
  <si>
    <t>Andre</t>
  </si>
  <si>
    <t>Sertan</t>
  </si>
  <si>
    <t>Sercan</t>
  </si>
  <si>
    <t>Burak</t>
  </si>
  <si>
    <t>Mirac</t>
  </si>
  <si>
    <t>Georgi</t>
  </si>
  <si>
    <t>Sadrettin Özçimi</t>
  </si>
  <si>
    <t>acemasiran--pesrev--devrikebir----neyzen_salih_dede</t>
  </si>
  <si>
    <t>Acemasiran</t>
  </si>
  <si>
    <t>Pesrev</t>
  </si>
  <si>
    <t>Devrikebir</t>
  </si>
  <si>
    <t>Ney</t>
  </si>
  <si>
    <t>Same</t>
  </si>
  <si>
    <t>Ok</t>
  </si>
  <si>
    <t>Contemporary</t>
  </si>
  <si>
    <t>?</t>
  </si>
  <si>
    <t>Assigned</t>
  </si>
  <si>
    <t>Niyazi Sayın</t>
  </si>
  <si>
    <t>Extra teslims and performances</t>
  </si>
  <si>
    <t>Mid 20th Century</t>
  </si>
  <si>
    <t>Hafız Kemal Bey</t>
  </si>
  <si>
    <t>acemkurdi--sarki--agiraksak--sevdi_gonlum--nikogos_aga</t>
  </si>
  <si>
    <t>Acemkurdi</t>
  </si>
  <si>
    <t>Sarki</t>
  </si>
  <si>
    <t>Agiraksak</t>
  </si>
  <si>
    <t>Solo male</t>
  </si>
  <si>
    <t>Aranagme not performed</t>
  </si>
  <si>
    <t>Taksim in the start</t>
  </si>
  <si>
    <t>Bad</t>
  </si>
  <si>
    <t>Early 20th Century</t>
  </si>
  <si>
    <t>Vocal is sung an octave higher in the end</t>
  </si>
  <si>
    <t>Ankara Devlet Klasik Türk Müziği Korosu</t>
  </si>
  <si>
    <t>beyati--pesrev--hafif----seyfettin_osmanoglu</t>
  </si>
  <si>
    <t>Beyati</t>
  </si>
  <si>
    <t>Hafif</t>
  </si>
  <si>
    <t>Orchestra</t>
  </si>
  <si>
    <t>Good</t>
  </si>
  <si>
    <t>Needs mapping</t>
  </si>
  <si>
    <t>Redo</t>
  </si>
  <si>
    <t>Kani Karaca</t>
  </si>
  <si>
    <t>hicaz--sarki--agiraksak--bir_nigah_et--sekerci_cemil_bey</t>
  </si>
  <si>
    <t>Hicaz</t>
  </si>
  <si>
    <t>hicaz-uzzal--sarki--yuruksemai--ulfet_etsem--sevki_bey</t>
  </si>
  <si>
    <t>Hicaz-uzzal</t>
  </si>
  <si>
    <t>Yuruksemai</t>
  </si>
  <si>
    <t>Murat Aydemir</t>
  </si>
  <si>
    <t>hicazkar--sazsemaisi--aksaksemai----tanburi_cemil_bey</t>
  </si>
  <si>
    <t>Hicazkar</t>
  </si>
  <si>
    <t>Sazsemaisi</t>
  </si>
  <si>
    <t>Aksaksemai</t>
  </si>
  <si>
    <t>Tanbur</t>
  </si>
  <si>
    <t>Omits the teslim repetition in the first three</t>
  </si>
  <si>
    <t>Mesut Cemil</t>
  </si>
  <si>
    <t>Klasik Türk Musikisi Korosu</t>
  </si>
  <si>
    <t>hisarbuselik--sarki--raksaksagi--dok_zulfunu--tanburi_mustafa_cavus</t>
  </si>
  <si>
    <t>Hisarbuselik</t>
  </si>
  <si>
    <t>Raksaksagi</t>
  </si>
  <si>
    <t>Choir</t>
  </si>
  <si>
    <t>Teslim in the start</t>
  </si>
  <si>
    <t>Gönül Makamı</t>
  </si>
  <si>
    <t>Gazel in the middle</t>
  </si>
  <si>
    <t>Gets faster in the end</t>
  </si>
  <si>
    <t>İlhan Barutçu</t>
  </si>
  <si>
    <t>huseyni--pesrev--muhammes----lavtaci_andon</t>
  </si>
  <si>
    <t>Huseyni</t>
  </si>
  <si>
    <t>Muhammes</t>
  </si>
  <si>
    <t>Ney, percussion</t>
  </si>
  <si>
    <t>Cuts after the second teslim</t>
  </si>
  <si>
    <t>Loud percussion accompaniment</t>
  </si>
  <si>
    <t>Final checks</t>
  </si>
  <si>
    <t>In progress</t>
  </si>
  <si>
    <t>Ahmet Kadri Rizeli</t>
  </si>
  <si>
    <t>Bekir Sıdkı Sezgin</t>
  </si>
  <si>
    <t>huzzam--sarki--agiraksak--bekledim_yillarca--rakim_elkutlu</t>
  </si>
  <si>
    <t>Huzzam</t>
  </si>
  <si>
    <t>Mid 20th Century, 90s?</t>
  </si>
  <si>
    <t>Müzeyyen Senar</t>
  </si>
  <si>
    <t>huzzam--sarki--curcuna--kusade_taliim--sevki_bey</t>
  </si>
  <si>
    <t>Curcuna</t>
  </si>
  <si>
    <t>Solo female</t>
  </si>
  <si>
    <t>isfahan--pesrev--devrikebir----tanburi_cemil_bey</t>
  </si>
  <si>
    <t>Isfahan</t>
  </si>
  <si>
    <t>Trio</t>
  </si>
  <si>
    <t>Each Hane, Teslim pair is repeated twice</t>
  </si>
  <si>
    <t>Extra composition</t>
  </si>
  <si>
    <t>Three tonics in the performance, two different tonics within the piece</t>
  </si>
  <si>
    <t>isfahan--sazsemaisi--aksaksemai----tanburi_cemil_bey</t>
  </si>
  <si>
    <t>Three tonics in the performance, one tonic within the piece</t>
  </si>
  <si>
    <t>Kudsi Ergüner Ensemble</t>
  </si>
  <si>
    <t>kurdilihicazkar--sazsemaisi--aksaksemai----tatyos_efendi</t>
  </si>
  <si>
    <t>Kurdilihicazkar</t>
  </si>
  <si>
    <t>Tempo changes, highly expressive</t>
  </si>
  <si>
    <t>Turgut Özüfler, Hasan Nar, Başar Dikici &amp; Alper Uzkur</t>
  </si>
  <si>
    <t>muhayyer--sazsemaisi--aksaksemai----tanburi_cemil_bey</t>
  </si>
  <si>
    <t>Muhayyer</t>
  </si>
  <si>
    <t>Necati Çelik</t>
  </si>
  <si>
    <t>Oud</t>
  </si>
  <si>
    <t>Fast tempo overall, many tempo changes in the end of the piece, many embellishments, note additions/insertions/deletions</t>
  </si>
  <si>
    <t>Salih Bilgin</t>
  </si>
  <si>
    <t>Omits teslim repetitions</t>
  </si>
  <si>
    <t>Oya İşboğa</t>
  </si>
  <si>
    <t>muhayyerkurdi--sarki--duyek--ruzgar_soyluyor--sekip_ayhan_ozisik</t>
  </si>
  <si>
    <t>Muhayyerkurdi</t>
  </si>
  <si>
    <t>Duyek</t>
  </si>
  <si>
    <t>Hamiyet Yüceses</t>
  </si>
  <si>
    <t>nihavent--sarki--aksak--bakmiyor_cesm-i--haci_arif_bey</t>
  </si>
  <si>
    <t>Nihavent</t>
  </si>
  <si>
    <t>Aksak</t>
  </si>
  <si>
    <t>Münir Nurettin Selçuk</t>
  </si>
  <si>
    <t>nihavent--sarki--aksak--gel_guzelim--faiz_kapanci</t>
  </si>
  <si>
    <t>Aranağme performed once, the last two nakarat pairs are repeated after the gazel</t>
  </si>
  <si>
    <t>The final phrase is sung an octave higher</t>
  </si>
  <si>
    <t>Zeki Müren</t>
  </si>
  <si>
    <t>nihavent--sarki--aksak--koklasam_saclarini--artaki_candan</t>
  </si>
  <si>
    <t>Aranağme not performed</t>
  </si>
  <si>
    <t>Tempo slows down by the end</t>
  </si>
  <si>
    <t>Bekir Ünlüataer</t>
  </si>
  <si>
    <t>nihavent--sarki--curcuna--kimseye_etmem--kemani_sarkis_efendi</t>
  </si>
  <si>
    <t>Termpo starts slow</t>
  </si>
  <si>
    <t>If all else is done</t>
  </si>
  <si>
    <t>Melihat Gülses</t>
  </si>
  <si>
    <t>Solo female, Choir</t>
  </si>
  <si>
    <t>Nakarats are sung by choir</t>
  </si>
  <si>
    <t>nihavent--sarki--turkaksagi--nerelerde_kaldin--sermuezzin_hakki_bey</t>
  </si>
  <si>
    <t>Turkaksagi</t>
  </si>
  <si>
    <t>Aranagme performed in the end rather than the start</t>
  </si>
  <si>
    <t>nihavent--sarki--yuruksemai--vucud_ikliminin--haci_arif_bey</t>
  </si>
  <si>
    <t>Duet</t>
  </si>
  <si>
    <t>Münir Nurettin Selçuk jumps to higher octave from time to time. Female vocal and Münir Nurettin Selçuk sometimes sings together and sometimes switch between each other.</t>
  </si>
  <si>
    <t>Necdet Yaşar</t>
  </si>
  <si>
    <t>nihavent--sazsemaisi--aksaksemai----mesut_cemil</t>
  </si>
  <si>
    <t>Extra teslim and performance</t>
  </si>
  <si>
    <t>Safiye Ayla</t>
  </si>
  <si>
    <t>nisaburek--sarki--turkaksagi--varsin_gonul--lemi_atli</t>
  </si>
  <si>
    <t>Nisaburek</t>
  </si>
  <si>
    <t>Necdet Yaşar &amp; Ruhi Ayangil</t>
  </si>
  <si>
    <t>pesendide--sazsemaisi--aksaksemai----iii_selim</t>
  </si>
  <si>
    <t>Pesendide</t>
  </si>
  <si>
    <t>Duo</t>
  </si>
  <si>
    <t>Contemporary, 90s?</t>
  </si>
  <si>
    <t>rast--pesrev--devrikebir----giriftzen_asim_bey</t>
  </si>
  <si>
    <t>Rast</t>
  </si>
  <si>
    <t>Hulusi Babalık</t>
  </si>
  <si>
    <t>Eda Şimşek</t>
  </si>
  <si>
    <t>rast--sarki--sofyan--gelmez_oldu--dramali_hasan_hasguler</t>
  </si>
  <si>
    <t>Sofyan</t>
  </si>
  <si>
    <t>Contemporary, 90s</t>
  </si>
  <si>
    <t>Aka Gündüz Kutbay</t>
  </si>
  <si>
    <t>saba--pesrev--devrikebir----tanburi_buyuk_osman_bey</t>
  </si>
  <si>
    <t>Saba</t>
  </si>
  <si>
    <t>Trio, Percussion</t>
  </si>
  <si>
    <t>First teslim and teslim</t>
  </si>
  <si>
    <t>Teslim is performed weirdly, recheck</t>
  </si>
  <si>
    <t>saba--sarki--duyek--bu_aksam--safiye_ayla</t>
  </si>
  <si>
    <t>Ensemble Kudsi Ergüner</t>
  </si>
  <si>
    <t>sedaraban--pesrev--fahte----tanburi_cemil_bey</t>
  </si>
  <si>
    <t>Sedaraban</t>
  </si>
  <si>
    <t>Fahte</t>
  </si>
  <si>
    <t>The teslim joins to the teslim instead of the first hane</t>
  </si>
  <si>
    <t>Very heterophonic</t>
  </si>
  <si>
    <t>Ercümend Batanay</t>
  </si>
  <si>
    <t>The final teslim has a lot of tempo changes and harmonic pluckings</t>
  </si>
  <si>
    <t>segah--pesrev--devrikebir----neyzen_yusuf_pasa</t>
  </si>
  <si>
    <t>Segah</t>
  </si>
  <si>
    <t>Lalezar</t>
  </si>
  <si>
    <t>segah--sazsemaisi--aksaksemai----nayi_osman_dede</t>
  </si>
  <si>
    <t>Talip Özkan</t>
  </si>
  <si>
    <t>Yorgo Bacanos</t>
  </si>
  <si>
    <t>sultaniyegah--pesrev--muhammes----kanuni_haci_arif_bey</t>
  </si>
  <si>
    <t>Sultaniyegah</t>
  </si>
  <si>
    <t>Extra performance</t>
  </si>
  <si>
    <t>Early - Mid 20th Century?</t>
  </si>
  <si>
    <t>sultaniyegah--sazsemaisi--aksaksemai----kanuni_haci_arif_bey</t>
  </si>
  <si>
    <t>suzidil--sarki--evfer--yandikca_oldu--tanburi_ali_efendi</t>
  </si>
  <si>
    <t>Suzidil</t>
  </si>
  <si>
    <t>Evfer</t>
  </si>
  <si>
    <t>ussak--sarki--aksak--bu_aksam_gun--tatyos_efendi</t>
  </si>
  <si>
    <t>Ussak</t>
  </si>
  <si>
    <t>After the song reperirion and the small improvisation song coninues from Meyan</t>
  </si>
  <si>
    <t>Taksim in the middle</t>
  </si>
  <si>
    <t>Song Repeated 2 and a half times</t>
  </si>
  <si>
    <t>ussak--sazsemaisi--aksaksemai----dede_salih_efendi</t>
  </si>
  <si>
    <t>Omits the each first of the two repeated teslims</t>
  </si>
  <si>
    <t>Murat Aydemir &amp; Derya Türkan</t>
  </si>
  <si>
    <t>Tanbur, kemençe</t>
  </si>
  <si>
    <t>Omits the first one of the two consecutive taksims</t>
  </si>
  <si>
    <t>Repeats the 4. hane</t>
  </si>
  <si>
    <t>Forms</t>
  </si>
  <si>
    <t>#</t>
  </si>
  <si>
    <t>Total</t>
  </si>
  <si>
    <t xml:space="preserve">Makams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</si>
</sst>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0.0"/>
      <name val="Arial"/>
    </font>
    <font/>
    <font>
      <u/>
      <sz val="10.0"/>
      <color rgb="FF0000FF"/>
      <name val="Arial"/>
    </font>
    <font>
      <u/>
      <sz val="10.0"/>
      <color rgb="FF0000FF"/>
      <name val="Arial"/>
    </font>
    <font>
      <name val="Arial"/>
    </font>
    <font>
      <u/>
      <sz val="10.0"/>
      <color rgb="FF0000FF"/>
      <name val="Arial"/>
    </font>
    <font>
      <u/>
      <sz val="9.0"/>
      <color rgb="FF0000FF"/>
      <name val="Arial"/>
    </font>
    <font>
      <sz val="9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9.0"/>
      <color rgb="FF0000FF"/>
      <name val="Arial"/>
    </font>
    <font>
      <sz val="9.0"/>
      <color rgb="FF632D9B"/>
    </font>
    <font>
      <b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A64D79"/>
        <bgColor rgb="FFA64D7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1" numFmtId="46" xfId="0" applyAlignment="1" applyFont="1" applyNumberFormat="1">
      <alignment/>
    </xf>
    <xf borderId="0" fillId="0" fontId="5" numFmtId="0" xfId="0" applyAlignment="1" applyFont="1">
      <alignment/>
    </xf>
    <xf borderId="0" fillId="2" fontId="5" numFmtId="0" xfId="0" applyFill="1" applyFont="1"/>
    <xf borderId="0" fillId="3" fontId="5" numFmtId="0" xfId="0" applyAlignment="1" applyFill="1" applyFont="1">
      <alignment/>
    </xf>
    <xf borderId="0" fillId="4" fontId="6" numFmtId="0" xfId="0" applyAlignment="1" applyFill="1" applyFont="1">
      <alignment horizontal="right"/>
    </xf>
    <xf borderId="0" fillId="4" fontId="7" numFmtId="0" xfId="0" applyAlignment="1" applyFont="1">
      <alignment/>
    </xf>
    <xf borderId="0" fillId="4" fontId="8" numFmtId="0" xfId="0" applyAlignment="1" applyFont="1">
      <alignment/>
    </xf>
    <xf borderId="0" fillId="0" fontId="1" numFmtId="46" xfId="0" applyAlignment="1" applyFont="1" applyNumberFormat="1">
      <alignment horizontal="right"/>
    </xf>
    <xf borderId="0" fillId="5" fontId="5" numFmtId="0" xfId="0" applyAlignment="1" applyFill="1" applyFont="1">
      <alignment/>
    </xf>
    <xf borderId="0" fillId="6" fontId="5" numFmtId="0" xfId="0" applyAlignment="1" applyFill="1" applyFont="1">
      <alignment/>
    </xf>
    <xf borderId="0" fillId="4" fontId="1" numFmtId="0" xfId="0" applyAlignment="1" applyFont="1">
      <alignment horizontal="left"/>
    </xf>
    <xf borderId="0" fillId="0" fontId="9" numFmtId="0" xfId="0" applyAlignment="1" applyFont="1">
      <alignment horizontal="right"/>
    </xf>
    <xf borderId="0" fillId="7" fontId="5" numFmtId="0" xfId="0" applyAlignment="1" applyFill="1" applyFont="1">
      <alignment/>
    </xf>
    <xf borderId="0" fillId="8" fontId="5" numFmtId="0" xfId="0" applyAlignment="1" applyFill="1" applyFont="1">
      <alignment/>
    </xf>
    <xf borderId="0" fillId="2" fontId="5" numFmtId="0" xfId="0" applyAlignment="1" applyFont="1">
      <alignment/>
    </xf>
    <xf borderId="0" fillId="9" fontId="5" numFmtId="0" xfId="0" applyAlignment="1" applyFill="1" applyFont="1">
      <alignment/>
    </xf>
    <xf borderId="0" fillId="0" fontId="10" numFmtId="0" xfId="0" applyAlignment="1" applyFont="1">
      <alignment horizontal="left"/>
    </xf>
    <xf borderId="0" fillId="0" fontId="11" numFmtId="0" xfId="0" applyAlignment="1" applyFont="1">
      <alignment horizontal="right"/>
    </xf>
    <xf borderId="0" fillId="0" fontId="12" numFmtId="0" xfId="0" applyAlignment="1" applyFont="1">
      <alignment/>
    </xf>
    <xf borderId="0" fillId="0" fontId="13" numFmtId="0" xfId="0" applyAlignment="1" applyFont="1">
      <alignment/>
    </xf>
    <xf borderId="0" fillId="0" fontId="8" numFmtId="0" xfId="0" applyAlignment="1" applyFont="1">
      <alignment/>
    </xf>
    <xf borderId="0" fillId="0" fontId="5" numFmtId="0" xfId="0" applyFont="1"/>
    <xf borderId="0" fillId="0" fontId="14" numFmtId="0" xfId="0" applyAlignment="1" applyFont="1">
      <alignment/>
    </xf>
    <xf borderId="1" fillId="0" fontId="15" numFmtId="0" xfId="0" applyAlignment="1" applyBorder="1" applyFont="1">
      <alignment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2" fillId="0" fontId="2" numFmtId="0" xfId="0" applyBorder="1" applyFont="1"/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dPt>
            <c:idx val="5"/>
            <c:spPr>
              <a:solidFill>
                <a:srgbClr val="4942CC"/>
              </a:solidFill>
            </c:spPr>
          </c:dPt>
          <c:dPt>
            <c:idx val="6"/>
            <c:spPr>
              <a:solidFill>
                <a:srgbClr val="CB4AC5"/>
              </a:solidFill>
            </c:spPr>
          </c:dPt>
          <c:dPt>
            <c:idx val="7"/>
            <c:spPr>
              <a:solidFill>
                <a:srgbClr val="D6AE00"/>
              </a:solidFill>
            </c:spPr>
          </c:dPt>
          <c:dPt>
            <c:idx val="8"/>
            <c:spPr>
              <a:solidFill>
                <a:srgbClr val="336699"/>
              </a:solidFill>
            </c:spPr>
          </c:dPt>
          <c:dPt>
            <c:idx val="9"/>
            <c:spPr>
              <a:solidFill>
                <a:srgbClr val="DD4477"/>
              </a:solidFill>
            </c:spPr>
          </c:dPt>
          <c:dPt>
            <c:idx val="10"/>
            <c:spPr>
              <a:solidFill>
                <a:srgbClr val="AAAA11"/>
              </a:solidFill>
            </c:spPr>
          </c:dPt>
          <c:dPt>
            <c:idx val="11"/>
            <c:spPr>
              <a:solidFill>
                <a:srgbClr val="66AA00"/>
              </a:solidFill>
            </c:spPr>
          </c:dPt>
          <c:dPt>
            <c:idx val="12"/>
            <c:spPr>
              <a:solidFill>
                <a:srgbClr val="888888"/>
              </a:solidFill>
            </c:spPr>
          </c:dPt>
          <c:dPt>
            <c:idx val="13"/>
            <c:spPr>
              <a:solidFill>
                <a:srgbClr val="994499"/>
              </a:solidFill>
            </c:spPr>
          </c:dPt>
          <c:dPt>
            <c:idx val="14"/>
            <c:spPr>
              <a:solidFill>
                <a:srgbClr val="DD5511"/>
              </a:solidFill>
            </c:spPr>
          </c:dPt>
          <c:dPt>
            <c:idx val="15"/>
            <c:spPr>
              <a:solidFill>
                <a:srgbClr val="22AA99"/>
              </a:solidFill>
            </c:spPr>
          </c:dPt>
          <c:dPt>
            <c:idx val="16"/>
            <c:spPr>
              <a:solidFill>
                <a:srgbClr val="999999"/>
              </a:solidFill>
            </c:spPr>
          </c:dPt>
          <c:dPt>
            <c:idx val="17"/>
            <c:spPr>
              <a:solidFill>
                <a:srgbClr val="705770"/>
              </a:solidFill>
            </c:spPr>
          </c:dPt>
          <c:dPt>
            <c:idx val="18"/>
            <c:spPr>
              <a:solidFill>
                <a:srgbClr val="109618"/>
              </a:solidFill>
            </c:spPr>
          </c:dPt>
          <c:dPt>
            <c:idx val="19"/>
            <c:spPr>
              <a:solidFill>
                <a:srgbClr val="A3292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Sheet2!$A$2:$A$4</c:f>
            </c:strRef>
          </c:cat>
          <c:val>
            <c:numRef>
              <c:f>Sheet2!$B$2:$B$4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Sheet2!$A$15:$A$36</c:f>
            </c:strRef>
          </c:cat>
          <c:val>
            <c:numRef>
              <c:f>Sheet2!$B$15:$B$36</c:f>
            </c:numRef>
          </c:val>
        </c:ser>
        <c:axId val="282262299"/>
        <c:axId val="1387477531"/>
      </c:barChart>
      <c:catAx>
        <c:axId val="282262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387477531"/>
      </c:catAx>
      <c:valAx>
        <c:axId val="1387477531"/>
        <c:scaling>
          <c:orientation val="minMax"/>
          <c:max val="1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82262299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Sheet2!$A$42:$A$55</c:f>
            </c:strRef>
          </c:cat>
          <c:val>
            <c:numRef>
              <c:f>Sheet2!$B$42:$B$55</c:f>
            </c:numRef>
          </c:val>
        </c:ser>
        <c:axId val="152015857"/>
        <c:axId val="993449919"/>
      </c:barChart>
      <c:catAx>
        <c:axId val="152015857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993449919"/>
      </c:catAx>
      <c:valAx>
        <c:axId val="993449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2015857"/>
      </c:valAx>
    </c:plotArea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952500</xdr:colOff>
      <xdr:row>0</xdr:row>
      <xdr:rowOff>0</xdr:rowOff>
    </xdr:from>
    <xdr:to>
      <xdr:col>7</xdr:col>
      <xdr:colOff>200025</xdr:colOff>
      <xdr:row>11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</xdr:col>
      <xdr:colOff>952500</xdr:colOff>
      <xdr:row>12</xdr:row>
      <xdr:rowOff>190500</xdr:rowOff>
    </xdr:from>
    <xdr:to>
      <xdr:col>11</xdr:col>
      <xdr:colOff>647700</xdr:colOff>
      <xdr:row>36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28575</xdr:colOff>
      <xdr:row>40</xdr:row>
      <xdr:rowOff>19050</xdr:rowOff>
    </xdr:from>
    <xdr:to>
      <xdr:col>8</xdr:col>
      <xdr:colOff>933450</xdr:colOff>
      <xdr:row>58</xdr:row>
      <xdr:rowOff>142875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musicbrainz.org/recording/fa022d35-6948-4ba7-95e8-7c63226e7502" TargetMode="External"/><Relationship Id="rId42" Type="http://schemas.openxmlformats.org/officeDocument/2006/relationships/hyperlink" Target="http://musicbrainz.org/recording/f5ddf3aa-643b-4655-a9b7-3736e9a4d3d3" TargetMode="External"/><Relationship Id="rId41" Type="http://schemas.openxmlformats.org/officeDocument/2006/relationships/hyperlink" Target="http://dunya.compmusic.upf.edu/document/by-id/f5ddf3aa-643b-4655-a9b7-3736e9a4d3d3.mp3" TargetMode="External"/><Relationship Id="rId44" Type="http://schemas.openxmlformats.org/officeDocument/2006/relationships/hyperlink" Target="http://musicbrainz.org/recording/f5a89c06-d9bc-4425-a8e6-0f44f7c108ef" TargetMode="External"/><Relationship Id="rId43" Type="http://schemas.openxmlformats.org/officeDocument/2006/relationships/hyperlink" Target="http://dunya.compmusic.upf.edu/document/by-id/f5a89c06-d9bc-4425-a8e6-0f44f7c108ef.mp3" TargetMode="External"/><Relationship Id="rId46" Type="http://schemas.openxmlformats.org/officeDocument/2006/relationships/hyperlink" Target="http://musicbrainz.org/recording/727cff89-392f-4d15-926d-63b2697d7f3f" TargetMode="External"/><Relationship Id="rId45" Type="http://schemas.openxmlformats.org/officeDocument/2006/relationships/hyperlink" Target="http://dunya.compmusic.upf.edu/document/by-id/727cff89-392f-4d15-926d-63b2697d7f3f.mp3" TargetMode="External"/><Relationship Id="rId48" Type="http://schemas.openxmlformats.org/officeDocument/2006/relationships/hyperlink" Target="http://musicbrainz.org/recording/b49c633c-5059-4658-a6e0-9f84a1ffb08b" TargetMode="External"/><Relationship Id="rId47" Type="http://schemas.openxmlformats.org/officeDocument/2006/relationships/hyperlink" Target="http://dunya.compmusic.upf.edu/document/by-id/b49c633c-5059-4658-a6e0-9f84a1ffb08b.mp3" TargetMode="External"/><Relationship Id="rId49" Type="http://schemas.openxmlformats.org/officeDocument/2006/relationships/hyperlink" Target="http://dunya.compmusic.upf.edu/document/by-id/567b6a3c-0f08-42f8-b844-e9affdc9d215.mp3" TargetMode="External"/><Relationship Id="rId101" Type="http://schemas.openxmlformats.org/officeDocument/2006/relationships/drawing" Target="../drawings/worksheetdrawing1.xml"/><Relationship Id="rId100" Type="http://schemas.openxmlformats.org/officeDocument/2006/relationships/hyperlink" Target="http://musicbrainz.org/recording/64ab7fb3-e754-4121-b25f-02bedf331380" TargetMode="External"/><Relationship Id="rId31" Type="http://schemas.openxmlformats.org/officeDocument/2006/relationships/hyperlink" Target="http://dunya.compmusic.upf.edu/document/by-id/ed189797-5c50-4fde-abfa-cb1c8a2a2571.mp3" TargetMode="External"/><Relationship Id="rId30" Type="http://schemas.openxmlformats.org/officeDocument/2006/relationships/hyperlink" Target="http://musicbrainz.org/recording/ed189797-5c50-4fde-abfa-cb1c8a2a2571" TargetMode="External"/><Relationship Id="rId33" Type="http://schemas.openxmlformats.org/officeDocument/2006/relationships/hyperlink" Target="http://dunya.compmusic.upf.edu/document/by-id/120a0dfb-7873-46ca-a5bd-e7bccfe5bee3.mp3" TargetMode="External"/><Relationship Id="rId32" Type="http://schemas.openxmlformats.org/officeDocument/2006/relationships/hyperlink" Target="http://musicbrainz.org/recording/ed189797-5c50-4fde-abfa-cb1c8a2a2571" TargetMode="External"/><Relationship Id="rId35" Type="http://schemas.openxmlformats.org/officeDocument/2006/relationships/hyperlink" Target="http://dunya.compmusic.upf.edu/document/by-id/88e95b47-aa5a-4a45-ad7a-51b68138affc.mp3" TargetMode="External"/><Relationship Id="rId34" Type="http://schemas.openxmlformats.org/officeDocument/2006/relationships/hyperlink" Target="http://musicbrainz.org/recording/120a0dfb-7873-46ca-a5bd-e7bccfe5bee3" TargetMode="External"/><Relationship Id="rId37" Type="http://schemas.openxmlformats.org/officeDocument/2006/relationships/hyperlink" Target="http://dunya.compmusic.upf.edu/document/by-id/96aea15f-3778-4632-824a-af48544cf0cb.mp3" TargetMode="External"/><Relationship Id="rId36" Type="http://schemas.openxmlformats.org/officeDocument/2006/relationships/hyperlink" Target="http://musicbrainz.org/recording/88e95b47-aa5a-4a45-ad7a-51b68138affc" TargetMode="External"/><Relationship Id="rId39" Type="http://schemas.openxmlformats.org/officeDocument/2006/relationships/hyperlink" Target="http://dunya.compmusic.upf.edu/document/by-id/fa022d35-6948-4ba7-95e8-7c63226e7502.mp3" TargetMode="External"/><Relationship Id="rId38" Type="http://schemas.openxmlformats.org/officeDocument/2006/relationships/hyperlink" Target="http://musicbrainz.org/recording/96aea15f-3778-4632-824a-af48544cf0cb" TargetMode="External"/><Relationship Id="rId20" Type="http://schemas.openxmlformats.org/officeDocument/2006/relationships/hyperlink" Target="http://musicbrainz.org/recording/b637660c-1625-4680-a1b6-182306dccaf7" TargetMode="External"/><Relationship Id="rId22" Type="http://schemas.openxmlformats.org/officeDocument/2006/relationships/hyperlink" Target="http://musicbrainz.org/recording/9442e4cf-0cb3-4cb3-a060-77aa37392501" TargetMode="External"/><Relationship Id="rId21" Type="http://schemas.openxmlformats.org/officeDocument/2006/relationships/hyperlink" Target="http://dunya.compmusic.upf.edu/document/by-id/9442e4cf-0cb3-4cb3-a060-77aa37392501.mp3" TargetMode="External"/><Relationship Id="rId24" Type="http://schemas.openxmlformats.org/officeDocument/2006/relationships/hyperlink" Target="http://musicbrainz.org/recording/8b78115d-f7c1-4eb1-8da0-5edc564f1db3" TargetMode="External"/><Relationship Id="rId23" Type="http://schemas.openxmlformats.org/officeDocument/2006/relationships/hyperlink" Target="http://dunya.compmusic.upf.edu/document/by-id/8b78115d-f7c1-4eb1-8da0-5edc564f1db3.mp3" TargetMode="External"/><Relationship Id="rId26" Type="http://schemas.openxmlformats.org/officeDocument/2006/relationships/hyperlink" Target="http://musicbrainz.org/recording/fce6fe19-a1cd-4bdc-b04a-dc6d1c2ca8c8" TargetMode="External"/><Relationship Id="rId25" Type="http://schemas.openxmlformats.org/officeDocument/2006/relationships/hyperlink" Target="http://dunya.compmusic.upf.edu/document/by-id/fce6fe19-a1cd-4bdc-b04a-dc6d1c2ca8c8.mp3" TargetMode="External"/><Relationship Id="rId28" Type="http://schemas.openxmlformats.org/officeDocument/2006/relationships/hyperlink" Target="http://musicbrainz.org/recording/8a0260ac-e8a5-42ed-af2a-a6f547996281" TargetMode="External"/><Relationship Id="rId27" Type="http://schemas.openxmlformats.org/officeDocument/2006/relationships/hyperlink" Target="http://dunya.compmusic.upf.edu/document/by-id/8a0260ac-e8a5-42ed-af2a-a6f547996281.mp3" TargetMode="External"/><Relationship Id="rId29" Type="http://schemas.openxmlformats.org/officeDocument/2006/relationships/hyperlink" Target="http://dunya.compmusic.upf.edu/document/by-id/ed189797-5c50-4fde-abfa-cb1c8a2a2571.mp3" TargetMode="External"/><Relationship Id="rId95" Type="http://schemas.openxmlformats.org/officeDocument/2006/relationships/hyperlink" Target="http://dunya.compmusic.upf.edu/document/by-id/e72db0ad-2ed9-467b-88ae-1f91edcd2c59.mp3" TargetMode="External"/><Relationship Id="rId94" Type="http://schemas.openxmlformats.org/officeDocument/2006/relationships/hyperlink" Target="http://musicbrainz.org/recording/3a04bd08-78cf-4199-a7dd-6a23d2e1a400" TargetMode="External"/><Relationship Id="rId97" Type="http://schemas.openxmlformats.org/officeDocument/2006/relationships/hyperlink" Target="http://dunya.compmusic.upf.edu/document/by-id/457d9db5-b3a0-4663-b46f-2ed0c6ce5eb0.mp3" TargetMode="External"/><Relationship Id="rId96" Type="http://schemas.openxmlformats.org/officeDocument/2006/relationships/hyperlink" Target="http://musicbrainz.org/recording/e72db0ad-2ed9-467b-88ae-1f91edcd2c59" TargetMode="External"/><Relationship Id="rId11" Type="http://schemas.openxmlformats.org/officeDocument/2006/relationships/hyperlink" Target="http://dunya.compmusic.upf.edu/document/by-id/d9e69116-dc74-4edb-8a92-fa9c91133ce5.mp3" TargetMode="External"/><Relationship Id="rId99" Type="http://schemas.openxmlformats.org/officeDocument/2006/relationships/hyperlink" Target="http://dunya.compmusic.upf.edu/document/by-id/64ab7fb3-e754-4121-b25f-02bedf331380.mp3" TargetMode="External"/><Relationship Id="rId10" Type="http://schemas.openxmlformats.org/officeDocument/2006/relationships/hyperlink" Target="http://musicbrainz.org/recording/3cace2f0-125d-4777-95d3-c87c16f360db" TargetMode="External"/><Relationship Id="rId98" Type="http://schemas.openxmlformats.org/officeDocument/2006/relationships/hyperlink" Target="http://musicbrainz.org/recording/457d9db5-b3a0-4663-b46f-2ed0c6ce5eb0" TargetMode="External"/><Relationship Id="rId13" Type="http://schemas.openxmlformats.org/officeDocument/2006/relationships/hyperlink" Target="http://dunya.compmusic.upf.edu/document/by-id/66e587cc-f484-4d25-a727-ca0373dd76ff.mp3" TargetMode="External"/><Relationship Id="rId12" Type="http://schemas.openxmlformats.org/officeDocument/2006/relationships/hyperlink" Target="http://musicbrainz.org/recording/d9e69116-dc74-4edb-8a92-fa9c91133ce5" TargetMode="External"/><Relationship Id="rId91" Type="http://schemas.openxmlformats.org/officeDocument/2006/relationships/hyperlink" Target="http://dunya.compmusic.upf.edu/document/by-id/9c26ff74-8541-4282-8a6e-5ba9aa5cc8a1.mp3" TargetMode="External"/><Relationship Id="rId90" Type="http://schemas.openxmlformats.org/officeDocument/2006/relationships/hyperlink" Target="http://musicbrainz.org/recording/6d97f1f8-5f05-4c5c-b1ab-2757fdc3e746" TargetMode="External"/><Relationship Id="rId93" Type="http://schemas.openxmlformats.org/officeDocument/2006/relationships/hyperlink" Target="http://dunya.compmusic.upf.edu/document/by-id/3a04bd08-78cf-4199-a7dd-6a23d2e1a400.mp3" TargetMode="External"/><Relationship Id="rId92" Type="http://schemas.openxmlformats.org/officeDocument/2006/relationships/hyperlink" Target="http://musicbrainz.org/recording/9c26ff74-8541-4282-8a6e-5ba9aa5cc8a1" TargetMode="External"/><Relationship Id="rId15" Type="http://schemas.openxmlformats.org/officeDocument/2006/relationships/hyperlink" Target="http://dunya.compmusic.upf.edu/document/by-id/c820c003-c498-4166-819c-79eae113e5d4.mp3" TargetMode="External"/><Relationship Id="rId14" Type="http://schemas.openxmlformats.org/officeDocument/2006/relationships/hyperlink" Target="http://musicbrainz.org/recording/66e587cc-f484-4d25-a727-ca0373dd76ff" TargetMode="External"/><Relationship Id="rId17" Type="http://schemas.openxmlformats.org/officeDocument/2006/relationships/hyperlink" Target="http://dunya.compmusic.upf.edu/document/by-id/43352a5b-1642-4cb5-844d-f5b45ac1e4a2.mp3" TargetMode="External"/><Relationship Id="rId16" Type="http://schemas.openxmlformats.org/officeDocument/2006/relationships/hyperlink" Target="http://musicbrainz.org/recording/c820c003-c498-4166-819c-79eae113e5d4" TargetMode="External"/><Relationship Id="rId19" Type="http://schemas.openxmlformats.org/officeDocument/2006/relationships/hyperlink" Target="http://dunya.compmusic.upf.edu/document/by-id/b637660c-1625-4680-a1b6-182306dccaf7.mp3" TargetMode="External"/><Relationship Id="rId18" Type="http://schemas.openxmlformats.org/officeDocument/2006/relationships/hyperlink" Target="http://musicbrainz.org/recording/43352a5b-1642-4cb5-844d-f5b45ac1e4a2" TargetMode="External"/><Relationship Id="rId84" Type="http://schemas.openxmlformats.org/officeDocument/2006/relationships/hyperlink" Target="http://musicbrainz.org/recording/481d51e7-6012-4266-8546-7a67cecac350" TargetMode="External"/><Relationship Id="rId83" Type="http://schemas.openxmlformats.org/officeDocument/2006/relationships/hyperlink" Target="http://dunya.compmusic.upf.edu/document/by-id/481d51e7-6012-4266-8546-7a67cecac350.mp3" TargetMode="External"/><Relationship Id="rId86" Type="http://schemas.openxmlformats.org/officeDocument/2006/relationships/hyperlink" Target="http://musicbrainz.org/recording/18690d3b-f959-4e24-9c5b-aabdde5ec9be" TargetMode="External"/><Relationship Id="rId85" Type="http://schemas.openxmlformats.org/officeDocument/2006/relationships/hyperlink" Target="http://dunya.compmusic.upf.edu/document/by-id/18690d3b-f959-4e24-9c5b-aabdde5ec9be.mp3" TargetMode="External"/><Relationship Id="rId88" Type="http://schemas.openxmlformats.org/officeDocument/2006/relationships/hyperlink" Target="http://musicbrainz.org/recording/18690d3b-f959-4e24-9c5b-aabdde5ec9be" TargetMode="External"/><Relationship Id="rId87" Type="http://schemas.openxmlformats.org/officeDocument/2006/relationships/hyperlink" Target="http://dunya.compmusic.upf.edu/document/by-id/18690d3b-f959-4e24-9c5b-aabdde5ec9be.mp3" TargetMode="External"/><Relationship Id="rId89" Type="http://schemas.openxmlformats.org/officeDocument/2006/relationships/hyperlink" Target="http://dunya.compmusic.upf.edu/document/by-id/6d97f1f8-5f05-4c5c-b1ab-2757fdc3e746.mp3" TargetMode="External"/><Relationship Id="rId80" Type="http://schemas.openxmlformats.org/officeDocument/2006/relationships/hyperlink" Target="http://musicbrainz.org/recording/e49f33b8-cf8a-4ca9-88cf-9a994dbad1c0" TargetMode="External"/><Relationship Id="rId82" Type="http://schemas.openxmlformats.org/officeDocument/2006/relationships/hyperlink" Target="http://musicbrainz.org/recording/06176769-4b21-4474-8b10-e317f4c67874" TargetMode="External"/><Relationship Id="rId81" Type="http://schemas.openxmlformats.org/officeDocument/2006/relationships/hyperlink" Target="http://dunya.compmusic.upf.edu/document/by-id/06176769-4b21-4474-8b10-e317f4c67874.mp3" TargetMode="External"/><Relationship Id="rId1" Type="http://schemas.openxmlformats.org/officeDocument/2006/relationships/hyperlink" Target="http://dunya.compmusic.upf.edu/document/by-id/28e05732-8a5c-4f57-ac66-42dcd8f16779.mp3" TargetMode="External"/><Relationship Id="rId2" Type="http://schemas.openxmlformats.org/officeDocument/2006/relationships/hyperlink" Target="https://musicbrainz.org/recording/28e05732-8a5c-4f57-ac66-42dcd8f16779" TargetMode="External"/><Relationship Id="rId3" Type="http://schemas.openxmlformats.org/officeDocument/2006/relationships/hyperlink" Target="http://dunya.compmusic.upf.edu/document/by-id/37dd6a6a-4c19-4a86-886a-882840d59518.mp3" TargetMode="External"/><Relationship Id="rId4" Type="http://schemas.openxmlformats.org/officeDocument/2006/relationships/hyperlink" Target="http://musicbrainz.org/recording/37dd6a6a-4c19-4a86-886a-882840d59518" TargetMode="External"/><Relationship Id="rId9" Type="http://schemas.openxmlformats.org/officeDocument/2006/relationships/hyperlink" Target="http://dunya.compmusic.upf.edu/document/by-id/3cace2f0-125d-4777-95d3-c87c16f360db.mp3" TargetMode="External"/><Relationship Id="rId5" Type="http://schemas.openxmlformats.org/officeDocument/2006/relationships/hyperlink" Target="http://dunya.compmusic.upf.edu/document/by-id/dfc16e22-0aae-4bd0-a32c-5c000130e96a.mp3" TargetMode="External"/><Relationship Id="rId6" Type="http://schemas.openxmlformats.org/officeDocument/2006/relationships/hyperlink" Target="http://musicbrainz.org/recording/dfc16e22-0aae-4bd0-a32c-5c000130e96a" TargetMode="External"/><Relationship Id="rId7" Type="http://schemas.openxmlformats.org/officeDocument/2006/relationships/hyperlink" Target="http://dunya.compmusic.upf.edu/document/by-id/70a235be-074d-4b9b-8f94-b1860d7be887.mp3" TargetMode="External"/><Relationship Id="rId8" Type="http://schemas.openxmlformats.org/officeDocument/2006/relationships/hyperlink" Target="http://musicbrainz.org/recording/70a235be-074d-4b9b-8f94-b1860d7be887" TargetMode="External"/><Relationship Id="rId73" Type="http://schemas.openxmlformats.org/officeDocument/2006/relationships/hyperlink" Target="http://dunya.compmusic.upf.edu/document/by-id/0b45417b-acb4-4f8a-b180-5ad45be889af.mp3" TargetMode="External"/><Relationship Id="rId72" Type="http://schemas.openxmlformats.org/officeDocument/2006/relationships/hyperlink" Target="http://musicbrainz.org/recording/0f0e4bc3-67f9-4727-818b-983320e897cb" TargetMode="External"/><Relationship Id="rId75" Type="http://schemas.openxmlformats.org/officeDocument/2006/relationships/hyperlink" Target="http://dunya.compmusic.upf.edu/document/by-id/97be5bdd-cef0-4103-bbb7-bff77d6b0a30.mp3" TargetMode="External"/><Relationship Id="rId74" Type="http://schemas.openxmlformats.org/officeDocument/2006/relationships/hyperlink" Target="http://musicbrainz.org/recording/0b45417b-acb4-4f8a-b180-5ad45be889af" TargetMode="External"/><Relationship Id="rId77" Type="http://schemas.openxmlformats.org/officeDocument/2006/relationships/hyperlink" Target="http://dunya.compmusic.upf.edu/document/by-id/d903d1e3-7073-4a25-a298-3942eacc4dd2.mp3" TargetMode="External"/><Relationship Id="rId76" Type="http://schemas.openxmlformats.org/officeDocument/2006/relationships/hyperlink" Target="http://musicbrainz.org/recording/97be5bdd-cef0-4103-bbb7-bff77d6b0a30" TargetMode="External"/><Relationship Id="rId79" Type="http://schemas.openxmlformats.org/officeDocument/2006/relationships/hyperlink" Target="http://dunya.compmusic.upf.edu/document/by-id/e49f33b8-cf8a-4ca9-88cf-9a994dbad1c0.mp3" TargetMode="External"/><Relationship Id="rId78" Type="http://schemas.openxmlformats.org/officeDocument/2006/relationships/hyperlink" Target="http://musicbrainz.org/recording/d903d1e3-7073-4a25-a298-3942eacc4dd2" TargetMode="External"/><Relationship Id="rId71" Type="http://schemas.openxmlformats.org/officeDocument/2006/relationships/hyperlink" Target="http://dunya.compmusic.upf.edu/document/by-id/0f0e4bc3-67f9-4727-818b-983320e897cb.mp3" TargetMode="External"/><Relationship Id="rId70" Type="http://schemas.openxmlformats.org/officeDocument/2006/relationships/hyperlink" Target="http://musicbrainz.org/recording/8c7eccf5-0d9e-4f33-89f0-87e95b7da970" TargetMode="External"/><Relationship Id="rId62" Type="http://schemas.openxmlformats.org/officeDocument/2006/relationships/hyperlink" Target="http://musicbrainz.org/recording/3432c7e3-e741-488e-a601-1748c4fcc95e" TargetMode="External"/><Relationship Id="rId61" Type="http://schemas.openxmlformats.org/officeDocument/2006/relationships/hyperlink" Target="http://dunya.compmusic.upf.edu/document/by-id/3432c7e3-e741-488e-a601-1748c4fcc95e.mp3" TargetMode="External"/><Relationship Id="rId64" Type="http://schemas.openxmlformats.org/officeDocument/2006/relationships/hyperlink" Target="http://musicbrainz.org/recording/37dd6a6a-4c19-4a86-886a-882840d59518" TargetMode="External"/><Relationship Id="rId63" Type="http://schemas.openxmlformats.org/officeDocument/2006/relationships/hyperlink" Target="http://dunya.compmusic.upf.edu/document/by-id/37dd6a6a-4c19-4a86-886a-882840d59518.mp3" TargetMode="External"/><Relationship Id="rId66" Type="http://schemas.openxmlformats.org/officeDocument/2006/relationships/hyperlink" Target="http://musicbrainz.org/recording/5c14ad3d-a97a-4e04-99b6-bf27f842f909" TargetMode="External"/><Relationship Id="rId65" Type="http://schemas.openxmlformats.org/officeDocument/2006/relationships/hyperlink" Target="http://dunya.compmusic.upf.edu/document/by-id/5c14ad3d-a97a-4e04-99b6-bf27f842f909.mp3" TargetMode="External"/><Relationship Id="rId68" Type="http://schemas.openxmlformats.org/officeDocument/2006/relationships/hyperlink" Target="http://musicbrainz.org/recording/31bf3d56-03d8-484e-b63c-ae5ae9a6e733" TargetMode="External"/><Relationship Id="rId67" Type="http://schemas.openxmlformats.org/officeDocument/2006/relationships/hyperlink" Target="http://dunya.compmusic.upf.edu/document/by-id/31bf3d56-03d8-484e-b63c-ae5ae9a6e733.mp3" TargetMode="External"/><Relationship Id="rId60" Type="http://schemas.openxmlformats.org/officeDocument/2006/relationships/hyperlink" Target="http://musicbrainz.org/recording/6d892b77-9733-4ba7-a497-646c969c72b8" TargetMode="External"/><Relationship Id="rId69" Type="http://schemas.openxmlformats.org/officeDocument/2006/relationships/hyperlink" Target="http://dunya.compmusic.upf.edu/document/by-id/8c7eccf5-0d9e-4f33-89f0-87e95b7da970.mp3" TargetMode="External"/><Relationship Id="rId51" Type="http://schemas.openxmlformats.org/officeDocument/2006/relationships/hyperlink" Target="http://dunya.compmusic.upf.edu/document/by-id/feda89e3-a50d-4ff8-87d4-c1e531cc1233.mp3" TargetMode="External"/><Relationship Id="rId50" Type="http://schemas.openxmlformats.org/officeDocument/2006/relationships/hyperlink" Target="http://musicbrainz.org/recording/567b6a3c-0f08-42f8-b844-e9affdc9d215" TargetMode="External"/><Relationship Id="rId53" Type="http://schemas.openxmlformats.org/officeDocument/2006/relationships/hyperlink" Target="http://dunya.compmusic.upf.edu/document/by-id/eaea7f6b-fb94-4982-9ac7-162f1503182a.mp3" TargetMode="External"/><Relationship Id="rId52" Type="http://schemas.openxmlformats.org/officeDocument/2006/relationships/hyperlink" Target="http://musicbrainz.org/recording/feda89e3-a50d-4ff8-87d4-c1e531cc1233" TargetMode="External"/><Relationship Id="rId55" Type="http://schemas.openxmlformats.org/officeDocument/2006/relationships/hyperlink" Target="http://dunya.compmusic.upf.edu/document/by-id/e3dad105-8a91-41d6-a5ec-55da76b53447.mp3" TargetMode="External"/><Relationship Id="rId54" Type="http://schemas.openxmlformats.org/officeDocument/2006/relationships/hyperlink" Target="http://musicbrainz.org/recording/eaea7f6b-fb94-4982-9ac7-162f1503182a" TargetMode="External"/><Relationship Id="rId57" Type="http://schemas.openxmlformats.org/officeDocument/2006/relationships/hyperlink" Target="http://dunya.compmusic.upf.edu/document/by-id/ec902db5-6888-4570-9173-10a226c389f5.mp3" TargetMode="External"/><Relationship Id="rId56" Type="http://schemas.openxmlformats.org/officeDocument/2006/relationships/hyperlink" Target="http://musicbrainz.org/recording/e3dad105-8a91-41d6-a5ec-55da76b53447" TargetMode="External"/><Relationship Id="rId59" Type="http://schemas.openxmlformats.org/officeDocument/2006/relationships/hyperlink" Target="http://dunya.compmusic.upf.edu/document/by-id/6d892b77-9733-4ba7-a497-646c969c72b8.mp3" TargetMode="External"/><Relationship Id="rId58" Type="http://schemas.openxmlformats.org/officeDocument/2006/relationships/hyperlink" Target="http://musicbrainz.org/recording/ec902db5-6888-4570-9173-10a226c389f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43.14"/>
    <col customWidth="1" min="3" max="3" width="42.14"/>
    <col customWidth="1" min="5" max="5" width="58.0"/>
    <col hidden="1" min="6" max="8"/>
    <col customWidth="1" hidden="1" min="9" max="9" width="20.0"/>
    <col customWidth="1" hidden="1" min="10" max="10" width="41.71"/>
    <col customWidth="1" hidden="1" min="11" max="11" width="27.14"/>
    <col hidden="1" min="12" max="12"/>
    <col customWidth="1" hidden="1" min="13" max="13" width="22.0"/>
    <col customWidth="1" hidden="1" min="14" max="14" width="10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>
      <c r="A2" s="6" t="str">
        <f>HYPERLINK("http://dunya.compmusic.upf.edu/document/by-id/28e05732-8a5c-4f57-ac66-42dcd8f16779.mp3","28e05732-8a5c-4f57-ac66-42dcd8f16779")</f>
        <v>28e05732-8a5c-4f57-ac66-42dcd8f16779</v>
      </c>
      <c r="B2" s="7" t="str">
        <f>HYPERLINK("https://musicbrainz.org/recording/28e05732-8a5c-4f57-ac66-42dcd8f16779","Acem Aşiran Peşrev (Kız Ney)")</f>
        <v>Acem Aşiran Peşrev (Kız Ney)</v>
      </c>
      <c r="C2" s="3" t="s">
        <v>20</v>
      </c>
      <c r="D2" s="8">
        <v>0.0029976851851851853</v>
      </c>
      <c r="E2" s="4" t="s">
        <v>21</v>
      </c>
      <c r="F2" s="4" t="s">
        <v>22</v>
      </c>
      <c r="G2" s="4" t="s">
        <v>23</v>
      </c>
      <c r="H2" s="9" t="s">
        <v>24</v>
      </c>
      <c r="I2" s="9" t="s">
        <v>25</v>
      </c>
      <c r="J2" s="9" t="s">
        <v>26</v>
      </c>
      <c r="K2" s="9" t="b">
        <v>0</v>
      </c>
      <c r="L2" s="9" t="s">
        <v>27</v>
      </c>
      <c r="M2" s="9" t="s">
        <v>28</v>
      </c>
      <c r="N2" s="9" t="s">
        <v>29</v>
      </c>
      <c r="O2" s="10"/>
      <c r="P2" s="10"/>
      <c r="Q2" s="11" t="s">
        <v>30</v>
      </c>
      <c r="R2" s="10"/>
      <c r="S2" s="11" t="s">
        <v>30</v>
      </c>
      <c r="T2" s="10"/>
    </row>
    <row r="3">
      <c r="A3" s="6" t="str">
        <f>HYPERLINK("http://dunya.compmusic.upf.edu/document/by-id/37dd6a6a-4c19-4a86-886a-882840d59518.mp3","37dd6a6a-4c19-4a86-886a-882840d59518")</f>
        <v>37dd6a6a-4c19-4a86-886a-882840d59518</v>
      </c>
      <c r="B3" s="7" t="str">
        <f>HYPERLINK("http://musicbrainz.org/recording/37dd6a6a-4c19-4a86-886a-882840d59518","Pençgah Solo")</f>
        <v>Pençgah Solo</v>
      </c>
      <c r="C3" s="3" t="s">
        <v>31</v>
      </c>
      <c r="D3" s="8">
        <v>0.020543981481481483</v>
      </c>
      <c r="E3" s="4" t="s">
        <v>21</v>
      </c>
      <c r="F3" s="4" t="s">
        <v>22</v>
      </c>
      <c r="G3" s="4" t="s">
        <v>23</v>
      </c>
      <c r="H3" s="9" t="s">
        <v>24</v>
      </c>
      <c r="I3" s="9" t="s">
        <v>25</v>
      </c>
      <c r="J3" s="9" t="s">
        <v>26</v>
      </c>
      <c r="K3" s="9" t="s">
        <v>32</v>
      </c>
      <c r="L3" s="9" t="s">
        <v>27</v>
      </c>
      <c r="M3" s="9" t="s">
        <v>33</v>
      </c>
      <c r="N3" s="9" t="s">
        <v>29</v>
      </c>
      <c r="O3" s="10"/>
      <c r="P3" s="11" t="s">
        <v>30</v>
      </c>
      <c r="Q3" s="10"/>
      <c r="R3" s="11" t="s">
        <v>30</v>
      </c>
      <c r="S3" s="10"/>
      <c r="T3" s="10"/>
    </row>
    <row r="4">
      <c r="A4" s="12" t="str">
        <f>HYPERLINK("http://dunya.compmusic.upf.edu/document/by-id/dfc16e22-0aae-4bd0-a32c-5c000130e96a.mp3","dfc16e22-0aae-4bd0-a32c-5c000130e96a")</f>
        <v>dfc16e22-0aae-4bd0-a32c-5c000130e96a</v>
      </c>
      <c r="B4" s="13" t="str">
        <f>HYPERLINK("http://musicbrainz.org/recording/dfc16e22-0aae-4bd0-a32c-5c000130e96a","Sevdi Gönlüm Ey Melek Sima Seni")</f>
        <v>Sevdi Gönlüm Ey Melek Sima Seni</v>
      </c>
      <c r="C4" s="14" t="s">
        <v>34</v>
      </c>
      <c r="D4" s="15">
        <v>0.0017824074074074075</v>
      </c>
      <c r="E4" s="9" t="s">
        <v>35</v>
      </c>
      <c r="F4" s="9" t="s">
        <v>36</v>
      </c>
      <c r="G4" s="9" t="s">
        <v>37</v>
      </c>
      <c r="H4" s="9" t="s">
        <v>38</v>
      </c>
      <c r="I4" s="9" t="s">
        <v>39</v>
      </c>
      <c r="J4" s="9" t="s">
        <v>40</v>
      </c>
      <c r="K4" s="9" t="s">
        <v>41</v>
      </c>
      <c r="L4" s="9" t="s">
        <v>42</v>
      </c>
      <c r="M4" s="9" t="s">
        <v>43</v>
      </c>
      <c r="N4" s="9" t="s">
        <v>44</v>
      </c>
      <c r="O4" s="10"/>
      <c r="P4" s="11" t="s">
        <v>30</v>
      </c>
      <c r="Q4" s="11" t="s">
        <v>30</v>
      </c>
      <c r="R4" s="10"/>
      <c r="S4" s="10"/>
      <c r="T4" s="10"/>
    </row>
    <row r="5">
      <c r="A5" s="6" t="str">
        <f>HYPERLINK("http://dunya.compmusic.upf.edu/document/by-id/70a235be-074d-4b9b-8f94-b1860d7be887.mp3","70a235be-074d-4b9b-8f94-b1860d7be887")</f>
        <v>70a235be-074d-4b9b-8f94-b1860d7be887</v>
      </c>
      <c r="B5" s="7" t="str">
        <f>HYPERLINK("http://musicbrainz.org/recording/70a235be-074d-4b9b-8f94-b1860d7be887","Bayati Peşrevi")</f>
        <v>Bayati Peşrevi</v>
      </c>
      <c r="C5" s="3" t="s">
        <v>45</v>
      </c>
      <c r="D5" s="15">
        <v>0.005381944444444444</v>
      </c>
      <c r="E5" s="4" t="s">
        <v>46</v>
      </c>
      <c r="F5" s="4" t="s">
        <v>47</v>
      </c>
      <c r="G5" s="4" t="s">
        <v>23</v>
      </c>
      <c r="H5" s="9" t="s">
        <v>48</v>
      </c>
      <c r="I5" s="9" t="s">
        <v>49</v>
      </c>
      <c r="J5" s="9" t="s">
        <v>26</v>
      </c>
      <c r="K5" s="9" t="b">
        <v>0</v>
      </c>
      <c r="L5" s="9" t="s">
        <v>50</v>
      </c>
      <c r="M5" s="9" t="s">
        <v>28</v>
      </c>
      <c r="N5" s="9" t="s">
        <v>29</v>
      </c>
      <c r="O5" s="16" t="s">
        <v>51</v>
      </c>
      <c r="P5" s="17" t="s">
        <v>52</v>
      </c>
      <c r="Q5" s="10"/>
      <c r="R5" s="10"/>
      <c r="S5" s="10"/>
      <c r="T5" s="10"/>
    </row>
    <row r="6">
      <c r="A6" s="6" t="str">
        <f>HYPERLINK("http://dunya.compmusic.upf.edu/document/by-id/3cace2f0-125d-4777-95d3-c87c16f360db.mp3","3cace2f0-125d-4777-95d3-c87c16f360db")</f>
        <v>3cace2f0-125d-4777-95d3-c87c16f360db</v>
      </c>
      <c r="B6" s="7" t="str">
        <f>HYPERLINK("http://musicbrainz.org/recording/3cace2f0-125d-4777-95d3-c87c16f360db","Bir Nigâh Et Ne Olur Hâlime Ey Gonca Dehen")</f>
        <v>Bir Nigâh Et Ne Olur Hâlime Ey Gonca Dehen</v>
      </c>
      <c r="C6" s="3" t="s">
        <v>53</v>
      </c>
      <c r="D6" s="15">
        <v>0.0028935185185185184</v>
      </c>
      <c r="E6" s="4" t="s">
        <v>54</v>
      </c>
      <c r="F6" s="4" t="s">
        <v>55</v>
      </c>
      <c r="G6" s="4" t="s">
        <v>37</v>
      </c>
      <c r="H6" s="9" t="s">
        <v>38</v>
      </c>
      <c r="I6" s="18" t="s">
        <v>39</v>
      </c>
      <c r="J6" s="9" t="s">
        <v>29</v>
      </c>
      <c r="K6" s="9" t="s">
        <v>29</v>
      </c>
      <c r="L6" s="9" t="s">
        <v>42</v>
      </c>
      <c r="M6" s="9" t="s">
        <v>33</v>
      </c>
      <c r="N6" s="9" t="s">
        <v>29</v>
      </c>
      <c r="O6" s="16" t="s">
        <v>51</v>
      </c>
      <c r="P6" s="11" t="s">
        <v>30</v>
      </c>
      <c r="Q6" s="10"/>
      <c r="R6" s="10"/>
      <c r="S6" s="10"/>
      <c r="T6" s="10"/>
    </row>
    <row r="7">
      <c r="A7" s="6" t="str">
        <f>HYPERLINK("http://dunya.compmusic.upf.edu/document/by-id/d9e69116-dc74-4edb-8a92-fa9c91133ce5.mp3","d9e69116-dc74-4edb-8a92-fa9c91133ce5")</f>
        <v>d9e69116-dc74-4edb-8a92-fa9c91133ce5</v>
      </c>
      <c r="B7" s="7" t="str">
        <f>HYPERLINK("http://musicbrainz.org/recording/d9e69116-dc74-4edb-8a92-fa9c91133ce5","Ülfet etsem yâr ile ağyare ne")</f>
        <v>Ülfet etsem yâr ile ağyare ne</v>
      </c>
      <c r="C7" s="3" t="s">
        <v>53</v>
      </c>
      <c r="D7" s="15">
        <v>0.0022453703703703702</v>
      </c>
      <c r="E7" s="4" t="s">
        <v>56</v>
      </c>
      <c r="F7" s="4" t="s">
        <v>57</v>
      </c>
      <c r="G7" s="4" t="s">
        <v>37</v>
      </c>
      <c r="H7" s="9" t="s">
        <v>58</v>
      </c>
      <c r="I7" s="18" t="s">
        <v>39</v>
      </c>
      <c r="J7" s="9" t="s">
        <v>29</v>
      </c>
      <c r="K7" s="9" t="s">
        <v>29</v>
      </c>
      <c r="L7" s="9" t="s">
        <v>42</v>
      </c>
      <c r="M7" s="9" t="s">
        <v>33</v>
      </c>
      <c r="N7" s="9" t="s">
        <v>29</v>
      </c>
      <c r="O7" s="16" t="s">
        <v>51</v>
      </c>
      <c r="P7" s="10"/>
      <c r="Q7" s="11" t="s">
        <v>30</v>
      </c>
      <c r="R7" s="10"/>
      <c r="S7" s="10"/>
      <c r="T7" s="10"/>
    </row>
    <row r="8">
      <c r="A8" s="6" t="str">
        <f>HYPERLINK("http://dunya.compmusic.upf.edu/document/by-id/66e587cc-f484-4d25-a727-ca0373dd76ff.mp3","66e587cc-f484-4d25-a727-ca0373dd76ff")</f>
        <v>66e587cc-f484-4d25-a727-ca0373dd76ff</v>
      </c>
      <c r="B8" s="7" t="str">
        <f>HYPERLINK("http://musicbrainz.org/recording/66e587cc-f484-4d25-a727-ca0373dd76ff","Hicazkâr Saz Semâisi")</f>
        <v>Hicazkâr Saz Semâisi</v>
      </c>
      <c r="C8" s="3" t="s">
        <v>59</v>
      </c>
      <c r="D8" s="15">
        <v>0.0029861111111111113</v>
      </c>
      <c r="E8" s="4" t="s">
        <v>60</v>
      </c>
      <c r="F8" s="4" t="s">
        <v>61</v>
      </c>
      <c r="G8" s="4" t="s">
        <v>62</v>
      </c>
      <c r="H8" s="9" t="s">
        <v>63</v>
      </c>
      <c r="I8" s="9" t="s">
        <v>64</v>
      </c>
      <c r="J8" s="9" t="s">
        <v>65</v>
      </c>
      <c r="K8" s="9" t="b">
        <v>0</v>
      </c>
      <c r="L8" s="9" t="s">
        <v>50</v>
      </c>
      <c r="M8" s="9" t="s">
        <v>28</v>
      </c>
      <c r="N8" s="9" t="s">
        <v>29</v>
      </c>
      <c r="O8" s="16" t="s">
        <v>51</v>
      </c>
      <c r="P8" s="10"/>
      <c r="Q8" s="11" t="s">
        <v>30</v>
      </c>
      <c r="R8" s="10"/>
      <c r="S8" s="10"/>
      <c r="T8" s="10"/>
    </row>
    <row r="9">
      <c r="A9" s="19" t="str">
        <f>HYPERLINK("http://dunya.compmusic.upf.edu/document/by-id/c820c003-c498-4166-819c-79eae113e5d4.mp3","c820c003-c498-4166-819c-79eae113e5d4")</f>
        <v>c820c003-c498-4166-819c-79eae113e5d4</v>
      </c>
      <c r="B9" s="7" t="str">
        <f>HYPERLINK("http://musicbrainz.org/recording/c820c003-c498-4166-819c-79eae113e5d4","Hicazkar Sazsemaisi")</f>
        <v>Hicazkar Sazsemaisi</v>
      </c>
      <c r="C9" s="3" t="s">
        <v>66</v>
      </c>
      <c r="D9" s="15">
        <v>0.0021875</v>
      </c>
      <c r="E9" s="4" t="s">
        <v>60</v>
      </c>
      <c r="F9" s="4" t="s">
        <v>61</v>
      </c>
      <c r="G9" s="4" t="s">
        <v>62</v>
      </c>
      <c r="H9" s="9" t="s">
        <v>63</v>
      </c>
      <c r="I9" s="9" t="s">
        <v>64</v>
      </c>
      <c r="J9" s="9" t="s">
        <v>65</v>
      </c>
      <c r="K9" s="9" t="b">
        <v>0</v>
      </c>
      <c r="L9" s="9" t="s">
        <v>42</v>
      </c>
      <c r="M9" s="9" t="s">
        <v>43</v>
      </c>
      <c r="N9" s="9" t="s">
        <v>29</v>
      </c>
      <c r="O9" s="10"/>
      <c r="P9" s="10"/>
      <c r="Q9" s="10"/>
      <c r="R9" s="11" t="s">
        <v>30</v>
      </c>
      <c r="S9" s="11" t="s">
        <v>30</v>
      </c>
      <c r="T9" s="10"/>
    </row>
    <row r="10">
      <c r="A10" s="6" t="str">
        <f>HYPERLINK("http://dunya.compmusic.upf.edu/document/by-id/43352a5b-1642-4cb5-844d-f5b45ac1e4a2.mp3","43352a5b-1642-4cb5-844d-f5b45ac1e4a2")</f>
        <v>43352a5b-1642-4cb5-844d-f5b45ac1e4a2</v>
      </c>
      <c r="B10" s="7" t="str">
        <f>HYPERLINK("http://musicbrainz.org/recording/43352a5b-1642-4cb5-844d-f5b45ac1e4a2","Hisârbuselik Şarkı")</f>
        <v>Hisârbuselik Şarkı</v>
      </c>
      <c r="C10" s="3" t="s">
        <v>67</v>
      </c>
      <c r="D10" s="8">
        <v>0.0021064814814814813</v>
      </c>
      <c r="E10" s="4" t="s">
        <v>68</v>
      </c>
      <c r="F10" s="4" t="s">
        <v>69</v>
      </c>
      <c r="G10" s="4" t="s">
        <v>37</v>
      </c>
      <c r="H10" s="9" t="s">
        <v>70</v>
      </c>
      <c r="I10" s="18" t="s">
        <v>71</v>
      </c>
      <c r="J10" s="9" t="s">
        <v>29</v>
      </c>
      <c r="K10" s="9" t="s">
        <v>72</v>
      </c>
      <c r="L10" s="9" t="s">
        <v>42</v>
      </c>
      <c r="M10" s="9" t="s">
        <v>43</v>
      </c>
      <c r="N10" s="9" t="s">
        <v>29</v>
      </c>
      <c r="O10" s="10"/>
      <c r="P10" s="10"/>
      <c r="Q10" s="11" t="s">
        <v>30</v>
      </c>
      <c r="R10" s="11" t="s">
        <v>30</v>
      </c>
      <c r="S10" s="10"/>
      <c r="T10" s="10"/>
    </row>
    <row r="11">
      <c r="A11" s="19" t="str">
        <f>HYPERLINK("http://dunya.compmusic.upf.edu/document/by-id/b637660c-1625-4680-a1b6-182306dccaf7.mp3","b637660c-1625-4680-a1b6-182306dccaf7")</f>
        <v>b637660c-1625-4680-a1b6-182306dccaf7</v>
      </c>
      <c r="B11" s="7" t="str">
        <f>HYPERLINK("http://musicbrainz.org/recording/b637660c-1625-4680-a1b6-182306dccaf7","Hisârbuselik Şarkı - Dök zülfünü meydane gel")</f>
        <v>Hisârbuselik Şarkı - Dök zülfünü meydane gel</v>
      </c>
      <c r="C11" s="3" t="s">
        <v>73</v>
      </c>
      <c r="D11" s="8">
        <v>0.004108796296296296</v>
      </c>
      <c r="E11" s="4" t="s">
        <v>68</v>
      </c>
      <c r="F11" s="4" t="s">
        <v>69</v>
      </c>
      <c r="G11" s="4" t="s">
        <v>37</v>
      </c>
      <c r="H11" s="9" t="s">
        <v>70</v>
      </c>
      <c r="I11" s="18" t="s">
        <v>71</v>
      </c>
      <c r="J11" s="9" t="s">
        <v>29</v>
      </c>
      <c r="K11" s="9" t="s">
        <v>74</v>
      </c>
      <c r="L11" s="9" t="s">
        <v>50</v>
      </c>
      <c r="M11" s="9" t="s">
        <v>28</v>
      </c>
      <c r="N11" s="9" t="s">
        <v>75</v>
      </c>
      <c r="O11" s="10"/>
      <c r="P11" s="11" t="s">
        <v>30</v>
      </c>
      <c r="Q11" s="10"/>
      <c r="R11" s="10"/>
      <c r="S11" s="11" t="s">
        <v>30</v>
      </c>
      <c r="T11" s="10"/>
    </row>
    <row r="12">
      <c r="A12" s="6" t="str">
        <f>HYPERLINK("http://dunya.compmusic.upf.edu/document/by-id/9442e4cf-0cb3-4cb3-a060-77aa37392501.mp3","9442e4cf-0cb3-4cb3-a060-77aa37392501")</f>
        <v>9442e4cf-0cb3-4cb3-a060-77aa37392501</v>
      </c>
      <c r="B12" s="7" t="str">
        <f>HYPERLINK("http://musicbrainz.org/recording/9442e4cf-0cb3-4cb3-a060-77aa37392501","Hüseyni Peşrev")</f>
        <v>Hüseyni Peşrev</v>
      </c>
      <c r="C12" s="3" t="s">
        <v>76</v>
      </c>
      <c r="D12" s="15">
        <v>0.0020833333333333333</v>
      </c>
      <c r="E12" s="4" t="s">
        <v>77</v>
      </c>
      <c r="F12" s="4" t="s">
        <v>78</v>
      </c>
      <c r="G12" s="4" t="s">
        <v>23</v>
      </c>
      <c r="H12" s="9" t="s">
        <v>79</v>
      </c>
      <c r="I12" s="9" t="s">
        <v>80</v>
      </c>
      <c r="J12" s="9" t="s">
        <v>81</v>
      </c>
      <c r="K12" s="9" t="b">
        <v>0</v>
      </c>
      <c r="L12" s="9" t="s">
        <v>27</v>
      </c>
      <c r="M12" s="9" t="s">
        <v>28</v>
      </c>
      <c r="N12" s="9" t="s">
        <v>82</v>
      </c>
      <c r="O12" s="16" t="s">
        <v>51</v>
      </c>
      <c r="P12" s="17" t="s">
        <v>52</v>
      </c>
      <c r="Q12" s="20" t="s">
        <v>83</v>
      </c>
      <c r="R12" s="16" t="s">
        <v>51</v>
      </c>
      <c r="S12" s="21" t="s">
        <v>84</v>
      </c>
      <c r="T12" s="10"/>
    </row>
    <row r="13">
      <c r="A13" s="6" t="str">
        <f>HYPERLINK("http://dunya.compmusic.upf.edu/document/by-id/8b78115d-f7c1-4eb1-8da0-5edc564f1db3.mp3","8b78115d-f7c1-4eb1-8da0-5edc564f1db3")</f>
        <v>8b78115d-f7c1-4eb1-8da0-5edc564f1db3</v>
      </c>
      <c r="B13" s="7" t="str">
        <f>HYPERLINK("http://musicbrainz.org/recording/8b78115d-f7c1-4eb1-8da0-5edc564f1db3","Hüseyni Peşrev")</f>
        <v>Hüseyni Peşrev</v>
      </c>
      <c r="C13" s="3" t="s">
        <v>85</v>
      </c>
      <c r="D13" s="15">
        <v>0.0042361111111111115</v>
      </c>
      <c r="E13" s="4" t="s">
        <v>77</v>
      </c>
      <c r="F13" s="4" t="s">
        <v>78</v>
      </c>
      <c r="G13" s="4" t="s">
        <v>23</v>
      </c>
      <c r="H13" s="9" t="s">
        <v>79</v>
      </c>
      <c r="I13" s="9" t="s">
        <v>49</v>
      </c>
      <c r="J13" s="9" t="s">
        <v>26</v>
      </c>
      <c r="K13" s="9" t="b">
        <v>0</v>
      </c>
      <c r="L13" s="9" t="s">
        <v>50</v>
      </c>
      <c r="M13" s="9" t="s">
        <v>28</v>
      </c>
      <c r="N13" s="9" t="s">
        <v>29</v>
      </c>
      <c r="O13" s="16" t="s">
        <v>51</v>
      </c>
      <c r="P13" s="22"/>
      <c r="Q13" s="10"/>
      <c r="R13" s="11" t="s">
        <v>30</v>
      </c>
      <c r="S13" s="10"/>
      <c r="T13" s="10"/>
    </row>
    <row r="14">
      <c r="A14" s="6" t="str">
        <f>HYPERLINK("http://dunya.compmusic.upf.edu/document/by-id/fce6fe19-a1cd-4bdc-b04a-dc6d1c2ca8c8.mp3","fce6fe19-a1cd-4bdc-b04a-dc6d1c2ca8c8")</f>
        <v>fce6fe19-a1cd-4bdc-b04a-dc6d1c2ca8c8</v>
      </c>
      <c r="B14" s="7" t="str">
        <f>HYPERLINK("http://musicbrainz.org/recording/fce6fe19-a1cd-4bdc-b04a-dc6d1c2ca8c8","Bekledim Yıllarca (Hüzzam Şarkı)")</f>
        <v>Bekledim Yıllarca (Hüzzam Şarkı)</v>
      </c>
      <c r="C14" s="3" t="s">
        <v>86</v>
      </c>
      <c r="D14" s="15">
        <v>0.002928240740740741</v>
      </c>
      <c r="E14" s="4" t="s">
        <v>87</v>
      </c>
      <c r="F14" s="4" t="s">
        <v>88</v>
      </c>
      <c r="G14" s="4" t="s">
        <v>37</v>
      </c>
      <c r="H14" s="9" t="s">
        <v>38</v>
      </c>
      <c r="I14" s="18" t="s">
        <v>39</v>
      </c>
      <c r="J14" s="9" t="s">
        <v>29</v>
      </c>
      <c r="K14" s="9" t="s">
        <v>29</v>
      </c>
      <c r="L14" s="9" t="s">
        <v>27</v>
      </c>
      <c r="M14" s="9" t="s">
        <v>89</v>
      </c>
      <c r="N14" s="9" t="s">
        <v>29</v>
      </c>
      <c r="O14" s="16" t="s">
        <v>51</v>
      </c>
      <c r="P14" s="10"/>
      <c r="Q14" s="10"/>
      <c r="R14" s="10"/>
      <c r="S14" s="11" t="s">
        <v>30</v>
      </c>
      <c r="T14" s="10"/>
    </row>
    <row r="15">
      <c r="A15" s="6" t="str">
        <f>HYPERLINK("http://dunya.compmusic.upf.edu/document/by-id/8a0260ac-e8a5-42ed-af2a-a6f547996281.mp3","8a0260ac-e8a5-42ed-af2a-a6f547996281")</f>
        <v>8a0260ac-e8a5-42ed-af2a-a6f547996281</v>
      </c>
      <c r="B15" s="7" t="str">
        <f>HYPERLINK("http://musicbrainz.org/recording/8a0260ac-e8a5-42ed-af2a-a6f547996281","Küşade Talihim")</f>
        <v>Küşade Talihim</v>
      </c>
      <c r="C15" s="3" t="s">
        <v>90</v>
      </c>
      <c r="D15" s="15">
        <v>0.0015277777777777779</v>
      </c>
      <c r="E15" s="4" t="s">
        <v>91</v>
      </c>
      <c r="F15" s="4" t="s">
        <v>88</v>
      </c>
      <c r="G15" s="4" t="s">
        <v>37</v>
      </c>
      <c r="H15" s="9" t="s">
        <v>92</v>
      </c>
      <c r="I15" s="18" t="s">
        <v>93</v>
      </c>
      <c r="J15" s="9" t="s">
        <v>29</v>
      </c>
      <c r="K15" s="9" t="s">
        <v>29</v>
      </c>
      <c r="L15" s="9" t="s">
        <v>27</v>
      </c>
      <c r="M15" s="9" t="s">
        <v>33</v>
      </c>
      <c r="N15" s="9" t="s">
        <v>29</v>
      </c>
      <c r="O15" s="10"/>
      <c r="P15" s="11" t="s">
        <v>30</v>
      </c>
      <c r="Q15" s="10"/>
      <c r="R15" s="11" t="s">
        <v>30</v>
      </c>
      <c r="S15" s="10"/>
      <c r="T15" s="10"/>
    </row>
    <row r="16">
      <c r="A16" s="6" t="str">
        <f t="shared" ref="A16:A17" si="1">HYPERLINK("http://dunya.compmusic.upf.edu/document/by-id/ed189797-5c50-4fde-abfa-cb1c8a2a2571.mp3","ed189797-5c50-4fde-abfa-cb1c8a2a2571")</f>
        <v>ed189797-5c50-4fde-abfa-cb1c8a2a2571</v>
      </c>
      <c r="B16" s="7" t="str">
        <f t="shared" ref="B16:B17" si="2">HYPERLINK("http://musicbrainz.org/recording/ed189797-5c50-4fde-abfa-cb1c8a2a2571","Isfahan Peşrev")</f>
        <v>Isfahan Peşrev</v>
      </c>
      <c r="C16" s="3" t="s">
        <v>66</v>
      </c>
      <c r="D16" s="8">
        <v>0.010023148148148147</v>
      </c>
      <c r="E16" s="4" t="s">
        <v>94</v>
      </c>
      <c r="F16" s="4" t="s">
        <v>95</v>
      </c>
      <c r="G16" s="4" t="s">
        <v>23</v>
      </c>
      <c r="H16" s="9" t="s">
        <v>24</v>
      </c>
      <c r="I16" s="9" t="s">
        <v>96</v>
      </c>
      <c r="J16" s="9" t="s">
        <v>97</v>
      </c>
      <c r="K16" s="9" t="s">
        <v>98</v>
      </c>
      <c r="L16" s="9" t="s">
        <v>42</v>
      </c>
      <c r="M16" s="9" t="s">
        <v>43</v>
      </c>
      <c r="N16" s="9" t="s">
        <v>99</v>
      </c>
      <c r="O16" s="10"/>
      <c r="P16" s="11" t="s">
        <v>30</v>
      </c>
      <c r="Q16" s="11" t="s">
        <v>30</v>
      </c>
      <c r="R16" s="10"/>
      <c r="S16" s="10"/>
      <c r="T16" s="10"/>
    </row>
    <row r="17">
      <c r="A17" s="6" t="str">
        <f t="shared" si="1"/>
        <v>ed189797-5c50-4fde-abfa-cb1c8a2a2571</v>
      </c>
      <c r="B17" s="7" t="str">
        <f t="shared" si="2"/>
        <v>Isfahan Peşrev</v>
      </c>
      <c r="C17" s="3" t="s">
        <v>66</v>
      </c>
      <c r="D17" s="8">
        <v>0.010023148148148147</v>
      </c>
      <c r="E17" s="4" t="s">
        <v>100</v>
      </c>
      <c r="F17" s="4" t="s">
        <v>95</v>
      </c>
      <c r="G17" s="4" t="s">
        <v>62</v>
      </c>
      <c r="H17" s="9" t="s">
        <v>63</v>
      </c>
      <c r="I17" s="9" t="s">
        <v>96</v>
      </c>
      <c r="J17" s="9" t="s">
        <v>29</v>
      </c>
      <c r="K17" s="9" t="s">
        <v>98</v>
      </c>
      <c r="L17" s="9" t="s">
        <v>42</v>
      </c>
      <c r="M17" s="9" t="s">
        <v>43</v>
      </c>
      <c r="N17" s="18" t="s">
        <v>101</v>
      </c>
      <c r="O17" s="10"/>
      <c r="P17" s="10"/>
      <c r="Q17" s="11" t="s">
        <v>30</v>
      </c>
      <c r="R17" s="10"/>
      <c r="S17" s="11" t="s">
        <v>30</v>
      </c>
      <c r="T17" s="10"/>
    </row>
    <row r="18">
      <c r="A18" s="6" t="str">
        <f>HYPERLINK("http://dunya.compmusic.upf.edu/document/by-id/120a0dfb-7873-46ca-a5bd-e7bccfe5bee3.mp3","120a0dfb-7873-46ca-a5bd-e7bccfe5bee3")</f>
        <v>120a0dfb-7873-46ca-a5bd-e7bccfe5bee3</v>
      </c>
      <c r="B18" s="7" t="str">
        <f>HYPERLINK("http://musicbrainz.org/recording/120a0dfb-7873-46ca-a5bd-e7bccfe5bee3","Kürdili Hicazkar Saz Semai")</f>
        <v>Kürdili Hicazkar Saz Semai</v>
      </c>
      <c r="C18" s="3" t="s">
        <v>102</v>
      </c>
      <c r="D18" s="8">
        <v>0.0028125</v>
      </c>
      <c r="E18" s="4" t="s">
        <v>103</v>
      </c>
      <c r="F18" s="4" t="s">
        <v>104</v>
      </c>
      <c r="G18" s="4" t="s">
        <v>62</v>
      </c>
      <c r="H18" s="9" t="s">
        <v>63</v>
      </c>
      <c r="I18" s="9" t="s">
        <v>49</v>
      </c>
      <c r="J18" s="9" t="s">
        <v>26</v>
      </c>
      <c r="K18" s="9" t="b">
        <v>0</v>
      </c>
      <c r="L18" s="9" t="s">
        <v>50</v>
      </c>
      <c r="M18" s="9" t="s">
        <v>28</v>
      </c>
      <c r="N18" s="9" t="s">
        <v>105</v>
      </c>
      <c r="O18" s="10"/>
      <c r="P18" s="10"/>
      <c r="Q18" s="11" t="s">
        <v>30</v>
      </c>
      <c r="R18" s="11" t="s">
        <v>30</v>
      </c>
      <c r="S18" s="10"/>
      <c r="T18" s="10"/>
    </row>
    <row r="19">
      <c r="A19" s="6" t="str">
        <f>HYPERLINK("http://dunya.compmusic.upf.edu/document/by-id/88e95b47-aa5a-4a45-ad7a-51b68138affc.mp3","88e95b47-aa5a-4a45-ad7a-51b68138affc")</f>
        <v>88e95b47-aa5a-4a45-ad7a-51b68138affc</v>
      </c>
      <c r="B19" s="7" t="str">
        <f>HYPERLINK("http://musicbrainz.org/recording/88e95b47-aa5a-4a45-ad7a-51b68138affc","Muhayyer Saz Semaisi")</f>
        <v>Muhayyer Saz Semaisi</v>
      </c>
      <c r="C19" s="3" t="s">
        <v>106</v>
      </c>
      <c r="D19" s="15">
        <v>0.003148148148148148</v>
      </c>
      <c r="E19" s="4" t="s">
        <v>107</v>
      </c>
      <c r="F19" s="4" t="s">
        <v>108</v>
      </c>
      <c r="G19" s="4" t="s">
        <v>62</v>
      </c>
      <c r="H19" s="9" t="s">
        <v>63</v>
      </c>
      <c r="I19" s="9" t="s">
        <v>49</v>
      </c>
      <c r="J19" s="9" t="s">
        <v>26</v>
      </c>
      <c r="K19" s="9" t="b">
        <v>0</v>
      </c>
      <c r="L19" s="9" t="s">
        <v>50</v>
      </c>
      <c r="M19" s="9" t="s">
        <v>28</v>
      </c>
      <c r="N19" s="9" t="s">
        <v>29</v>
      </c>
      <c r="O19" s="16" t="s">
        <v>51</v>
      </c>
      <c r="P19" s="10"/>
      <c r="Q19" s="20" t="s">
        <v>83</v>
      </c>
      <c r="R19" s="10"/>
      <c r="S19" s="10"/>
      <c r="T19" s="10"/>
    </row>
    <row r="20">
      <c r="A20" s="6" t="str">
        <f>HYPERLINK("http://dunya.compmusic.upf.edu/document/by-id/96aea15f-3778-4632-824a-af48544cf0cb.mp3","96aea15f-3778-4632-824a-af48544cf0cb")</f>
        <v>96aea15f-3778-4632-824a-af48544cf0cb</v>
      </c>
      <c r="B20" s="7" t="str">
        <f>HYPERLINK("http://musicbrainz.org/recording/96aea15f-3778-4632-824a-af48544cf0cb","Muhayyer Sazsemaisi")</f>
        <v>Muhayyer Sazsemaisi</v>
      </c>
      <c r="C20" s="3" t="s">
        <v>109</v>
      </c>
      <c r="D20" s="15">
        <v>0.002928240740740741</v>
      </c>
      <c r="E20" s="4" t="s">
        <v>107</v>
      </c>
      <c r="F20" s="4" t="s">
        <v>108</v>
      </c>
      <c r="G20" s="4" t="s">
        <v>62</v>
      </c>
      <c r="H20" s="9" t="s">
        <v>63</v>
      </c>
      <c r="I20" s="9" t="s">
        <v>110</v>
      </c>
      <c r="J20" s="9" t="s">
        <v>26</v>
      </c>
      <c r="K20" s="9" t="b">
        <v>0</v>
      </c>
      <c r="L20" s="9" t="s">
        <v>50</v>
      </c>
      <c r="M20" s="9" t="s">
        <v>28</v>
      </c>
      <c r="N20" s="9" t="s">
        <v>111</v>
      </c>
      <c r="O20" s="10"/>
      <c r="P20" s="11" t="s">
        <v>30</v>
      </c>
      <c r="Q20" s="21" t="s">
        <v>84</v>
      </c>
      <c r="R20" s="10"/>
      <c r="S20" s="10"/>
      <c r="T20" s="10"/>
    </row>
    <row r="21">
      <c r="A21" s="6" t="str">
        <f>HYPERLINK("http://dunya.compmusic.upf.edu/document/by-id/fa022d35-6948-4ba7-95e8-7c63226e7502.mp3","fa022d35-6948-4ba7-95e8-7c63226e7502")</f>
        <v>fa022d35-6948-4ba7-95e8-7c63226e7502</v>
      </c>
      <c r="B21" s="7" t="str">
        <f>HYPERLINK("http://musicbrainz.org/recording/fa022d35-6948-4ba7-95e8-7c63226e7502","Muhayyer Saz Semai (Kız Ney)")</f>
        <v>Muhayyer Saz Semai (Kız Ney)</v>
      </c>
      <c r="C21" s="3" t="s">
        <v>112</v>
      </c>
      <c r="D21" s="15">
        <v>0.0030092592592592593</v>
      </c>
      <c r="E21" s="4" t="s">
        <v>107</v>
      </c>
      <c r="F21" s="4" t="s">
        <v>108</v>
      </c>
      <c r="G21" s="4" t="s">
        <v>62</v>
      </c>
      <c r="H21" s="9" t="s">
        <v>63</v>
      </c>
      <c r="I21" s="9" t="s">
        <v>25</v>
      </c>
      <c r="J21" s="9" t="s">
        <v>113</v>
      </c>
      <c r="K21" s="9" t="b">
        <v>0</v>
      </c>
      <c r="L21" s="9" t="s">
        <v>27</v>
      </c>
      <c r="M21" s="9" t="s">
        <v>28</v>
      </c>
      <c r="N21" s="9" t="s">
        <v>29</v>
      </c>
      <c r="O21" s="16" t="s">
        <v>51</v>
      </c>
      <c r="P21" s="10"/>
      <c r="Q21" s="10"/>
      <c r="R21" s="10"/>
      <c r="S21" s="11" t="s">
        <v>30</v>
      </c>
      <c r="T21" s="10"/>
    </row>
    <row r="22">
      <c r="A22" s="6" t="str">
        <f>HYPERLINK("http://dunya.compmusic.upf.edu/document/by-id/f5ddf3aa-643b-4655-a9b7-3736e9a4d3d3.mp3","f5ddf3aa-643b-4655-a9b7-3736e9a4d3d3")</f>
        <v>f5ddf3aa-643b-4655-a9b7-3736e9a4d3d3</v>
      </c>
      <c r="B22" s="7" t="str">
        <f>HYPERLINK("http://musicbrainz.org/recording/f5ddf3aa-643b-4655-a9b7-3736e9a4d3d3","Rüzgar Söylüyor Şimdi O Yerlerde")</f>
        <v>Rüzgar Söylüyor Şimdi O Yerlerde</v>
      </c>
      <c r="C22" s="3" t="s">
        <v>114</v>
      </c>
      <c r="D22" s="15">
        <v>0.002685185185185185</v>
      </c>
      <c r="E22" s="4" t="s">
        <v>115</v>
      </c>
      <c r="F22" s="4" t="s">
        <v>116</v>
      </c>
      <c r="G22" s="4" t="s">
        <v>37</v>
      </c>
      <c r="H22" s="9" t="s">
        <v>117</v>
      </c>
      <c r="I22" s="9" t="s">
        <v>93</v>
      </c>
      <c r="J22" s="9" t="s">
        <v>29</v>
      </c>
      <c r="K22" s="9" t="s">
        <v>29</v>
      </c>
      <c r="L22" s="9" t="s">
        <v>50</v>
      </c>
      <c r="M22" s="9" t="s">
        <v>28</v>
      </c>
      <c r="N22" s="9" t="s">
        <v>29</v>
      </c>
      <c r="O22" s="10"/>
      <c r="P22" s="10"/>
      <c r="Q22" s="11" t="s">
        <v>30</v>
      </c>
      <c r="R22" s="11" t="s">
        <v>30</v>
      </c>
      <c r="S22" s="10"/>
      <c r="T22" s="11" t="s">
        <v>30</v>
      </c>
    </row>
    <row r="23">
      <c r="A23" s="6" t="str">
        <f>HYPERLINK("http://dunya.compmusic.upf.edu/document/by-id/f5a89c06-d9bc-4425-a8e6-0f44f7c108ef.mp3","f5a89c06-d9bc-4425-a8e6-0f44f7c108ef")</f>
        <v>f5a89c06-d9bc-4425-a8e6-0f44f7c108ef</v>
      </c>
      <c r="B23" s="7" t="str">
        <f>HYPERLINK("http://musicbrainz.org/recording/f5a89c06-d9bc-4425-a8e6-0f44f7c108ef","Bakmıyor Çeşm-i Siyah Feryade")</f>
        <v>Bakmıyor Çeşm-i Siyah Feryade</v>
      </c>
      <c r="C23" s="3" t="s">
        <v>118</v>
      </c>
      <c r="D23" s="15">
        <v>0.002384259259259259</v>
      </c>
      <c r="E23" s="4" t="s">
        <v>119</v>
      </c>
      <c r="F23" s="4" t="s">
        <v>120</v>
      </c>
      <c r="G23" s="4" t="s">
        <v>37</v>
      </c>
      <c r="H23" s="9" t="s">
        <v>121</v>
      </c>
      <c r="I23" s="9" t="s">
        <v>93</v>
      </c>
      <c r="J23" s="9" t="s">
        <v>26</v>
      </c>
      <c r="K23" s="9" t="s">
        <v>74</v>
      </c>
      <c r="L23" s="9" t="s">
        <v>27</v>
      </c>
      <c r="M23" s="9" t="s">
        <v>33</v>
      </c>
      <c r="N23" s="9" t="s">
        <v>29</v>
      </c>
      <c r="O23" s="10"/>
      <c r="P23" s="11" t="s">
        <v>30</v>
      </c>
      <c r="Q23" s="11" t="s">
        <v>30</v>
      </c>
      <c r="R23" s="10"/>
      <c r="S23" s="10"/>
      <c r="T23" s="10"/>
    </row>
    <row r="24">
      <c r="A24" s="6" t="str">
        <f>HYPERLINK("http://dunya.compmusic.upf.edu/document/by-id/727cff89-392f-4d15-926d-63b2697d7f3f.mp3","727cff89-392f-4d15-926d-63b2697d7f3f")</f>
        <v>727cff89-392f-4d15-926d-63b2697d7f3f</v>
      </c>
      <c r="B24" s="7" t="str">
        <f>HYPERLINK("http://musicbrainz.org/recording/727cff89-392f-4d15-926d-63b2697d7f3f","Gel Güzelim Çamlıca'ya")</f>
        <v>Gel Güzelim Çamlıca'ya</v>
      </c>
      <c r="C24" s="3" t="s">
        <v>122</v>
      </c>
      <c r="D24" s="15">
        <v>0.0022685185185185187</v>
      </c>
      <c r="E24" s="4" t="s">
        <v>123</v>
      </c>
      <c r="F24" s="4" t="s">
        <v>120</v>
      </c>
      <c r="G24" s="4" t="s">
        <v>37</v>
      </c>
      <c r="H24" s="9" t="s">
        <v>121</v>
      </c>
      <c r="I24" s="9" t="s">
        <v>39</v>
      </c>
      <c r="J24" s="9" t="s">
        <v>124</v>
      </c>
      <c r="K24" s="9" t="s">
        <v>74</v>
      </c>
      <c r="L24" s="9" t="s">
        <v>42</v>
      </c>
      <c r="M24" s="9" t="s">
        <v>33</v>
      </c>
      <c r="N24" s="9" t="s">
        <v>125</v>
      </c>
      <c r="O24" s="10"/>
      <c r="P24" s="11" t="s">
        <v>30</v>
      </c>
      <c r="Q24" s="10"/>
      <c r="R24" s="10"/>
      <c r="S24" s="11" t="s">
        <v>30</v>
      </c>
      <c r="T24" s="10"/>
    </row>
    <row r="25">
      <c r="A25" s="6" t="str">
        <f>HYPERLINK("http://dunya.compmusic.upf.edu/document/by-id/b49c633c-5059-4658-a6e0-9f84a1ffb08b.mp3","b49c633c-5059-4658-a6e0-9f84a1ffb08b")</f>
        <v>b49c633c-5059-4658-a6e0-9f84a1ffb08b</v>
      </c>
      <c r="B25" s="7" t="str">
        <f>HYPERLINK("http://musicbrainz.org/recording/b49c633c-5059-4658-a6e0-9f84a1ffb08b","Nihavend Aksak Şarkı")</f>
        <v>Nihavend Aksak Şarkı</v>
      </c>
      <c r="C25" s="3" t="s">
        <v>126</v>
      </c>
      <c r="D25" s="15">
        <v>0.0018287037037037037</v>
      </c>
      <c r="E25" s="4" t="s">
        <v>127</v>
      </c>
      <c r="F25" s="4" t="s">
        <v>120</v>
      </c>
      <c r="G25" s="4" t="s">
        <v>37</v>
      </c>
      <c r="H25" s="9" t="s">
        <v>121</v>
      </c>
      <c r="I25" s="9" t="s">
        <v>39</v>
      </c>
      <c r="J25" s="9" t="s">
        <v>128</v>
      </c>
      <c r="K25" s="9" t="b">
        <v>0</v>
      </c>
      <c r="L25" s="9" t="s">
        <v>27</v>
      </c>
      <c r="M25" s="9" t="s">
        <v>33</v>
      </c>
      <c r="N25" s="9" t="s">
        <v>129</v>
      </c>
      <c r="O25" s="10"/>
      <c r="P25" s="10"/>
      <c r="Q25" s="10"/>
      <c r="R25" s="11" t="s">
        <v>30</v>
      </c>
      <c r="S25" s="11" t="s">
        <v>30</v>
      </c>
      <c r="T25" s="11" t="s">
        <v>30</v>
      </c>
    </row>
    <row r="26">
      <c r="A26" s="6" t="str">
        <f>HYPERLINK("http://dunya.compmusic.upf.edu/document/by-id/567b6a3c-0f08-42f8-b844-e9affdc9d215.mp3","567b6a3c-0f08-42f8-b844-e9affdc9d215")</f>
        <v>567b6a3c-0f08-42f8-b844-e9affdc9d215</v>
      </c>
      <c r="B26" s="7" t="str">
        <f>HYPERLINK("http://musicbrainz.org/recording/567b6a3c-0f08-42f8-b844-e9affdc9d215","Kimseye Etmem Şikayet Ağlarım Ben Halime")</f>
        <v>Kimseye Etmem Şikayet Ağlarım Ben Halime</v>
      </c>
      <c r="C26" s="3" t="s">
        <v>130</v>
      </c>
      <c r="D26" s="8">
        <v>0.002534722222222222</v>
      </c>
      <c r="E26" s="4" t="s">
        <v>131</v>
      </c>
      <c r="F26" s="4" t="s">
        <v>120</v>
      </c>
      <c r="G26" s="4" t="s">
        <v>37</v>
      </c>
      <c r="H26" s="9" t="s">
        <v>92</v>
      </c>
      <c r="I26" s="9" t="s">
        <v>39</v>
      </c>
      <c r="J26" s="9" t="s">
        <v>26</v>
      </c>
      <c r="K26" s="9" t="b">
        <v>0</v>
      </c>
      <c r="L26" s="9" t="s">
        <v>50</v>
      </c>
      <c r="M26" s="9" t="s">
        <v>28</v>
      </c>
      <c r="N26" s="9" t="s">
        <v>132</v>
      </c>
      <c r="O26" s="10"/>
      <c r="P26" s="10"/>
      <c r="Q26" s="11" t="s">
        <v>30</v>
      </c>
      <c r="R26" s="10"/>
      <c r="S26" s="11" t="s">
        <v>30</v>
      </c>
      <c r="T26" s="23" t="s">
        <v>133</v>
      </c>
    </row>
    <row r="27">
      <c r="A27" s="6" t="str">
        <f>HYPERLINK("http://dunya.compmusic.upf.edu/document/by-id/feda89e3-a50d-4ff8-87d4-c1e531cc1233.mp3","feda89e3-a50d-4ff8-87d4-c1e531cc1233")</f>
        <v>feda89e3-a50d-4ff8-87d4-c1e531cc1233</v>
      </c>
      <c r="B27" s="7" t="str">
        <f>HYPERLINK("http://musicbrainz.org/recording/feda89e3-a50d-4ff8-87d4-c1e531cc1233","Kimseye Etmem Şikayet")</f>
        <v>Kimseye Etmem Şikayet</v>
      </c>
      <c r="C27" s="3" t="s">
        <v>134</v>
      </c>
      <c r="D27" s="15">
        <v>0.0025925925925925925</v>
      </c>
      <c r="E27" s="4" t="s">
        <v>131</v>
      </c>
      <c r="F27" s="4" t="s">
        <v>120</v>
      </c>
      <c r="G27" s="4" t="s">
        <v>37</v>
      </c>
      <c r="H27" s="9" t="s">
        <v>92</v>
      </c>
      <c r="I27" s="9" t="s">
        <v>135</v>
      </c>
      <c r="J27" s="9" t="s">
        <v>29</v>
      </c>
      <c r="K27" s="9" t="s">
        <v>29</v>
      </c>
      <c r="L27" s="9" t="s">
        <v>50</v>
      </c>
      <c r="M27" s="9" t="s">
        <v>28</v>
      </c>
      <c r="N27" s="9" t="s">
        <v>136</v>
      </c>
      <c r="O27" s="10"/>
      <c r="P27" s="11" t="s">
        <v>30</v>
      </c>
      <c r="Q27" s="10"/>
      <c r="R27" s="11" t="s">
        <v>30</v>
      </c>
      <c r="S27" s="10"/>
      <c r="T27" s="11" t="s">
        <v>30</v>
      </c>
    </row>
    <row r="28">
      <c r="A28" s="6" t="str">
        <f>HYPERLINK("http://dunya.compmusic.upf.edu/document/by-id/eaea7f6b-fb94-4982-9ac7-162f1503182a.mp3","eaea7f6b-fb94-4982-9ac7-162f1503182a")</f>
        <v>eaea7f6b-fb94-4982-9ac7-162f1503182a</v>
      </c>
      <c r="B28" s="7" t="str">
        <f>HYPERLINK("http://musicbrainz.org/recording/eaea7f6b-fb94-4982-9ac7-162f1503182a","Nerelerde Kaldın")</f>
        <v>Nerelerde Kaldın</v>
      </c>
      <c r="C28" s="3" t="s">
        <v>134</v>
      </c>
      <c r="D28" s="15">
        <v>0.0017013888888888888</v>
      </c>
      <c r="E28" s="4" t="s">
        <v>137</v>
      </c>
      <c r="F28" s="4" t="s">
        <v>120</v>
      </c>
      <c r="G28" s="4" t="s">
        <v>37</v>
      </c>
      <c r="H28" s="9" t="s">
        <v>138</v>
      </c>
      <c r="I28" s="9" t="s">
        <v>93</v>
      </c>
      <c r="J28" s="9" t="s">
        <v>139</v>
      </c>
      <c r="K28" s="9" t="b">
        <v>0</v>
      </c>
      <c r="L28" s="9" t="s">
        <v>50</v>
      </c>
      <c r="M28" s="9" t="s">
        <v>28</v>
      </c>
      <c r="N28" s="9" t="s">
        <v>29</v>
      </c>
      <c r="O28" s="10"/>
      <c r="P28" s="10"/>
      <c r="Q28" s="11" t="s">
        <v>30</v>
      </c>
      <c r="R28" s="10"/>
      <c r="S28" s="11" t="s">
        <v>30</v>
      </c>
      <c r="T28" s="10"/>
    </row>
    <row r="29">
      <c r="A29" s="6" t="str">
        <f>HYPERLINK("http://dunya.compmusic.upf.edu/document/by-id/e3dad105-8a91-41d6-a5ec-55da76b53447.mp3","e3dad105-8a91-41d6-a5ec-55da76b53447")</f>
        <v>e3dad105-8a91-41d6-a5ec-55da76b53447</v>
      </c>
      <c r="B29" s="7" t="str">
        <f>HYPERLINK("http://musicbrainz.org/recording/e3dad105-8a91-41d6-a5ec-55da76b53447","Vücut İkliminin Sultanısın")</f>
        <v>Vücut İkliminin Sultanısın</v>
      </c>
      <c r="C29" s="3" t="s">
        <v>122</v>
      </c>
      <c r="D29" s="8">
        <v>0.0019328703703703704</v>
      </c>
      <c r="E29" s="4" t="s">
        <v>140</v>
      </c>
      <c r="F29" s="4" t="s">
        <v>120</v>
      </c>
      <c r="G29" s="4" t="s">
        <v>37</v>
      </c>
      <c r="H29" s="9" t="s">
        <v>58</v>
      </c>
      <c r="I29" s="9" t="s">
        <v>141</v>
      </c>
      <c r="J29" s="9" t="s">
        <v>29</v>
      </c>
      <c r="K29" s="9" t="s">
        <v>29</v>
      </c>
      <c r="L29" s="9" t="s">
        <v>27</v>
      </c>
      <c r="M29" s="9" t="s">
        <v>33</v>
      </c>
      <c r="N29" s="9" t="s">
        <v>142</v>
      </c>
      <c r="O29" s="10"/>
      <c r="P29" s="11" t="s">
        <v>30</v>
      </c>
      <c r="Q29" s="10"/>
      <c r="R29" s="10"/>
      <c r="S29" s="11" t="s">
        <v>30</v>
      </c>
      <c r="T29" s="10"/>
    </row>
    <row r="30">
      <c r="A30" s="6" t="str">
        <f>HYPERLINK("http://dunya.compmusic.upf.edu/document/by-id/ec902db5-6888-4570-9173-10a226c389f5.mp3","ec902db5-6888-4570-9173-10a226c389f5")</f>
        <v>ec902db5-6888-4570-9173-10a226c389f5</v>
      </c>
      <c r="B30" s="24" t="str">
        <f>HYPERLINK("http://musicbrainz.org/recording/ec902db5-6888-4570-9173-10a226c389f5","Nihavent Taksim, Saz Semaisi by Mes'ud Cemil Sirto by Tanburi Cemil Bey")</f>
        <v>Nihavent Taksim, Saz Semaisi by Mes'ud Cemil Sirto by Tanburi Cemil Bey</v>
      </c>
      <c r="C30" s="3" t="s">
        <v>143</v>
      </c>
      <c r="D30" s="8">
        <v>0.00474537037037037</v>
      </c>
      <c r="E30" s="4" t="s">
        <v>144</v>
      </c>
      <c r="F30" s="4" t="s">
        <v>120</v>
      </c>
      <c r="G30" s="4" t="s">
        <v>62</v>
      </c>
      <c r="H30" s="9" t="s">
        <v>63</v>
      </c>
      <c r="I30" s="9" t="s">
        <v>64</v>
      </c>
      <c r="J30" s="9" t="s">
        <v>29</v>
      </c>
      <c r="K30" s="9" t="s">
        <v>145</v>
      </c>
      <c r="L30" s="9" t="s">
        <v>42</v>
      </c>
      <c r="M30" s="9" t="s">
        <v>33</v>
      </c>
      <c r="N30" s="9" t="s">
        <v>29</v>
      </c>
      <c r="O30" s="10"/>
      <c r="P30" s="11" t="s">
        <v>30</v>
      </c>
      <c r="Q30" s="10"/>
      <c r="R30" s="11" t="s">
        <v>30</v>
      </c>
      <c r="S30" s="10"/>
      <c r="T30" s="10"/>
    </row>
    <row r="31">
      <c r="A31" s="6" t="str">
        <f>HYPERLINK("http://dunya.compmusic.upf.edu/document/by-id/6d892b77-9733-4ba7-a497-646c969c72b8.mp3","6d892b77-9733-4ba7-a497-646c969c72b8")</f>
        <v>6d892b77-9733-4ba7-a497-646c969c72b8</v>
      </c>
      <c r="B31" s="7" t="str">
        <f>HYPERLINK("http://musicbrainz.org/recording/6d892b77-9733-4ba7-a497-646c969c72b8","Varsın Gönül Aşkınla Harab Olsun Efendim")</f>
        <v>Varsın Gönül Aşkınla Harab Olsun Efendim</v>
      </c>
      <c r="C31" s="3" t="s">
        <v>146</v>
      </c>
      <c r="D31" s="15">
        <v>0.0017013888888888888</v>
      </c>
      <c r="E31" s="4" t="s">
        <v>147</v>
      </c>
      <c r="F31" s="4" t="s">
        <v>148</v>
      </c>
      <c r="G31" s="4" t="s">
        <v>37</v>
      </c>
      <c r="H31" s="9" t="s">
        <v>138</v>
      </c>
      <c r="I31" s="9" t="s">
        <v>93</v>
      </c>
      <c r="J31" s="9" t="s">
        <v>29</v>
      </c>
      <c r="K31" s="9" t="s">
        <v>29</v>
      </c>
      <c r="L31" s="9" t="s">
        <v>42</v>
      </c>
      <c r="M31" s="9" t="s">
        <v>33</v>
      </c>
      <c r="N31" s="9" t="s">
        <v>29</v>
      </c>
      <c r="O31" s="16" t="s">
        <v>51</v>
      </c>
      <c r="P31" s="10"/>
      <c r="Q31" s="10"/>
      <c r="R31" s="10"/>
      <c r="S31" s="11" t="s">
        <v>30</v>
      </c>
      <c r="T31" s="10"/>
    </row>
    <row r="32">
      <c r="A32" s="6" t="str">
        <f>HYPERLINK("http://dunya.compmusic.upf.edu/document/by-id/3432c7e3-e741-488e-a601-1748c4fcc95e.mp3","3432c7e3-e741-488e-a601-1748c4fcc95e")</f>
        <v>3432c7e3-e741-488e-a601-1748c4fcc95e</v>
      </c>
      <c r="B32" s="7" t="str">
        <f>HYPERLINK("http://musicbrainz.org/recording/3432c7e3-e741-488e-a601-1748c4fcc95e","Pesendide Saz Semaisi")</f>
        <v>Pesendide Saz Semaisi</v>
      </c>
      <c r="C32" s="3" t="s">
        <v>149</v>
      </c>
      <c r="D32" s="8">
        <v>0.0028472222222222223</v>
      </c>
      <c r="E32" s="4" t="s">
        <v>150</v>
      </c>
      <c r="F32" s="4" t="s">
        <v>151</v>
      </c>
      <c r="G32" s="4" t="s">
        <v>62</v>
      </c>
      <c r="H32" s="9" t="s">
        <v>63</v>
      </c>
      <c r="I32" s="9" t="s">
        <v>152</v>
      </c>
      <c r="J32" s="9" t="s">
        <v>29</v>
      </c>
      <c r="K32" s="9" t="s">
        <v>72</v>
      </c>
      <c r="L32" s="9" t="s">
        <v>27</v>
      </c>
      <c r="M32" s="9" t="s">
        <v>153</v>
      </c>
      <c r="N32" s="9" t="s">
        <v>29</v>
      </c>
      <c r="O32" s="10"/>
      <c r="P32" s="10"/>
      <c r="Q32" s="11" t="s">
        <v>30</v>
      </c>
      <c r="R32" s="11" t="s">
        <v>30</v>
      </c>
      <c r="S32" s="10"/>
      <c r="T32" s="10"/>
    </row>
    <row r="33">
      <c r="A33" s="6" t="str">
        <f>HYPERLINK("http://dunya.compmusic.upf.edu/document/by-id/37dd6a6a-4c19-4a86-886a-882840d59518.mp3","37dd6a6a-4c19-4a86-886a-882840d59518")</f>
        <v>37dd6a6a-4c19-4a86-886a-882840d59518</v>
      </c>
      <c r="B33" s="7" t="str">
        <f>HYPERLINK("http://musicbrainz.org/recording/37dd6a6a-4c19-4a86-886a-882840d59518","Pençgah Solo")</f>
        <v>Pençgah Solo</v>
      </c>
      <c r="C33" s="3" t="s">
        <v>31</v>
      </c>
      <c r="D33" s="8">
        <v>0.020543981481481483</v>
      </c>
      <c r="E33" s="4" t="s">
        <v>150</v>
      </c>
      <c r="F33" s="4" t="s">
        <v>151</v>
      </c>
      <c r="G33" s="4" t="s">
        <v>62</v>
      </c>
      <c r="H33" s="9" t="s">
        <v>63</v>
      </c>
      <c r="I33" s="9" t="s">
        <v>25</v>
      </c>
      <c r="J33" s="9" t="s">
        <v>29</v>
      </c>
      <c r="K33" s="9" t="s">
        <v>32</v>
      </c>
      <c r="L33" s="9" t="s">
        <v>27</v>
      </c>
      <c r="M33" s="9" t="s">
        <v>89</v>
      </c>
      <c r="N33" s="9" t="s">
        <v>29</v>
      </c>
      <c r="O33" s="10"/>
      <c r="P33" s="10"/>
      <c r="Q33" s="10"/>
      <c r="R33" s="11" t="s">
        <v>30</v>
      </c>
      <c r="S33" s="11" t="s">
        <v>30</v>
      </c>
      <c r="T33" s="10"/>
    </row>
    <row r="34">
      <c r="A34" s="6" t="str">
        <f>HYPERLINK("http://dunya.compmusic.upf.edu/document/by-id/5c14ad3d-a97a-4e04-99b6-bf27f842f909.mp3","5c14ad3d-a97a-4e04-99b6-bf27f842f909")</f>
        <v>5c14ad3d-a97a-4e04-99b6-bf27f842f909</v>
      </c>
      <c r="B34" s="7" t="str">
        <f>HYPERLINK("http://musicbrainz.org/recording/5c14ad3d-a97a-4e04-99b6-bf27f842f909","Rast Peşrev (Mansur Ney)")</f>
        <v>Rast Peşrev (Mansur Ney)</v>
      </c>
      <c r="C34" s="3" t="s">
        <v>112</v>
      </c>
      <c r="D34" s="15">
        <v>0.004664351851851852</v>
      </c>
      <c r="E34" s="4" t="s">
        <v>154</v>
      </c>
      <c r="F34" s="4" t="s">
        <v>155</v>
      </c>
      <c r="G34" s="4" t="s">
        <v>23</v>
      </c>
      <c r="H34" s="9" t="s">
        <v>24</v>
      </c>
      <c r="I34" s="9" t="s">
        <v>25</v>
      </c>
      <c r="J34" s="9" t="s">
        <v>26</v>
      </c>
      <c r="K34" s="9" t="b">
        <v>0</v>
      </c>
      <c r="L34" s="9" t="s">
        <v>27</v>
      </c>
      <c r="M34" s="9" t="s">
        <v>28</v>
      </c>
      <c r="N34" s="9" t="s">
        <v>29</v>
      </c>
      <c r="O34" s="16" t="s">
        <v>51</v>
      </c>
      <c r="P34" s="22"/>
      <c r="Q34" s="11" t="s">
        <v>30</v>
      </c>
      <c r="R34" s="10"/>
      <c r="S34" s="10"/>
      <c r="T34" s="10"/>
    </row>
    <row r="35">
      <c r="A35" s="6" t="str">
        <f>HYPERLINK("http://dunya.compmusic.upf.edu/document/by-id/31bf3d56-03d8-484e-b63c-ae5ae9a6e733.mp3","31bf3d56-03d8-484e-b63c-ae5ae9a6e733")</f>
        <v>31bf3d56-03d8-484e-b63c-ae5ae9a6e733</v>
      </c>
      <c r="B35" s="7" t="str">
        <f>HYPERLINK("http://musicbrainz.org/recording/31bf3d56-03d8-484e-b63c-ae5ae9a6e733","Rast Peşrev")</f>
        <v>Rast Peşrev</v>
      </c>
      <c r="C35" s="3" t="s">
        <v>156</v>
      </c>
      <c r="D35" s="15">
        <v>0.003599537037037037</v>
      </c>
      <c r="E35" s="4" t="s">
        <v>154</v>
      </c>
      <c r="F35" s="4" t="s">
        <v>155</v>
      </c>
      <c r="G35" s="4" t="s">
        <v>23</v>
      </c>
      <c r="H35" s="9" t="s">
        <v>24</v>
      </c>
      <c r="I35" s="9" t="s">
        <v>64</v>
      </c>
      <c r="J35" s="9" t="s">
        <v>26</v>
      </c>
      <c r="K35" s="9" t="b">
        <v>0</v>
      </c>
      <c r="L35" s="9" t="s">
        <v>50</v>
      </c>
      <c r="M35" s="9" t="s">
        <v>28</v>
      </c>
      <c r="N35" s="9" t="s">
        <v>29</v>
      </c>
      <c r="O35" s="16" t="s">
        <v>51</v>
      </c>
      <c r="P35" s="17" t="s">
        <v>52</v>
      </c>
      <c r="Q35" s="10"/>
      <c r="R35" s="10"/>
      <c r="S35" s="10"/>
      <c r="T35" s="10"/>
    </row>
    <row r="36">
      <c r="A36" s="6" t="str">
        <f>HYPERLINK("http://dunya.compmusic.upf.edu/document/by-id/8c7eccf5-0d9e-4f33-89f0-87e95b7da970.mp3","8c7eccf5-0d9e-4f33-89f0-87e95b7da970")</f>
        <v>8c7eccf5-0d9e-4f33-89f0-87e95b7da970</v>
      </c>
      <c r="B36" s="7" t="str">
        <f>HYPERLINK("http://musicbrainz.org/recording/8c7eccf5-0d9e-4f33-89f0-87e95b7da970","Gelmez Oldu Hiç Sesin")</f>
        <v>Gelmez Oldu Hiç Sesin</v>
      </c>
      <c r="C36" s="3" t="s">
        <v>157</v>
      </c>
      <c r="D36" s="15">
        <v>0.001585648148148148</v>
      </c>
      <c r="E36" s="4" t="s">
        <v>158</v>
      </c>
      <c r="F36" s="4" t="s">
        <v>155</v>
      </c>
      <c r="G36" s="4" t="s">
        <v>37</v>
      </c>
      <c r="H36" s="9" t="s">
        <v>159</v>
      </c>
      <c r="I36" s="9" t="s">
        <v>93</v>
      </c>
      <c r="J36" s="9" t="s">
        <v>29</v>
      </c>
      <c r="K36" s="9" t="s">
        <v>29</v>
      </c>
      <c r="L36" s="9" t="s">
        <v>27</v>
      </c>
      <c r="M36" s="9" t="s">
        <v>160</v>
      </c>
      <c r="N36" s="9" t="s">
        <v>29</v>
      </c>
      <c r="O36" s="10"/>
      <c r="P36" s="10"/>
      <c r="Q36" s="10"/>
      <c r="R36" s="11" t="s">
        <v>30</v>
      </c>
      <c r="S36" s="11" t="s">
        <v>30</v>
      </c>
      <c r="T36" s="11" t="s">
        <v>30</v>
      </c>
    </row>
    <row r="37">
      <c r="A37" s="25" t="str">
        <f>HYPERLINK("http://dunya.compmusic.upf.edu/document/by-id/0f0e4bc3-67f9-4727-818b-983320e897cb.mp3","0f0e4bc3-67f9-4727-818b-983320e897cb")</f>
        <v>0f0e4bc3-67f9-4727-818b-983320e897cb</v>
      </c>
      <c r="B37" s="26" t="str">
        <f>HYPERLINK("http://musicbrainz.org/recording/0f0e4bc3-67f9-4727-818b-983320e897cb","Sabâ Peşrev")</f>
        <v>Sabâ Peşrev</v>
      </c>
      <c r="C37" s="14" t="s">
        <v>161</v>
      </c>
      <c r="D37" s="15">
        <v>0.0013657407407407407</v>
      </c>
      <c r="E37" s="9" t="s">
        <v>162</v>
      </c>
      <c r="F37" s="9" t="s">
        <v>163</v>
      </c>
      <c r="G37" s="9" t="s">
        <v>23</v>
      </c>
      <c r="H37" s="9" t="s">
        <v>24</v>
      </c>
      <c r="I37" s="9" t="s">
        <v>164</v>
      </c>
      <c r="J37" s="9" t="s">
        <v>165</v>
      </c>
      <c r="K37" s="9" t="b">
        <v>0</v>
      </c>
      <c r="L37" s="9" t="s">
        <v>27</v>
      </c>
      <c r="M37" s="9" t="s">
        <v>33</v>
      </c>
      <c r="N37" s="9" t="s">
        <v>166</v>
      </c>
      <c r="O37" s="10"/>
      <c r="P37" s="11" t="s">
        <v>30</v>
      </c>
      <c r="Q37" s="10"/>
      <c r="R37" s="10"/>
      <c r="S37" s="11" t="s">
        <v>30</v>
      </c>
      <c r="T37" s="10"/>
    </row>
    <row r="38">
      <c r="A38" s="6" t="str">
        <f>HYPERLINK("http://dunya.compmusic.upf.edu/document/by-id/0b45417b-acb4-4f8a-b180-5ad45be889af.mp3","0b45417b-acb4-4f8a-b180-5ad45be889af")</f>
        <v>0b45417b-acb4-4f8a-b180-5ad45be889af</v>
      </c>
      <c r="B38" s="7" t="str">
        <f>HYPERLINK("http://musicbrainz.org/recording/0b45417b-acb4-4f8a-b180-5ad45be889af","Bu Akşam Ay Işığında Buluşalım")</f>
        <v>Bu Akşam Ay Işığında Buluşalım</v>
      </c>
      <c r="C38" s="3" t="s">
        <v>146</v>
      </c>
      <c r="D38" s="15">
        <v>0.001990740740740741</v>
      </c>
      <c r="E38" s="4" t="s">
        <v>167</v>
      </c>
      <c r="F38" s="4" t="s">
        <v>163</v>
      </c>
      <c r="G38" s="4" t="s">
        <v>37</v>
      </c>
      <c r="H38" s="9" t="s">
        <v>117</v>
      </c>
      <c r="I38" s="9" t="s">
        <v>93</v>
      </c>
      <c r="J38" s="9" t="s">
        <v>29</v>
      </c>
      <c r="K38" s="9" t="s">
        <v>72</v>
      </c>
      <c r="L38" s="9" t="s">
        <v>42</v>
      </c>
      <c r="M38" s="9" t="s">
        <v>33</v>
      </c>
      <c r="N38" s="9" t="s">
        <v>29</v>
      </c>
      <c r="O38" s="16" t="s">
        <v>51</v>
      </c>
      <c r="P38" s="10"/>
      <c r="Q38" s="10"/>
      <c r="R38" s="11" t="s">
        <v>30</v>
      </c>
      <c r="S38" s="10"/>
      <c r="T38" s="10"/>
    </row>
    <row r="39">
      <c r="A39" s="6" t="str">
        <f>HYPERLINK("http://dunya.compmusic.upf.edu/document/by-id/97be5bdd-cef0-4103-bbb7-bff77d6b0a30.mp3","97be5bdd-cef0-4103-bbb7-bff77d6b0a30")</f>
        <v>97be5bdd-cef0-4103-bbb7-bff77d6b0a30</v>
      </c>
      <c r="B39" s="7" t="str">
        <f>HYPERLINK("http://musicbrainz.org/recording/97be5bdd-cef0-4103-bbb7-bff77d6b0a30","Şedaraban Peşrevi")</f>
        <v>Şedaraban Peşrevi</v>
      </c>
      <c r="C39" s="3" t="s">
        <v>168</v>
      </c>
      <c r="D39" s="8">
        <v>0.005115740740740741</v>
      </c>
      <c r="E39" s="4" t="s">
        <v>169</v>
      </c>
      <c r="F39" s="4" t="s">
        <v>170</v>
      </c>
      <c r="G39" s="4" t="s">
        <v>23</v>
      </c>
      <c r="H39" s="9" t="s">
        <v>171</v>
      </c>
      <c r="I39" s="9" t="s">
        <v>49</v>
      </c>
      <c r="J39" s="18" t="s">
        <v>172</v>
      </c>
      <c r="K39" s="9" t="s">
        <v>72</v>
      </c>
      <c r="L39" s="9" t="s">
        <v>50</v>
      </c>
      <c r="M39" s="9" t="s">
        <v>28</v>
      </c>
      <c r="N39" s="9" t="s">
        <v>173</v>
      </c>
      <c r="O39" s="10"/>
      <c r="P39" s="11" t="s">
        <v>30</v>
      </c>
      <c r="Q39" s="11" t="s">
        <v>30</v>
      </c>
      <c r="R39" s="10"/>
      <c r="S39" s="10"/>
      <c r="T39" s="10"/>
    </row>
    <row r="40">
      <c r="A40" s="6" t="str">
        <f>HYPERLINK("http://dunya.compmusic.upf.edu/document/by-id/d903d1e3-7073-4a25-a298-3942eacc4dd2.mp3","d903d1e3-7073-4a25-a298-3942eacc4dd2")</f>
        <v>d903d1e3-7073-4a25-a298-3942eacc4dd2</v>
      </c>
      <c r="B40" s="7" t="str">
        <f>HYPERLINK("http://musicbrainz.org/recording/d903d1e3-7073-4a25-a298-3942eacc4dd2","Şedaraban Peşrev")</f>
        <v>Şedaraban Peşrev</v>
      </c>
      <c r="C40" s="3" t="s">
        <v>174</v>
      </c>
      <c r="D40" s="8">
        <v>0.0033564814814814816</v>
      </c>
      <c r="E40" s="4" t="s">
        <v>169</v>
      </c>
      <c r="F40" s="4" t="s">
        <v>170</v>
      </c>
      <c r="G40" s="4" t="s">
        <v>23</v>
      </c>
      <c r="H40" s="9" t="s">
        <v>171</v>
      </c>
      <c r="I40" s="9" t="s">
        <v>64</v>
      </c>
      <c r="J40" s="9" t="s">
        <v>26</v>
      </c>
      <c r="K40" s="9" t="b">
        <v>0</v>
      </c>
      <c r="L40" s="9" t="s">
        <v>42</v>
      </c>
      <c r="M40" s="9" t="s">
        <v>33</v>
      </c>
      <c r="N40" s="9" t="s">
        <v>175</v>
      </c>
      <c r="O40" s="10"/>
      <c r="P40" s="10"/>
      <c r="Q40" s="10"/>
      <c r="R40" s="11" t="s">
        <v>30</v>
      </c>
      <c r="S40" s="11" t="s">
        <v>30</v>
      </c>
      <c r="T40" s="10"/>
    </row>
    <row r="41">
      <c r="A41" s="6" t="str">
        <f>HYPERLINK("http://dunya.compmusic.upf.edu/document/by-id/e49f33b8-cf8a-4ca9-88cf-9a994dbad1c0.mp3","e49f33b8-cf8a-4ca9-88cf-9a994dbad1c0")</f>
        <v>e49f33b8-cf8a-4ca9-88cf-9a994dbad1c0</v>
      </c>
      <c r="B41" s="7" t="str">
        <f>HYPERLINK("http://musicbrainz.org/recording/e49f33b8-cf8a-4ca9-88cf-9a994dbad1c0","Segah Peşrev")</f>
        <v>Segah Peşrev</v>
      </c>
      <c r="C41" s="3" t="s">
        <v>106</v>
      </c>
      <c r="D41" s="15">
        <v>0.0038888888888888888</v>
      </c>
      <c r="E41" s="4" t="s">
        <v>176</v>
      </c>
      <c r="F41" s="4" t="s">
        <v>177</v>
      </c>
      <c r="G41" s="4" t="s">
        <v>23</v>
      </c>
      <c r="H41" s="9" t="s">
        <v>24</v>
      </c>
      <c r="I41" s="9" t="s">
        <v>49</v>
      </c>
      <c r="J41" s="9" t="s">
        <v>26</v>
      </c>
      <c r="K41" s="9" t="b">
        <v>0</v>
      </c>
      <c r="L41" s="9" t="s">
        <v>50</v>
      </c>
      <c r="M41" s="9" t="s">
        <v>28</v>
      </c>
      <c r="N41" s="9" t="s">
        <v>29</v>
      </c>
      <c r="O41" s="16" t="s">
        <v>51</v>
      </c>
      <c r="P41" s="17" t="s">
        <v>52</v>
      </c>
      <c r="Q41" s="10"/>
      <c r="R41" s="10"/>
      <c r="S41" s="10"/>
      <c r="T41" s="10"/>
    </row>
    <row r="42">
      <c r="A42" s="6" t="str">
        <f>HYPERLINK("http://dunya.compmusic.upf.edu/document/by-id/06176769-4b21-4474-8b10-e317f4c67874.mp3","06176769-4b21-4474-8b10-e317f4c67874")</f>
        <v>06176769-4b21-4474-8b10-e317f4c67874</v>
      </c>
      <c r="B42" s="7" t="str">
        <f>HYPERLINK("http://musicbrainz.org/recording/06176769-4b21-4474-8b10-e317f4c67874","Segah Sazsemaisi")</f>
        <v>Segah Sazsemaisi</v>
      </c>
      <c r="C42" s="3" t="s">
        <v>178</v>
      </c>
      <c r="D42" s="15">
        <v>0.0026041666666666665</v>
      </c>
      <c r="E42" s="4" t="s">
        <v>179</v>
      </c>
      <c r="F42" s="4" t="s">
        <v>177</v>
      </c>
      <c r="G42" s="4" t="s">
        <v>62</v>
      </c>
      <c r="H42" s="9" t="s">
        <v>63</v>
      </c>
      <c r="I42" s="9" t="s">
        <v>49</v>
      </c>
      <c r="J42" s="9" t="s">
        <v>29</v>
      </c>
      <c r="K42" s="9" t="s">
        <v>29</v>
      </c>
      <c r="L42" s="9" t="s">
        <v>27</v>
      </c>
      <c r="M42" s="9" t="s">
        <v>28</v>
      </c>
      <c r="N42" s="9" t="s">
        <v>29</v>
      </c>
      <c r="O42" s="16" t="s">
        <v>51</v>
      </c>
      <c r="P42" s="10"/>
      <c r="Q42" s="10"/>
      <c r="R42" s="11" t="s">
        <v>30</v>
      </c>
      <c r="S42" s="10"/>
      <c r="T42" s="10"/>
    </row>
    <row r="43">
      <c r="A43" s="6" t="str">
        <f>HYPERLINK("http://dunya.compmusic.upf.edu/document/by-id/481d51e7-6012-4266-8546-7a67cecac350.mp3","481d51e7-6012-4266-8546-7a67cecac350")</f>
        <v>481d51e7-6012-4266-8546-7a67cecac350</v>
      </c>
      <c r="B43" s="7" t="str">
        <f>HYPERLINK("http://musicbrainz.org/recording/481d51e7-6012-4266-8546-7a67cecac350","Segah Sazsemaisi")</f>
        <v>Segah Sazsemaisi</v>
      </c>
      <c r="C43" s="3" t="s">
        <v>180</v>
      </c>
      <c r="D43" s="15">
        <v>0.0030787037037037037</v>
      </c>
      <c r="E43" s="4" t="s">
        <v>179</v>
      </c>
      <c r="F43" s="4" t="s">
        <v>177</v>
      </c>
      <c r="G43" s="4" t="s">
        <v>62</v>
      </c>
      <c r="H43" s="9" t="s">
        <v>63</v>
      </c>
      <c r="I43" s="9" t="s">
        <v>64</v>
      </c>
      <c r="J43" s="9" t="s">
        <v>29</v>
      </c>
      <c r="K43" s="9" t="s">
        <v>29</v>
      </c>
      <c r="L43" s="9" t="s">
        <v>27</v>
      </c>
      <c r="M43" s="9" t="s">
        <v>28</v>
      </c>
      <c r="N43" s="9" t="s">
        <v>29</v>
      </c>
      <c r="O43" s="16" t="s">
        <v>51</v>
      </c>
      <c r="P43" s="10"/>
      <c r="Q43" s="10"/>
      <c r="R43" s="10"/>
      <c r="S43" s="11" t="s">
        <v>30</v>
      </c>
      <c r="T43" s="10"/>
    </row>
    <row r="44">
      <c r="A44" s="25" t="str">
        <f t="shared" ref="A44:A45" si="3">HYPERLINK("http://dunya.compmusic.upf.edu/document/by-id/18690d3b-f959-4e24-9c5b-aabdde5ec9be.mp3","18690d3b-f959-4e24-9c5b-aabdde5ec9be")</f>
        <v>18690d3b-f959-4e24-9c5b-aabdde5ec9be</v>
      </c>
      <c r="B44" s="27" t="str">
        <f t="shared" ref="B44:B45" si="4">HYPERLINK("http://musicbrainz.org/recording/18690d3b-f959-4e24-9c5b-aabdde5ec9be","Sultaniyegah Peşrev Ve Sultaniyegah Sazsemaisi")</f>
        <v>Sultaniyegah Peşrev Ve Sultaniyegah Sazsemaisi</v>
      </c>
      <c r="C44" s="28" t="s">
        <v>181</v>
      </c>
      <c r="D44" s="15">
        <v>0.0038657407407407408</v>
      </c>
      <c r="E44" s="9" t="s">
        <v>182</v>
      </c>
      <c r="F44" s="9" t="s">
        <v>183</v>
      </c>
      <c r="G44" s="9" t="s">
        <v>23</v>
      </c>
      <c r="H44" s="9" t="s">
        <v>79</v>
      </c>
      <c r="I44" s="9" t="s">
        <v>29</v>
      </c>
      <c r="J44" s="9" t="s">
        <v>29</v>
      </c>
      <c r="K44" s="9" t="s">
        <v>184</v>
      </c>
      <c r="L44" s="9" t="s">
        <v>42</v>
      </c>
      <c r="M44" s="9" t="s">
        <v>185</v>
      </c>
      <c r="N44" s="29"/>
      <c r="O44" s="10"/>
      <c r="P44" s="11" t="s">
        <v>30</v>
      </c>
      <c r="Q44" s="10"/>
      <c r="R44" s="11" t="s">
        <v>30</v>
      </c>
      <c r="S44" s="10"/>
      <c r="T44" s="10"/>
    </row>
    <row r="45">
      <c r="A45" s="25" t="str">
        <f t="shared" si="3"/>
        <v>18690d3b-f959-4e24-9c5b-aabdde5ec9be</v>
      </c>
      <c r="B45" s="27" t="str">
        <f t="shared" si="4"/>
        <v>Sultaniyegah Peşrev Ve Sultaniyegah Sazsemaisi</v>
      </c>
      <c r="C45" s="28" t="s">
        <v>181</v>
      </c>
      <c r="D45" s="15">
        <v>0.0038657407407407408</v>
      </c>
      <c r="E45" s="9" t="s">
        <v>186</v>
      </c>
      <c r="F45" s="9" t="s">
        <v>183</v>
      </c>
      <c r="G45" s="9" t="s">
        <v>62</v>
      </c>
      <c r="H45" s="9" t="s">
        <v>63</v>
      </c>
      <c r="I45" s="9" t="s">
        <v>29</v>
      </c>
      <c r="J45" s="9" t="s">
        <v>29</v>
      </c>
      <c r="K45" s="9" t="s">
        <v>184</v>
      </c>
      <c r="L45" s="9" t="s">
        <v>42</v>
      </c>
      <c r="M45" s="9" t="s">
        <v>185</v>
      </c>
      <c r="N45" s="29"/>
      <c r="O45" s="10"/>
      <c r="P45" s="10"/>
      <c r="Q45" s="11" t="s">
        <v>30</v>
      </c>
      <c r="R45" s="11" t="s">
        <v>30</v>
      </c>
      <c r="S45" s="10"/>
      <c r="T45" s="10"/>
    </row>
    <row r="46">
      <c r="A46" s="6" t="str">
        <f>HYPERLINK("http://dunya.compmusic.upf.edu/document/by-id/6d97f1f8-5f05-4c5c-b1ab-2757fdc3e746.mp3","6d97f1f8-5f05-4c5c-b1ab-2757fdc3e746")</f>
        <v>6d97f1f8-5f05-4c5c-b1ab-2757fdc3e746</v>
      </c>
      <c r="B46" s="7" t="str">
        <f>HYPERLINK("http://musicbrainz.org/recording/6d97f1f8-5f05-4c5c-b1ab-2757fdc3e746","Yandıkça Oldu Suzan (Suzidil Şarkı)")</f>
        <v>Yandıkça Oldu Suzan (Suzidil Şarkı)</v>
      </c>
      <c r="C46" s="3" t="s">
        <v>86</v>
      </c>
      <c r="D46" s="15">
        <v>0.0018981481481481482</v>
      </c>
      <c r="E46" s="4" t="s">
        <v>187</v>
      </c>
      <c r="F46" s="4" t="s">
        <v>188</v>
      </c>
      <c r="G46" s="4" t="s">
        <v>37</v>
      </c>
      <c r="H46" s="9" t="s">
        <v>189</v>
      </c>
      <c r="I46" s="9" t="s">
        <v>39</v>
      </c>
      <c r="J46" s="9" t="s">
        <v>29</v>
      </c>
      <c r="K46" s="9" t="s">
        <v>29</v>
      </c>
      <c r="L46" s="9" t="s">
        <v>42</v>
      </c>
      <c r="M46" s="9" t="s">
        <v>33</v>
      </c>
      <c r="N46" s="9" t="s">
        <v>29</v>
      </c>
      <c r="O46" s="16" t="s">
        <v>51</v>
      </c>
      <c r="P46" s="10"/>
      <c r="Q46" s="10"/>
      <c r="R46" s="11" t="s">
        <v>30</v>
      </c>
      <c r="S46" s="10"/>
      <c r="T46" s="10"/>
    </row>
    <row r="47">
      <c r="A47" s="6" t="str">
        <f>HYPERLINK("http://dunya.compmusic.upf.edu/document/by-id/9c26ff74-8541-4282-8a6e-5ba9aa5cc8a1.mp3","9c26ff74-8541-4282-8a6e-5ba9aa5cc8a1")</f>
        <v>9c26ff74-8541-4282-8a6e-5ba9aa5cc8a1</v>
      </c>
      <c r="B47" s="7" t="str">
        <f>HYPERLINK("http://musicbrainz.org/recording/9c26ff74-8541-4282-8a6e-5ba9aa5cc8a1","Sakın Geç Kalma")</f>
        <v>Sakın Geç Kalma</v>
      </c>
      <c r="C47" s="3" t="s">
        <v>90</v>
      </c>
      <c r="D47" s="15">
        <v>0.002534722222222222</v>
      </c>
      <c r="E47" s="4" t="s">
        <v>190</v>
      </c>
      <c r="F47" s="4" t="s">
        <v>191</v>
      </c>
      <c r="G47" s="4" t="s">
        <v>37</v>
      </c>
      <c r="H47" s="9" t="s">
        <v>121</v>
      </c>
      <c r="I47" s="9" t="s">
        <v>93</v>
      </c>
      <c r="J47" s="9" t="s">
        <v>192</v>
      </c>
      <c r="K47" s="9" t="s">
        <v>193</v>
      </c>
      <c r="L47" s="9" t="s">
        <v>27</v>
      </c>
      <c r="M47" s="9" t="s">
        <v>33</v>
      </c>
      <c r="N47" s="9" t="s">
        <v>194</v>
      </c>
      <c r="O47" s="10"/>
      <c r="P47" s="10"/>
      <c r="Q47" s="11" t="s">
        <v>30</v>
      </c>
      <c r="R47" s="10"/>
      <c r="S47" s="11" t="s">
        <v>30</v>
      </c>
      <c r="T47" s="10"/>
    </row>
    <row r="48">
      <c r="A48" s="6" t="str">
        <f>HYPERLINK("http://dunya.compmusic.upf.edu/document/by-id/3a04bd08-78cf-4199-a7dd-6a23d2e1a400.mp3","3a04bd08-78cf-4199-a7dd-6a23d2e1a400")</f>
        <v>3a04bd08-78cf-4199-a7dd-6a23d2e1a400</v>
      </c>
      <c r="B48" s="7" t="str">
        <f>HYPERLINK("http://musicbrainz.org/recording/3a04bd08-78cf-4199-a7dd-6a23d2e1a400","Uşşak Saz Semai (Kız Ney)")</f>
        <v>Uşşak Saz Semai (Kız Ney)</v>
      </c>
      <c r="C48" s="3" t="s">
        <v>112</v>
      </c>
      <c r="D48" s="15">
        <v>0.003425925925925926</v>
      </c>
      <c r="E48" s="4" t="s">
        <v>195</v>
      </c>
      <c r="F48" s="4" t="s">
        <v>191</v>
      </c>
      <c r="G48" s="4" t="s">
        <v>62</v>
      </c>
      <c r="H48" s="9" t="s">
        <v>63</v>
      </c>
      <c r="I48" s="9" t="s">
        <v>25</v>
      </c>
      <c r="J48" s="9" t="s">
        <v>196</v>
      </c>
      <c r="K48" s="9" t="b">
        <v>0</v>
      </c>
      <c r="L48" s="9" t="s">
        <v>27</v>
      </c>
      <c r="M48" s="9" t="s">
        <v>28</v>
      </c>
      <c r="N48" s="9" t="s">
        <v>29</v>
      </c>
      <c r="O48" s="16" t="s">
        <v>51</v>
      </c>
      <c r="P48" s="10"/>
      <c r="Q48" s="11" t="s">
        <v>30</v>
      </c>
      <c r="R48" s="10"/>
      <c r="S48" s="10"/>
      <c r="T48" s="10"/>
    </row>
    <row r="49">
      <c r="A49" s="6" t="str">
        <f>HYPERLINK("http://dunya.compmusic.upf.edu/document/by-id/e72db0ad-2ed9-467b-88ae-1f91edcd2c59.mp3","e72db0ad-2ed9-467b-88ae-1f91edcd2c59")</f>
        <v>e72db0ad-2ed9-467b-88ae-1f91edcd2c59</v>
      </c>
      <c r="B49" s="7" t="str">
        <f>HYPERLINK("http://musicbrainz.org/recording/e72db0ad-2ed9-467b-88ae-1f91edcd2c59","Uşşâk Saz Semâîsi")</f>
        <v>Uşşâk Saz Semâîsi</v>
      </c>
      <c r="C49" s="3" t="s">
        <v>197</v>
      </c>
      <c r="D49" s="15">
        <v>0.002962962962962963</v>
      </c>
      <c r="E49" s="4" t="s">
        <v>195</v>
      </c>
      <c r="F49" s="4" t="s">
        <v>191</v>
      </c>
      <c r="G49" s="4" t="s">
        <v>62</v>
      </c>
      <c r="H49" s="9" t="s">
        <v>63</v>
      </c>
      <c r="I49" s="9" t="s">
        <v>198</v>
      </c>
      <c r="J49" s="9" t="s">
        <v>199</v>
      </c>
      <c r="K49" s="9" t="b">
        <v>0</v>
      </c>
      <c r="L49" s="9" t="s">
        <v>50</v>
      </c>
      <c r="M49" s="9" t="s">
        <v>28</v>
      </c>
      <c r="N49" s="9" t="s">
        <v>29</v>
      </c>
      <c r="O49" s="10"/>
      <c r="P49" s="11" t="s">
        <v>30</v>
      </c>
      <c r="Q49" s="10"/>
      <c r="R49" s="10"/>
      <c r="S49" s="11" t="s">
        <v>30</v>
      </c>
      <c r="T49" s="10"/>
    </row>
    <row r="50">
      <c r="A50" s="6" t="str">
        <f>HYPERLINK("http://dunya.compmusic.upf.edu/document/by-id/457d9db5-b3a0-4663-b46f-2ed0c6ce5eb0.mp3","457d9db5-b3a0-4663-b46f-2ed0c6ce5eb0")</f>
        <v>457d9db5-b3a0-4663-b46f-2ed0c6ce5eb0</v>
      </c>
      <c r="B50" s="7" t="str">
        <f>HYPERLINK("http://musicbrainz.org/recording/457d9db5-b3a0-4663-b46f-2ed0c6ce5eb0","Uşşak Saz Semaisi")</f>
        <v>Uşşak Saz Semaisi</v>
      </c>
      <c r="C50" s="3" t="s">
        <v>156</v>
      </c>
      <c r="D50" s="15">
        <v>0.003287037037037037</v>
      </c>
      <c r="E50" s="4" t="s">
        <v>195</v>
      </c>
      <c r="F50" s="4" t="s">
        <v>191</v>
      </c>
      <c r="G50" s="4" t="s">
        <v>62</v>
      </c>
      <c r="H50" s="9" t="s">
        <v>63</v>
      </c>
      <c r="I50" s="9" t="s">
        <v>64</v>
      </c>
      <c r="J50" s="9" t="s">
        <v>200</v>
      </c>
      <c r="K50" s="9" t="b">
        <v>0</v>
      </c>
      <c r="L50" s="9" t="s">
        <v>50</v>
      </c>
      <c r="M50" s="9" t="s">
        <v>28</v>
      </c>
      <c r="N50" s="9" t="s">
        <v>29</v>
      </c>
      <c r="O50" s="16" t="s">
        <v>51</v>
      </c>
      <c r="P50" s="10"/>
      <c r="Q50" s="10"/>
      <c r="R50" s="11" t="s">
        <v>30</v>
      </c>
      <c r="S50" s="10"/>
      <c r="T50" s="10"/>
    </row>
    <row r="51">
      <c r="A51" s="6" t="str">
        <f>HYPERLINK("http://dunya.compmusic.upf.edu/document/by-id/64ab7fb3-e754-4121-b25f-02bedf331380.mp3","64ab7fb3-e754-4121-b25f-02bedf331380")</f>
        <v>64ab7fb3-e754-4121-b25f-02bedf331380</v>
      </c>
      <c r="B51" s="7" t="str">
        <f>HYPERLINK("http://musicbrainz.org/recording/64ab7fb3-e754-4121-b25f-02bedf331380","Uşşak Saz Semaisi")</f>
        <v>Uşşak Saz Semaisi</v>
      </c>
      <c r="C51" s="3" t="s">
        <v>143</v>
      </c>
      <c r="D51" s="15">
        <v>0.003981481481481482</v>
      </c>
      <c r="E51" s="4" t="s">
        <v>195</v>
      </c>
      <c r="F51" s="4" t="s">
        <v>191</v>
      </c>
      <c r="G51" s="4" t="s">
        <v>62</v>
      </c>
      <c r="H51" s="9" t="s">
        <v>63</v>
      </c>
      <c r="I51" s="9" t="s">
        <v>64</v>
      </c>
      <c r="J51" s="9" t="s">
        <v>26</v>
      </c>
      <c r="K51" s="9" t="b">
        <v>0</v>
      </c>
      <c r="L51" s="9" t="s">
        <v>27</v>
      </c>
      <c r="M51" s="9" t="s">
        <v>33</v>
      </c>
      <c r="N51" s="9" t="s">
        <v>29</v>
      </c>
      <c r="O51" s="16" t="s">
        <v>51</v>
      </c>
      <c r="P51" s="10"/>
      <c r="Q51" s="10"/>
      <c r="R51" s="10"/>
      <c r="S51" s="11" t="s">
        <v>30</v>
      </c>
      <c r="T51" s="10"/>
    </row>
    <row r="52">
      <c r="C52" s="30"/>
      <c r="O52" s="5"/>
    </row>
    <row r="53">
      <c r="A53" s="5"/>
      <c r="C53" s="30"/>
      <c r="O53" s="5"/>
    </row>
    <row r="55">
      <c r="C55" s="5"/>
      <c r="D55" s="5"/>
    </row>
    <row r="56">
      <c r="B56" s="5"/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</hyperlinks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1" t="s">
        <v>201</v>
      </c>
      <c r="B1" s="32" t="s">
        <v>202</v>
      </c>
    </row>
    <row r="2">
      <c r="A2" s="5" t="s">
        <v>62</v>
      </c>
      <c r="B2" t="str">
        <f>COUNTIF(Sheet1!G2:G49,A2)</f>
        <v>15</v>
      </c>
    </row>
    <row r="3">
      <c r="A3" s="5" t="s">
        <v>37</v>
      </c>
      <c r="B3" t="str">
        <f>COUNTIF(Sheet1!G2:G49,A3)</f>
        <v>20</v>
      </c>
    </row>
    <row r="4">
      <c r="A4" s="5" t="s">
        <v>23</v>
      </c>
      <c r="B4" t="str">
        <f>COUNTIF(Sheet1!G2:G49,A4)</f>
        <v>13</v>
      </c>
    </row>
    <row r="5">
      <c r="A5" s="33" t="s">
        <v>203</v>
      </c>
      <c r="B5" s="34" t="str">
        <f>SUM(B2:B4)</f>
        <v>48</v>
      </c>
    </row>
    <row r="12">
      <c r="C12" s="35"/>
    </row>
    <row r="14">
      <c r="A14" s="31" t="s">
        <v>204</v>
      </c>
      <c r="B14" s="31" t="s">
        <v>202</v>
      </c>
    </row>
    <row r="15">
      <c r="A15" s="5" t="s">
        <v>47</v>
      </c>
      <c r="B15" t="str">
        <f>COUNTIF(Sheet1!F2:F49,A15)</f>
        <v>1</v>
      </c>
    </row>
    <row r="16">
      <c r="A16" s="5" t="s">
        <v>55</v>
      </c>
      <c r="B16" t="str">
        <f>COUNTIF(Sheet1!F2:F49,A16)</f>
        <v>1</v>
      </c>
    </row>
    <row r="17">
      <c r="A17" s="5" t="s">
        <v>57</v>
      </c>
      <c r="B17" t="str">
        <f>COUNTIF(Sheet1!F2:F49,A17)</f>
        <v>1</v>
      </c>
    </row>
    <row r="18">
      <c r="A18" s="5" t="s">
        <v>104</v>
      </c>
      <c r="B18" t="str">
        <f>COUNTIF(Sheet1!F2:F49,A18)</f>
        <v>1</v>
      </c>
    </row>
    <row r="19">
      <c r="A19" s="5" t="s">
        <v>116</v>
      </c>
      <c r="B19" t="str">
        <f>COUNTIF(Sheet1!F2:F49,A19)</f>
        <v>1</v>
      </c>
    </row>
    <row r="20">
      <c r="A20" s="5" t="s">
        <v>148</v>
      </c>
      <c r="B20" t="str">
        <f>COUNTIF(Sheet1!F2:F49,A20)</f>
        <v>1</v>
      </c>
    </row>
    <row r="21">
      <c r="A21" s="5" t="s">
        <v>163</v>
      </c>
      <c r="B21" t="str">
        <f>COUNTIF(Sheet1!F2:F49,A21)</f>
        <v>2</v>
      </c>
    </row>
    <row r="22">
      <c r="A22" s="5" t="s">
        <v>188</v>
      </c>
      <c r="B22" t="str">
        <f>COUNTIF(Sheet1!F2:F49,A22)</f>
        <v>1</v>
      </c>
    </row>
    <row r="23">
      <c r="A23" s="5" t="s">
        <v>36</v>
      </c>
      <c r="B23" t="str">
        <f>COUNTIF(Sheet1!F2:F49,A23)</f>
        <v>1</v>
      </c>
    </row>
    <row r="24">
      <c r="A24" s="5" t="s">
        <v>22</v>
      </c>
      <c r="B24" t="str">
        <f>COUNTIF(Sheet1!F2:F49,A24)</f>
        <v>2</v>
      </c>
    </row>
    <row r="25">
      <c r="A25" s="5" t="s">
        <v>61</v>
      </c>
      <c r="B25" t="str">
        <f>COUNTIF(Sheet1!F2:F49,A25)</f>
        <v>2</v>
      </c>
    </row>
    <row r="26">
      <c r="A26" s="5" t="s">
        <v>69</v>
      </c>
      <c r="B26" t="str">
        <f>COUNTIF(Sheet1!F2:F49,A26)</f>
        <v>2</v>
      </c>
    </row>
    <row r="27">
      <c r="A27" s="5" t="s">
        <v>78</v>
      </c>
      <c r="B27" t="str">
        <f>COUNTIF(Sheet1!F2:F49,A27)</f>
        <v>2</v>
      </c>
    </row>
    <row r="28">
      <c r="A28" s="5" t="s">
        <v>88</v>
      </c>
      <c r="B28" t="str">
        <f>COUNTIF(Sheet1!F2:F49,A28)</f>
        <v>2</v>
      </c>
    </row>
    <row r="29">
      <c r="A29" s="5" t="s">
        <v>95</v>
      </c>
      <c r="B29" t="str">
        <f>COUNTIF(Sheet1!F2:F49,A29)</f>
        <v>2</v>
      </c>
    </row>
    <row r="30">
      <c r="A30" s="5" t="s">
        <v>151</v>
      </c>
      <c r="B30" t="str">
        <f>COUNTIF(Sheet1!F2:F49,A30)</f>
        <v>2</v>
      </c>
    </row>
    <row r="31">
      <c r="A31" s="5" t="s">
        <v>170</v>
      </c>
      <c r="B31" t="str">
        <f>COUNTIF(Sheet1!F2:F49,A31)</f>
        <v>2</v>
      </c>
    </row>
    <row r="32">
      <c r="A32" s="5" t="s">
        <v>108</v>
      </c>
      <c r="B32" t="str">
        <f>COUNTIF(Sheet1!F2:F49,A32)</f>
        <v>3</v>
      </c>
    </row>
    <row r="33">
      <c r="A33" s="5" t="s">
        <v>155</v>
      </c>
      <c r="B33" t="str">
        <f>COUNTIF(Sheet1!F2:F49,A33)</f>
        <v>3</v>
      </c>
    </row>
    <row r="34">
      <c r="A34" s="5" t="s">
        <v>177</v>
      </c>
      <c r="B34" t="str">
        <f>COUNTIF(Sheet1!F2:F49,A34)</f>
        <v>3</v>
      </c>
    </row>
    <row r="35">
      <c r="A35" s="5" t="s">
        <v>191</v>
      </c>
      <c r="B35" t="str">
        <f>COUNTIF(Sheet1!F2:F49,A35)</f>
        <v>3</v>
      </c>
    </row>
    <row r="36">
      <c r="A36" s="5" t="s">
        <v>120</v>
      </c>
      <c r="B36" t="str">
        <f>COUNTIF(Sheet1!F2:F49,A36)</f>
        <v>8</v>
      </c>
    </row>
    <row r="37">
      <c r="A37" s="5"/>
    </row>
    <row r="38">
      <c r="A38" s="33" t="s">
        <v>203</v>
      </c>
      <c r="B38" s="34" t="str">
        <f>SUM(B15:B37)</f>
        <v>46</v>
      </c>
    </row>
    <row r="41">
      <c r="A41" s="32" t="s">
        <v>7</v>
      </c>
      <c r="B41" s="32" t="s">
        <v>202</v>
      </c>
    </row>
    <row r="42">
      <c r="A42" s="5" t="s">
        <v>38</v>
      </c>
      <c r="B42" t="str">
        <f>COUNTIF(Sheet1!H2:H76,A42)</f>
        <v>3</v>
      </c>
    </row>
    <row r="43">
      <c r="A43" s="5" t="s">
        <v>121</v>
      </c>
      <c r="B43" t="str">
        <f>COUNTIF(Sheet1!H2:H77,A43)</f>
        <v>4</v>
      </c>
    </row>
    <row r="44">
      <c r="A44" s="5" t="s">
        <v>63</v>
      </c>
      <c r="B44" t="str">
        <f>COUNTIF(Sheet1!H2:H78,A44)</f>
        <v>17</v>
      </c>
    </row>
    <row r="45">
      <c r="A45" s="5" t="s">
        <v>92</v>
      </c>
      <c r="B45" t="str">
        <f>COUNTIF(Sheet1!H2:H79,A45)</f>
        <v>3</v>
      </c>
    </row>
    <row r="46">
      <c r="A46" s="5" t="s">
        <v>24</v>
      </c>
      <c r="B46" t="str">
        <f>COUNTIF(Sheet1!H2:H80,A46)</f>
        <v>7</v>
      </c>
    </row>
    <row r="47">
      <c r="A47" s="5" t="s">
        <v>117</v>
      </c>
      <c r="B47" t="str">
        <f>COUNTIF(Sheet1!H2:H81,A47)</f>
        <v>2</v>
      </c>
    </row>
    <row r="48">
      <c r="A48" s="5" t="s">
        <v>189</v>
      </c>
      <c r="B48" t="str">
        <f>COUNTIF(Sheet1!H2:H82,A48)</f>
        <v>1</v>
      </c>
    </row>
    <row r="49">
      <c r="A49" s="5" t="s">
        <v>171</v>
      </c>
      <c r="B49" t="str">
        <f>COUNTIF(Sheet1!H2:H83,A49)</f>
        <v>2</v>
      </c>
    </row>
    <row r="50">
      <c r="A50" s="5" t="s">
        <v>48</v>
      </c>
      <c r="B50" t="str">
        <f>COUNTIF(Sheet1!H2:H84,A50)</f>
        <v>1</v>
      </c>
    </row>
    <row r="51">
      <c r="A51" s="5" t="s">
        <v>79</v>
      </c>
      <c r="B51" t="str">
        <f>COUNTIF(Sheet1!H2:H85,A51)</f>
        <v>3</v>
      </c>
    </row>
    <row r="52">
      <c r="A52" s="5" t="s">
        <v>70</v>
      </c>
      <c r="B52" t="str">
        <f>COUNTIF(Sheet1!H2:H86,A52)</f>
        <v>2</v>
      </c>
    </row>
    <row r="53">
      <c r="A53" s="5" t="s">
        <v>159</v>
      </c>
      <c r="B53" t="str">
        <f>COUNTIF(Sheet1!H2:H87,A53)</f>
        <v>1</v>
      </c>
    </row>
    <row r="54">
      <c r="A54" s="5" t="s">
        <v>138</v>
      </c>
      <c r="B54" t="str">
        <f>COUNTIF(Sheet1!H2:H88,A54)</f>
        <v>2</v>
      </c>
    </row>
    <row r="55">
      <c r="A55" s="5" t="s">
        <v>58</v>
      </c>
      <c r="B55" t="str">
        <f>COUNTIF(Sheet1!H2:H89,A55)</f>
        <v>2</v>
      </c>
    </row>
    <row r="56">
      <c r="B56" t="str">
        <f>COUNTIF(Sheet1!H2:H90,A56)</f>
        <v>0</v>
      </c>
    </row>
    <row r="57">
      <c r="B57" t="str">
        <f>COUNTIF(Sheet1!H2:H91,A57)</f>
        <v>0</v>
      </c>
    </row>
    <row r="58">
      <c r="A58" s="33" t="s">
        <v>203</v>
      </c>
      <c r="B58" s="34" t="str">
        <f>Sum(B42:B57)</f>
        <v>50</v>
      </c>
    </row>
  </sheetData>
  <drawing r:id="rId1"/>
</worksheet>
</file>