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lete" sheetId="1" r:id="rId3"/>
    <sheet state="visible" name="Complete Stats" sheetId="2" r:id="rId4"/>
    <sheet state="visible" name="Partial" sheetId="3" r:id="rId5"/>
  </sheets>
  <definedNames/>
  <calcPr/>
</workbook>
</file>

<file path=xl/sharedStrings.xml><?xml version="1.0" encoding="utf-8"?>
<sst xmlns="http://schemas.openxmlformats.org/spreadsheetml/2006/main" count="912" uniqueCount="214">
  <si>
    <t>MBID / Dunya Audio Link</t>
  </si>
  <si>
    <t>Name / MusicBrainz Link</t>
  </si>
  <si>
    <t>Track Artist</t>
  </si>
  <si>
    <t>Durations</t>
  </si>
  <si>
    <t>SymbTr</t>
  </si>
  <si>
    <t>Makam</t>
  </si>
  <si>
    <t>Form</t>
  </si>
  <si>
    <t>Usul</t>
  </si>
  <si>
    <t>Instrumentation/Voice</t>
  </si>
  <si>
    <t>Structure</t>
  </si>
  <si>
    <t>Extra material</t>
  </si>
  <si>
    <t>Audio Quality</t>
  </si>
  <si>
    <t>Era</t>
  </si>
  <si>
    <t>Sertan Comments</t>
  </si>
  <si>
    <t>Andre</t>
  </si>
  <si>
    <t>Sertan</t>
  </si>
  <si>
    <t>Sercan</t>
  </si>
  <si>
    <t>Burak</t>
  </si>
  <si>
    <t>Mirac</t>
  </si>
  <si>
    <t>Georgi</t>
  </si>
  <si>
    <t>Kani Karaca</t>
  </si>
  <si>
    <t>hicaz--sarki--agiraksak--bir_nigah_et--sekerci_cemil_bey</t>
  </si>
  <si>
    <t>Hicaz</t>
  </si>
  <si>
    <t>Sarki</t>
  </si>
  <si>
    <t>Agiraksak</t>
  </si>
  <si>
    <t>Solo male</t>
  </si>
  <si>
    <t>?</t>
  </si>
  <si>
    <t>Bad</t>
  </si>
  <si>
    <t>Mid 20th Century</t>
  </si>
  <si>
    <t>Needs mapping</t>
  </si>
  <si>
    <t>Assigned</t>
  </si>
  <si>
    <t>İlhan Barutçu</t>
  </si>
  <si>
    <t>huseyni--pesrev--muhammes----lavtaci_andon</t>
  </si>
  <si>
    <t>Huseyni</t>
  </si>
  <si>
    <t>Pesrev</t>
  </si>
  <si>
    <t>Muhammes</t>
  </si>
  <si>
    <t>Ney, percussion</t>
  </si>
  <si>
    <t>Cuts after the second teslim</t>
  </si>
  <si>
    <t>Ok</t>
  </si>
  <si>
    <t>Contemporary</t>
  </si>
  <si>
    <t>Loud percussion accompaniment</t>
  </si>
  <si>
    <t>Redo</t>
  </si>
  <si>
    <t>Final checks</t>
  </si>
  <si>
    <t>Ankara Devlet Klasik Türk Müziği Korosu</t>
  </si>
  <si>
    <t>beyati--pesrev--hafif----seyfettin_osmanoglu</t>
  </si>
  <si>
    <t>Beyati</t>
  </si>
  <si>
    <t>Hafif</t>
  </si>
  <si>
    <t>Orchestra</t>
  </si>
  <si>
    <t>Same</t>
  </si>
  <si>
    <t>Good</t>
  </si>
  <si>
    <t>Hulusi Babalık</t>
  </si>
  <si>
    <t>rast--pesrev--devrikebir----giriftzen_asim_bey</t>
  </si>
  <si>
    <t>Rast</t>
  </si>
  <si>
    <t>Devrikebir</t>
  </si>
  <si>
    <t>Tanbur</t>
  </si>
  <si>
    <t>Turgut Özüfler, Hasan Nar, Başar Dikici &amp; Alper Uzkur</t>
  </si>
  <si>
    <t>segah--pesrev--devrikebir----neyzen_yusuf_pasa</t>
  </si>
  <si>
    <t>Segah</t>
  </si>
  <si>
    <t>hicaz-uzzal--sarki--yuruksemai--ulfet_etsem--sevki_bey</t>
  </si>
  <si>
    <t>Hicaz-uzzal</t>
  </si>
  <si>
    <t>Yuruksemai</t>
  </si>
  <si>
    <t>Murat Aydemir</t>
  </si>
  <si>
    <t>hicazkar--sazsemaisi--aksaksemai----tanburi_cemil_bey</t>
  </si>
  <si>
    <t>Hicazkar</t>
  </si>
  <si>
    <t>Sazsemaisi</t>
  </si>
  <si>
    <t>Aksaksemai</t>
  </si>
  <si>
    <t xml:space="preserve">Omits the teslim repetition in the first three, adds intra-repetitions in the fourth hane </t>
  </si>
  <si>
    <t>Salih Bilgin</t>
  </si>
  <si>
    <t>Ney</t>
  </si>
  <si>
    <t>ussak--sazsemaisi--aksaksemai----dede_salih_efendi</t>
  </si>
  <si>
    <t>Ussak</t>
  </si>
  <si>
    <t>Omits the each first of the two repeated teslims</t>
  </si>
  <si>
    <t>muhayyer--sazsemaisi--aksaksemai----tanburi_cemil_bey</t>
  </si>
  <si>
    <t>Muhayyer</t>
  </si>
  <si>
    <t>Ahmet Kadri Rizeli</t>
  </si>
  <si>
    <t>Safiye Ayla</t>
  </si>
  <si>
    <t>saba--sarki--duyek--bu_aksam--safiye_ayla</t>
  </si>
  <si>
    <t>Saba</t>
  </si>
  <si>
    <t>Duyek</t>
  </si>
  <si>
    <t>Solo female</t>
  </si>
  <si>
    <t>Taksim in the start</t>
  </si>
  <si>
    <t>Lalezar</t>
  </si>
  <si>
    <t>segah--sazsemaisi--aksaksemai----nayi_osman_dede</t>
  </si>
  <si>
    <t>Bekir Sıdkı Sezgin</t>
  </si>
  <si>
    <t>suzidil--sarki--evfer--yandikca_oldu--tanburi_ali_efendi</t>
  </si>
  <si>
    <t>Suzidil</t>
  </si>
  <si>
    <t>Evfer</t>
  </si>
  <si>
    <t>Repeats the 4. hane</t>
  </si>
  <si>
    <t>huzzam--sarki--agiraksak--bekledim_yillarca--rakim_elkutlu</t>
  </si>
  <si>
    <t>Huzzam</t>
  </si>
  <si>
    <t>Mid 20th Century, 90s?</t>
  </si>
  <si>
    <t>Omits teslim repetitions</t>
  </si>
  <si>
    <t>nisaburek--sarki--turkaksagi--varsin_gonul--lemi_atli</t>
  </si>
  <si>
    <t>Nisaburek</t>
  </si>
  <si>
    <t>Turkaksagi</t>
  </si>
  <si>
    <t>Talip Özkan</t>
  </si>
  <si>
    <t>Necdet Yaşar</t>
  </si>
  <si>
    <t>Hafız Kemal Bey</t>
  </si>
  <si>
    <t>acemkurdi--sarki--agiraksak--sevdi_gonlum--nikogos_aga</t>
  </si>
  <si>
    <t>Acemkurdi</t>
  </si>
  <si>
    <t>Aranagme not performed</t>
  </si>
  <si>
    <t>Early 20th Century</t>
  </si>
  <si>
    <t>Vocal is sung an octave higher in the end</t>
  </si>
  <si>
    <t>Mesut Cemil</t>
  </si>
  <si>
    <t>isfahan--pesrev--devrikebir----tanburi_cemil_bey</t>
  </si>
  <si>
    <t>Isfahan</t>
  </si>
  <si>
    <t>Trio</t>
  </si>
  <si>
    <t>Each Hane, Teslim pair is repeated twice</t>
  </si>
  <si>
    <t>Extra composition</t>
  </si>
  <si>
    <t>Three tonics in the performance, two different tonics within the piece</t>
  </si>
  <si>
    <t>Hamiyet Yüceses</t>
  </si>
  <si>
    <t>nihavent--sarki--aksak--bakmiyor_cesm-i--haci_arif_bey</t>
  </si>
  <si>
    <t>Nihavent</t>
  </si>
  <si>
    <t>Aksak</t>
  </si>
  <si>
    <t>Gazel in the middle</t>
  </si>
  <si>
    <t>Ensemble Kudsi Ergüner</t>
  </si>
  <si>
    <t>sedaraban--pesrev--fahte----tanburi_cemil_bey</t>
  </si>
  <si>
    <t>Sedaraban</t>
  </si>
  <si>
    <t>Fahte</t>
  </si>
  <si>
    <t>The teslim joins to the teslim instead of the first hane</t>
  </si>
  <si>
    <t>Very heterophonic</t>
  </si>
  <si>
    <t>Necati Çelik</t>
  </si>
  <si>
    <t>Oud</t>
  </si>
  <si>
    <t>Fast tempo overall, many tempo changes in the end of the piece, many embellishments, note additions/insertions/deletions</t>
  </si>
  <si>
    <t>Niyazi Sayın</t>
  </si>
  <si>
    <t>acemasiran--pesrev--devrikebir----neyzen_salih_dede</t>
  </si>
  <si>
    <t>Acemasiran</t>
  </si>
  <si>
    <t>Extra taksims and performances</t>
  </si>
  <si>
    <t>Müzeyyen Senar</t>
  </si>
  <si>
    <t>huzzam--sarki--curcuna--kusade_taliim--sevki_bey</t>
  </si>
  <si>
    <t>Curcuna</t>
  </si>
  <si>
    <t>Melihat Gülses</t>
  </si>
  <si>
    <t>nihavent--sarki--curcuna--kimseye_etmem--kemani_sarkis_efendi</t>
  </si>
  <si>
    <t>Solo female, Choir</t>
  </si>
  <si>
    <t>Aranagme in the score is not performed</t>
  </si>
  <si>
    <t>Starts with another aranagme, which is not in the score</t>
  </si>
  <si>
    <t>Nakarats are sung by choir</t>
  </si>
  <si>
    <t>In progress</t>
  </si>
  <si>
    <t>nihavent--sazsemaisi--aksaksemai----mesut_cemil</t>
  </si>
  <si>
    <t>Extra taksim and performance</t>
  </si>
  <si>
    <t>Yorgo Bacanos</t>
  </si>
  <si>
    <t>sultaniyegah--pesrev--muhammes----kanuni_haci_arif_bey</t>
  </si>
  <si>
    <t>Sultaniyegah</t>
  </si>
  <si>
    <t>Extra performance</t>
  </si>
  <si>
    <t>Early - Mid 20th Century?</t>
  </si>
  <si>
    <t>Gönül Makamı</t>
  </si>
  <si>
    <t>hisarbuselik--sarki--raksaksagi--dok_zulfunu--tanburi_mustafa_cavus</t>
  </si>
  <si>
    <t>Hisarbuselik</t>
  </si>
  <si>
    <t>Raksaksagi</t>
  </si>
  <si>
    <t>Choir</t>
  </si>
  <si>
    <t>Gets faster in the end</t>
  </si>
  <si>
    <t>Münir Nurettin Selçuk</t>
  </si>
  <si>
    <t>nihavent--sarki--aksak--gel_guzelim--faiz_kapanci</t>
  </si>
  <si>
    <t>Aranağme performed once, the last two nakarat pairs are repeated after the gazel</t>
  </si>
  <si>
    <t>The final phrase is sung an octave higher</t>
  </si>
  <si>
    <t>nihavent--sarki--yuruksemai--vucud_ikliminin--haci_arif_bey</t>
  </si>
  <si>
    <t>Duet</t>
  </si>
  <si>
    <t>Münir Nurettin Selçuk jumps to higher octave from time to time. Female vocal and Münir Nurettin Selçuk sometimes sings together and sometimes switch between each other.</t>
  </si>
  <si>
    <t>Aka Gündüz Kutbay</t>
  </si>
  <si>
    <t>saba--pesrev--devrikebir----tanburi_buyuk_osman_bey</t>
  </si>
  <si>
    <t>Trio, Percussion</t>
  </si>
  <si>
    <t>First teslim and teslim</t>
  </si>
  <si>
    <t>Teslim is performed weirdly, recheck</t>
  </si>
  <si>
    <t>Murat Aydemir &amp; Derya Türkan</t>
  </si>
  <si>
    <t>Tanbur, kemençe</t>
  </si>
  <si>
    <t>Omits the first one of the two consecutive taksims</t>
  </si>
  <si>
    <t>Klasik Türk Musikisi Korosu</t>
  </si>
  <si>
    <t>Kudsi Ergüner Ensemble</t>
  </si>
  <si>
    <t>kurdilihicazkar--sazsemaisi--aksaksemai----tatyos_efendi</t>
  </si>
  <si>
    <t>Kurdilihicazkar</t>
  </si>
  <si>
    <t>Tempo changes, highly expressive</t>
  </si>
  <si>
    <t>Oya İşboğa</t>
  </si>
  <si>
    <t>muhayyerkurdi--sarki--duyek--ruzgar_soyluyor--sekip_ayhan_ozisik</t>
  </si>
  <si>
    <t>Muhayyerkurdi</t>
  </si>
  <si>
    <t>Necdet Yaşar &amp; Ruhi Ayangil</t>
  </si>
  <si>
    <t>pesendide--sazsemaisi--aksaksemai----iii_selim</t>
  </si>
  <si>
    <t>Pesendide</t>
  </si>
  <si>
    <t>Duo</t>
  </si>
  <si>
    <t>Contemporary, 90s?</t>
  </si>
  <si>
    <t>sultaniyegah--sazsemaisi--aksaksemai----kanuni_haci_arif_bey</t>
  </si>
  <si>
    <t>Omits the teslim repetitions, omits the repetition of the first subsection inside the 4th hane</t>
  </si>
  <si>
    <t>Sadrettin Özçimi</t>
  </si>
  <si>
    <t>isfahan--sazsemaisi--aksaksemai----tanburi_cemil_bey</t>
  </si>
  <si>
    <t>Three tonics in the performance, one tonic within the piece</t>
  </si>
  <si>
    <t>Bekir Ünlüataer</t>
  </si>
  <si>
    <t>Solo male, Choir</t>
  </si>
  <si>
    <t>Termpo starts slow</t>
  </si>
  <si>
    <t>If all else is done</t>
  </si>
  <si>
    <t>nihavent--sarki--turkaksagi--nerelerde_kaldin--sermuezzin_hakki_bey</t>
  </si>
  <si>
    <t>Zemin and nakarat sequence repeated twice, Aranagme performed in the end rather than the start</t>
  </si>
  <si>
    <t>-</t>
  </si>
  <si>
    <t>ussak--sarki--aksak--bu_aksam_gun--tatyos_efendi</t>
  </si>
  <si>
    <t>After the song reperirion and the small improvisation song coninues from Meyan</t>
  </si>
  <si>
    <t>Taksim in the middle</t>
  </si>
  <si>
    <t>Song Repeated 2 and a half times</t>
  </si>
  <si>
    <t>Omits the teslim repetition in the first three</t>
  </si>
  <si>
    <t>Zeki Müren</t>
  </si>
  <si>
    <t>nihavent--sarki--aksak--koklasam_saclarini--artaki_candan</t>
  </si>
  <si>
    <t>Aranağme not performed</t>
  </si>
  <si>
    <t>Tempo slows down by the end</t>
  </si>
  <si>
    <t>4. Hane is repeated twice</t>
  </si>
  <si>
    <t>Short silences between sectons</t>
  </si>
  <si>
    <t>Eda Şimşek</t>
  </si>
  <si>
    <t>rast--sarki--sofyan--gelmez_oldu--dramali_hasan_hasguler</t>
  </si>
  <si>
    <t>Sofyan</t>
  </si>
  <si>
    <t>Contemporary, 90s</t>
  </si>
  <si>
    <t>Ercümend Batanay</t>
  </si>
  <si>
    <t>The final teslim has a lot of tempo changes and harmonic pluckings</t>
  </si>
  <si>
    <t>Forms</t>
  </si>
  <si>
    <t>#</t>
  </si>
  <si>
    <t>Total</t>
  </si>
  <si>
    <t xml:space="preserve">Makams </t>
  </si>
  <si>
    <t>Start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</si>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</sst>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sz val="10.0"/>
      <name val="Arial"/>
    </font>
    <font/>
    <font>
      <u/>
      <sz val="10.0"/>
      <color rgb="FF0000FF"/>
      <name val="Arial"/>
    </font>
    <font>
      <u/>
      <sz val="10.0"/>
      <color rgb="FF0000FF"/>
      <name val="Arial"/>
    </font>
    <font>
      <name val="Arial"/>
    </font>
    <font>
      <u/>
      <sz val="10.0"/>
      <color rgb="FF0000FF"/>
      <name val="Arial"/>
    </font>
    <font>
      <u/>
      <sz val="9.0"/>
      <color rgb="FF0000FF"/>
      <name val="Arial"/>
    </font>
    <font>
      <sz val="9.0"/>
      <name val="Arial"/>
    </font>
    <font>
      <u/>
      <sz val="10.0"/>
      <color rgb="FF0000FF"/>
      <name val="Arial"/>
    </font>
    <font>
      <u/>
      <color rgb="FF0000FF"/>
      <name val="Arial"/>
    </font>
    <font>
      <u/>
      <sz val="9.0"/>
      <color rgb="FF0000FF"/>
      <name val="Arial"/>
    </font>
    <font>
      <u/>
      <sz val="10.0"/>
      <color rgb="FF0000FF"/>
      <name val="Arial"/>
    </font>
    <font>
      <u/>
      <color rgb="FF0000FF"/>
      <name val="Arial"/>
    </font>
    <font>
      <sz val="9.0"/>
      <color rgb="FF632D9B"/>
    </font>
    <font>
      <b/>
    </font>
    <font>
      <u/>
      <sz val="10.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A64D79"/>
        <bgColor rgb="FFA64D7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E06666"/>
        <bgColor rgb="FFE06666"/>
      </patternFill>
    </fill>
  </fills>
  <borders count="3"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1" numFmtId="46" xfId="0" applyAlignment="1" applyFont="1" applyNumberFormat="1">
      <alignment horizontal="right"/>
    </xf>
    <xf borderId="0" fillId="0" fontId="5" numFmtId="0" xfId="0" applyAlignment="1" applyFont="1">
      <alignment/>
    </xf>
    <xf borderId="0" fillId="2" fontId="1" numFmtId="0" xfId="0" applyAlignment="1" applyFill="1" applyFont="1">
      <alignment horizontal="left"/>
    </xf>
    <xf borderId="0" fillId="0" fontId="5" numFmtId="0" xfId="0" applyAlignment="1" applyFont="1">
      <alignment wrapText="1"/>
    </xf>
    <xf borderId="0" fillId="3" fontId="5" numFmtId="0" xfId="0" applyAlignment="1" applyFill="1" applyFont="1">
      <alignment/>
    </xf>
    <xf borderId="0" fillId="4" fontId="5" numFmtId="0" xfId="0" applyAlignment="1" applyFill="1" applyFont="1">
      <alignment/>
    </xf>
    <xf borderId="0" fillId="5" fontId="5" numFmtId="0" xfId="0" applyFill="1" applyFont="1"/>
    <xf borderId="0" fillId="6" fontId="5" numFmtId="0" xfId="0" applyAlignment="1" applyFill="1" applyFont="1">
      <alignment/>
    </xf>
    <xf borderId="0" fillId="7" fontId="5" numFmtId="0" xfId="0" applyAlignment="1" applyFill="1" applyFont="1">
      <alignment/>
    </xf>
    <xf borderId="0" fillId="5" fontId="5" numFmtId="0" xfId="0" applyAlignment="1" applyFont="1">
      <alignment/>
    </xf>
    <xf borderId="0" fillId="2" fontId="6" numFmtId="0" xfId="0" applyAlignment="1" applyFont="1">
      <alignment horizontal="right"/>
    </xf>
    <xf borderId="0" fillId="2" fontId="7" numFmtId="0" xfId="0" applyAlignment="1" applyFont="1">
      <alignment/>
    </xf>
    <xf borderId="0" fillId="2" fontId="8" numFmtId="0" xfId="0" applyAlignment="1" applyFont="1">
      <alignment/>
    </xf>
    <xf borderId="0" fillId="0" fontId="1" numFmtId="46" xfId="0" applyAlignment="1" applyFont="1" applyNumberFormat="1">
      <alignment/>
    </xf>
    <xf borderId="0" fillId="2" fontId="1" numFmtId="0" xfId="0" applyAlignment="1" applyFont="1">
      <alignment horizontal="left" wrapText="1"/>
    </xf>
    <xf borderId="0" fillId="8" fontId="5" numFmtId="0" xfId="0" applyAlignment="1" applyFill="1" applyFont="1">
      <alignment/>
    </xf>
    <xf borderId="0" fillId="0" fontId="9" numFmtId="0" xfId="0" applyAlignment="1" applyFont="1">
      <alignment horizontal="left"/>
    </xf>
    <xf borderId="0" fillId="0" fontId="10" numFmtId="0" xfId="0" applyAlignment="1" applyFont="1">
      <alignment horizontal="right"/>
    </xf>
    <xf borderId="0" fillId="0" fontId="11" numFmtId="0" xfId="0" applyAlignment="1" applyFont="1">
      <alignment/>
    </xf>
    <xf borderId="0" fillId="0" fontId="8" numFmtId="0" xfId="0" applyAlignment="1" applyFont="1">
      <alignment/>
    </xf>
    <xf borderId="0" fillId="0" fontId="5" numFmtId="0" xfId="0" applyFont="1"/>
    <xf borderId="0" fillId="0" fontId="12" numFmtId="0" xfId="0" applyAlignment="1" applyFont="1">
      <alignment horizontal="right"/>
    </xf>
    <xf borderId="0" fillId="0" fontId="13" numFmtId="0" xfId="0" applyAlignment="1" applyFont="1">
      <alignment/>
    </xf>
    <xf borderId="0" fillId="9" fontId="5" numFmtId="0" xfId="0" applyAlignment="1" applyFill="1" applyFont="1">
      <alignment/>
    </xf>
    <xf borderId="0" fillId="0" fontId="14" numFmtId="0" xfId="0" applyAlignment="1" applyFont="1">
      <alignment/>
    </xf>
    <xf borderId="0" fillId="0" fontId="2" numFmtId="0" xfId="0" applyAlignment="1" applyFont="1">
      <alignment wrapText="1"/>
    </xf>
    <xf borderId="1" fillId="0" fontId="15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2" fillId="0" fontId="2" numFmtId="0" xfId="0" applyBorder="1" applyFont="1"/>
    <xf borderId="0" fillId="0" fontId="15" numFmtId="0" xfId="0" applyFont="1"/>
    <xf borderId="0" fillId="2" fontId="16" numFmtId="0" xfId="0" applyAlignment="1" applyFont="1">
      <alignment horizontal="right"/>
    </xf>
    <xf borderId="0" fillId="2" fontId="8" numFmtId="0" xfId="0" applyAlignment="1" applyFont="1">
      <alignment/>
    </xf>
    <xf borderId="0" fillId="0" fontId="1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8" numFmtId="0" xfId="0" applyAlignment="1" applyFont="1">
      <alignment/>
    </xf>
    <xf borderId="0" fillId="0" fontId="1" numFmtId="0" xfId="0" applyAlignment="1" applyFont="1">
      <alignment horizontal="right"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Pt>
            <c:idx val="7"/>
            <c:spPr>
              <a:solidFill>
                <a:srgbClr val="66AA00"/>
              </a:solidFill>
            </c:spPr>
          </c:dPt>
          <c:dPt>
            <c:idx val="8"/>
            <c:spPr>
              <a:solidFill>
                <a:srgbClr val="B82E2E"/>
              </a:solidFill>
            </c:spPr>
          </c:dPt>
          <c:dPt>
            <c:idx val="9"/>
            <c:spPr>
              <a:solidFill>
                <a:srgbClr val="316395"/>
              </a:solidFill>
            </c:spPr>
          </c:dPt>
          <c:dPt>
            <c:idx val="10"/>
            <c:spPr>
              <a:solidFill>
                <a:srgbClr val="994499"/>
              </a:solidFill>
            </c:spPr>
          </c:dPt>
          <c:dPt>
            <c:idx val="11"/>
            <c:spPr>
              <a:solidFill>
                <a:srgbClr val="22AA99"/>
              </a:solidFill>
            </c:spPr>
          </c:dPt>
          <c:dPt>
            <c:idx val="12"/>
            <c:spPr>
              <a:solidFill>
                <a:srgbClr val="AAAA11"/>
              </a:solidFill>
            </c:spPr>
          </c:dPt>
          <c:dPt>
            <c:idx val="13"/>
            <c:spPr>
              <a:solidFill>
                <a:srgbClr val="6633CC"/>
              </a:solidFill>
            </c:spPr>
          </c:dPt>
          <c:dPt>
            <c:idx val="14"/>
            <c:spPr>
              <a:solidFill>
                <a:srgbClr val="E67300"/>
              </a:solidFill>
            </c:spPr>
          </c:dPt>
          <c:dPt>
            <c:idx val="15"/>
            <c:spPr>
              <a:solidFill>
                <a:srgbClr val="8B0707"/>
              </a:solidFill>
            </c:spPr>
          </c:dPt>
          <c:dPt>
            <c:idx val="16"/>
            <c:spPr>
              <a:solidFill>
                <a:srgbClr val="651067"/>
              </a:solidFill>
            </c:spPr>
          </c:dPt>
          <c:dPt>
            <c:idx val="17"/>
            <c:spPr>
              <a:solidFill>
                <a:srgbClr val="329262"/>
              </a:solidFill>
            </c:spPr>
          </c:dPt>
          <c:dPt>
            <c:idx val="18"/>
            <c:spPr>
              <a:solidFill>
                <a:srgbClr val="5574A6"/>
              </a:solidFill>
            </c:spPr>
          </c:dPt>
          <c:dPt>
            <c:idx val="19"/>
            <c:spPr>
              <a:solidFill>
                <a:srgbClr val="3B3EAC"/>
              </a:solidFill>
            </c:spPr>
          </c:dPt>
          <c:dPt>
            <c:idx val="20"/>
            <c:spPr>
              <a:solidFill>
                <a:srgbClr val="B77322"/>
              </a:solidFill>
            </c:spPr>
          </c:dPt>
          <c:dPt>
            <c:idx val="21"/>
            <c:spPr>
              <a:solidFill>
                <a:srgbClr val="16D620"/>
              </a:solidFill>
            </c:spPr>
          </c:dPt>
          <c:dPt>
            <c:idx val="22"/>
            <c:spPr>
              <a:solidFill>
                <a:srgbClr val="B91383"/>
              </a:solidFill>
            </c:spPr>
          </c:dPt>
          <c:dPt>
            <c:idx val="23"/>
            <c:spPr>
              <a:solidFill>
                <a:srgbClr val="F4359E"/>
              </a:solidFill>
            </c:spPr>
          </c:dPt>
          <c:dPt>
            <c:idx val="24"/>
            <c:spPr>
              <a:solidFill>
                <a:srgbClr val="9C5935"/>
              </a:solidFill>
            </c:spPr>
          </c:dPt>
          <c:dPt>
            <c:idx val="25"/>
            <c:spPr>
              <a:solidFill>
                <a:srgbClr val="A9C413"/>
              </a:solidFill>
            </c:spPr>
          </c:dPt>
          <c:dPt>
            <c:idx val="26"/>
            <c:spPr>
              <a:solidFill>
                <a:srgbClr val="2A778D"/>
              </a:solidFill>
            </c:spPr>
          </c:dPt>
          <c:dPt>
            <c:idx val="27"/>
            <c:spPr>
              <a:solidFill>
                <a:srgbClr val="668D1C"/>
              </a:solidFill>
            </c:spPr>
          </c:dPt>
          <c:dPt>
            <c:idx val="28"/>
            <c:spPr>
              <a:solidFill>
                <a:srgbClr val="BEA413"/>
              </a:solidFill>
            </c:spPr>
          </c:dPt>
          <c:dPt>
            <c:idx val="29"/>
            <c:spPr>
              <a:solidFill>
                <a:srgbClr val="0C5922"/>
              </a:solidFill>
            </c:spPr>
          </c:dPt>
          <c:dPt>
            <c:idx val="30"/>
            <c:spPr>
              <a:solidFill>
                <a:srgbClr val="743411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'Complete Stats'!$A$2:$A$4</c:f>
            </c:strRef>
          </c:cat>
          <c:val>
            <c:numRef>
              <c:f>'Complete Stats'!$B$2:$B$4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'Complete Stats'!$A$15:$A$36</c:f>
            </c:strRef>
          </c:cat>
          <c:val>
            <c:numRef>
              <c:f>'Complete Stats'!$B$15:$B$36</c:f>
            </c:numRef>
          </c:val>
        </c:ser>
        <c:axId val="1752078889"/>
        <c:axId val="1667346217"/>
      </c:barChart>
      <c:catAx>
        <c:axId val="1752078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67346217"/>
      </c:catAx>
      <c:valAx>
        <c:axId val="1667346217"/>
        <c:scaling>
          <c:orientation val="minMax"/>
          <c:max val="10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207888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'Complete Stats'!$A$42:$A$55</c:f>
            </c:strRef>
          </c:cat>
          <c:val>
            <c:numRef>
              <c:f>'Complete Stats'!$B$42:$B$55</c:f>
            </c:numRef>
          </c:val>
        </c:ser>
        <c:axId val="567484676"/>
        <c:axId val="23704133"/>
      </c:barChart>
      <c:catAx>
        <c:axId val="567484676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3704133"/>
      </c:catAx>
      <c:valAx>
        <c:axId val="23704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67484676"/>
      </c:valAx>
    </c:plotArea>
    <c:plotVisOnly val="1"/>
  </c:chart>
</c:chartSpace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.xml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2</xdr:col>
      <xdr:colOff>952500</xdr:colOff>
      <xdr:row>0</xdr:row>
      <xdr:rowOff>0</xdr:rowOff>
    </xdr:from>
    <xdr:to>
      <xdr:col>7</xdr:col>
      <xdr:colOff>200025</xdr:colOff>
      <xdr:row>11</xdr:row>
      <xdr:rowOff>142875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2</xdr:col>
      <xdr:colOff>952500</xdr:colOff>
      <xdr:row>12</xdr:row>
      <xdr:rowOff>190500</xdr:rowOff>
    </xdr:from>
    <xdr:to>
      <xdr:col>11</xdr:col>
      <xdr:colOff>647700</xdr:colOff>
      <xdr:row>36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28575</xdr:colOff>
      <xdr:row>40</xdr:row>
      <xdr:rowOff>19050</xdr:rowOff>
    </xdr:from>
    <xdr:to>
      <xdr:col>8</xdr:col>
      <xdr:colOff>933450</xdr:colOff>
      <xdr:row>58</xdr:row>
      <xdr:rowOff>142875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40" Type="http://schemas.openxmlformats.org/officeDocument/2006/relationships/hyperlink" Target="http://musicbrainz.org/recording/64ab7fb3-e754-4121-b25f-02bedf331380" TargetMode="External"/><Relationship Id="rId42" Type="http://schemas.openxmlformats.org/officeDocument/2006/relationships/hyperlink" Target="http://musicbrainz.org/recording/dfc16e22-0aae-4bd0-a32c-5c000130e96a" TargetMode="External"/><Relationship Id="rId41" Type="http://schemas.openxmlformats.org/officeDocument/2006/relationships/hyperlink" Target="http://dunya.compmusic.upf.edu/document/by-id/dfc16e22-0aae-4bd0-a32c-5c000130e96a.mp3" TargetMode="External"/><Relationship Id="rId44" Type="http://schemas.openxmlformats.org/officeDocument/2006/relationships/hyperlink" Target="http://musicbrainz.org/recording/ed189797-5c50-4fde-abfa-cb1c8a2a2571" TargetMode="External"/><Relationship Id="rId43" Type="http://schemas.openxmlformats.org/officeDocument/2006/relationships/hyperlink" Target="http://dunya.compmusic.upf.edu/document/by-id/ed189797-5c50-4fde-abfa-cb1c8a2a2571.mp3" TargetMode="External"/><Relationship Id="rId46" Type="http://schemas.openxmlformats.org/officeDocument/2006/relationships/hyperlink" Target="http://musicbrainz.org/recording/f5a89c06-d9bc-4425-a8e6-0f44f7c108ef" TargetMode="External"/><Relationship Id="rId45" Type="http://schemas.openxmlformats.org/officeDocument/2006/relationships/hyperlink" Target="http://dunya.compmusic.upf.edu/document/by-id/f5a89c06-d9bc-4425-a8e6-0f44f7c108ef.mp3" TargetMode="External"/><Relationship Id="rId48" Type="http://schemas.openxmlformats.org/officeDocument/2006/relationships/hyperlink" Target="http://musicbrainz.org/recording/97be5bdd-cef0-4103-bbb7-bff77d6b0a30" TargetMode="External"/><Relationship Id="rId47" Type="http://schemas.openxmlformats.org/officeDocument/2006/relationships/hyperlink" Target="http://dunya.compmusic.upf.edu/document/by-id/97be5bdd-cef0-4103-bbb7-bff77d6b0a30.mp3" TargetMode="External"/><Relationship Id="rId49" Type="http://schemas.openxmlformats.org/officeDocument/2006/relationships/hyperlink" Target="http://dunya.compmusic.upf.edu/document/by-id/96aea15f-3778-4632-824a-af48544cf0cb.mp3" TargetMode="External"/><Relationship Id="rId101" Type="http://schemas.openxmlformats.org/officeDocument/2006/relationships/drawing" Target="../drawings/worksheetdrawing.xml"/><Relationship Id="rId100" Type="http://schemas.openxmlformats.org/officeDocument/2006/relationships/hyperlink" Target="http://musicbrainz.org/recording/d903d1e3-7073-4a25-a298-3942eacc4dd2" TargetMode="External"/><Relationship Id="rId31" Type="http://schemas.openxmlformats.org/officeDocument/2006/relationships/hyperlink" Target="http://dunya.compmusic.upf.edu/document/by-id/fce6fe19-a1cd-4bdc-b04a-dc6d1c2ca8c8.mp3" TargetMode="External"/><Relationship Id="rId30" Type="http://schemas.openxmlformats.org/officeDocument/2006/relationships/hyperlink" Target="http://musicbrainz.org/recording/457d9db5-b3a0-4663-b46f-2ed0c6ce5eb0" TargetMode="External"/><Relationship Id="rId33" Type="http://schemas.openxmlformats.org/officeDocument/2006/relationships/hyperlink" Target="http://dunya.compmusic.upf.edu/document/by-id/fa022d35-6948-4ba7-95e8-7c63226e7502.mp3" TargetMode="External"/><Relationship Id="rId32" Type="http://schemas.openxmlformats.org/officeDocument/2006/relationships/hyperlink" Target="http://musicbrainz.org/recording/fce6fe19-a1cd-4bdc-b04a-dc6d1c2ca8c8" TargetMode="External"/><Relationship Id="rId35" Type="http://schemas.openxmlformats.org/officeDocument/2006/relationships/hyperlink" Target="http://dunya.compmusic.upf.edu/document/by-id/6d892b77-9733-4ba7-a497-646c969c72b8.mp3" TargetMode="External"/><Relationship Id="rId34" Type="http://schemas.openxmlformats.org/officeDocument/2006/relationships/hyperlink" Target="http://musicbrainz.org/recording/fa022d35-6948-4ba7-95e8-7c63226e7502" TargetMode="External"/><Relationship Id="rId37" Type="http://schemas.openxmlformats.org/officeDocument/2006/relationships/hyperlink" Target="http://dunya.compmusic.upf.edu/document/by-id/481d51e7-6012-4266-8546-7a67cecac350.mp3" TargetMode="External"/><Relationship Id="rId36" Type="http://schemas.openxmlformats.org/officeDocument/2006/relationships/hyperlink" Target="http://musicbrainz.org/recording/6d892b77-9733-4ba7-a497-646c969c72b8" TargetMode="External"/><Relationship Id="rId39" Type="http://schemas.openxmlformats.org/officeDocument/2006/relationships/hyperlink" Target="http://dunya.compmusic.upf.edu/document/by-id/64ab7fb3-e754-4121-b25f-02bedf331380.mp3" TargetMode="External"/><Relationship Id="rId38" Type="http://schemas.openxmlformats.org/officeDocument/2006/relationships/hyperlink" Target="http://musicbrainz.org/recording/481d51e7-6012-4266-8546-7a67cecac350" TargetMode="External"/><Relationship Id="rId20" Type="http://schemas.openxmlformats.org/officeDocument/2006/relationships/hyperlink" Target="http://musicbrainz.org/recording/88e95b47-aa5a-4a45-ad7a-51b68138affc" TargetMode="External"/><Relationship Id="rId22" Type="http://schemas.openxmlformats.org/officeDocument/2006/relationships/hyperlink" Target="http://musicbrainz.org/recording/8b78115d-f7c1-4eb1-8da0-5edc564f1db3" TargetMode="External"/><Relationship Id="rId21" Type="http://schemas.openxmlformats.org/officeDocument/2006/relationships/hyperlink" Target="http://dunya.compmusic.upf.edu/document/by-id/8b78115d-f7c1-4eb1-8da0-5edc564f1db3.mp3" TargetMode="External"/><Relationship Id="rId24" Type="http://schemas.openxmlformats.org/officeDocument/2006/relationships/hyperlink" Target="http://musicbrainz.org/recording/0b45417b-acb4-4f8a-b180-5ad45be889af" TargetMode="External"/><Relationship Id="rId23" Type="http://schemas.openxmlformats.org/officeDocument/2006/relationships/hyperlink" Target="http://dunya.compmusic.upf.edu/document/by-id/0b45417b-acb4-4f8a-b180-5ad45be889af.mp3" TargetMode="External"/><Relationship Id="rId26" Type="http://schemas.openxmlformats.org/officeDocument/2006/relationships/hyperlink" Target="http://musicbrainz.org/recording/06176769-4b21-4474-8b10-e317f4c67874" TargetMode="External"/><Relationship Id="rId25" Type="http://schemas.openxmlformats.org/officeDocument/2006/relationships/hyperlink" Target="http://dunya.compmusic.upf.edu/document/by-id/06176769-4b21-4474-8b10-e317f4c67874.mp3" TargetMode="External"/><Relationship Id="rId28" Type="http://schemas.openxmlformats.org/officeDocument/2006/relationships/hyperlink" Target="http://musicbrainz.org/recording/6d97f1f8-5f05-4c5c-b1ab-2757fdc3e746" TargetMode="External"/><Relationship Id="rId27" Type="http://schemas.openxmlformats.org/officeDocument/2006/relationships/hyperlink" Target="http://dunya.compmusic.upf.edu/document/by-id/6d97f1f8-5f05-4c5c-b1ab-2757fdc3e746.mp3" TargetMode="External"/><Relationship Id="rId29" Type="http://schemas.openxmlformats.org/officeDocument/2006/relationships/hyperlink" Target="http://dunya.compmusic.upf.edu/document/by-id/457d9db5-b3a0-4663-b46f-2ed0c6ce5eb0.mp3" TargetMode="External"/><Relationship Id="rId95" Type="http://schemas.openxmlformats.org/officeDocument/2006/relationships/hyperlink" Target="http://dunya.compmusic.upf.edu/document/by-id/37dd6a6a-4c19-4a86-886a-882840d59518.mp3" TargetMode="External"/><Relationship Id="rId94" Type="http://schemas.openxmlformats.org/officeDocument/2006/relationships/hyperlink" Target="http://musicbrainz.org/recording/b49c633c-5059-4658-a6e0-9f84a1ffb08b" TargetMode="External"/><Relationship Id="rId97" Type="http://schemas.openxmlformats.org/officeDocument/2006/relationships/hyperlink" Target="http://dunya.compmusic.upf.edu/document/by-id/8c7eccf5-0d9e-4f33-89f0-87e95b7da970.mp3" TargetMode="External"/><Relationship Id="rId96" Type="http://schemas.openxmlformats.org/officeDocument/2006/relationships/hyperlink" Target="http://musicbrainz.org/recording/37dd6a6a-4c19-4a86-886a-882840d59518" TargetMode="External"/><Relationship Id="rId11" Type="http://schemas.openxmlformats.org/officeDocument/2006/relationships/hyperlink" Target="http://dunya.compmusic.upf.edu/document/by-id/d9e69116-dc74-4edb-8a92-fa9c91133ce5.mp3" TargetMode="External"/><Relationship Id="rId99" Type="http://schemas.openxmlformats.org/officeDocument/2006/relationships/hyperlink" Target="http://dunya.compmusic.upf.edu/document/by-id/d903d1e3-7073-4a25-a298-3942eacc4dd2.mp3" TargetMode="External"/><Relationship Id="rId10" Type="http://schemas.openxmlformats.org/officeDocument/2006/relationships/hyperlink" Target="http://musicbrainz.org/recording/e49f33b8-cf8a-4ca9-88cf-9a994dbad1c0" TargetMode="External"/><Relationship Id="rId98" Type="http://schemas.openxmlformats.org/officeDocument/2006/relationships/hyperlink" Target="http://musicbrainz.org/recording/8c7eccf5-0d9e-4f33-89f0-87e95b7da970" TargetMode="External"/><Relationship Id="rId13" Type="http://schemas.openxmlformats.org/officeDocument/2006/relationships/hyperlink" Target="http://dunya.compmusic.upf.edu/document/by-id/66e587cc-f484-4d25-a727-ca0373dd76ff.mp3" TargetMode="External"/><Relationship Id="rId12" Type="http://schemas.openxmlformats.org/officeDocument/2006/relationships/hyperlink" Target="http://musicbrainz.org/recording/d9e69116-dc74-4edb-8a92-fa9c91133ce5" TargetMode="External"/><Relationship Id="rId91" Type="http://schemas.openxmlformats.org/officeDocument/2006/relationships/hyperlink" Target="http://dunya.compmusic.upf.edu/document/by-id/c820c003-c498-4166-819c-79eae113e5d4.mp3" TargetMode="External"/><Relationship Id="rId90" Type="http://schemas.openxmlformats.org/officeDocument/2006/relationships/hyperlink" Target="http://musicbrainz.org/recording/9c26ff74-8541-4282-8a6e-5ba9aa5cc8a1" TargetMode="External"/><Relationship Id="rId93" Type="http://schemas.openxmlformats.org/officeDocument/2006/relationships/hyperlink" Target="http://dunya.compmusic.upf.edu/document/by-id/b49c633c-5059-4658-a6e0-9f84a1ffb08b.mp3" TargetMode="External"/><Relationship Id="rId92" Type="http://schemas.openxmlformats.org/officeDocument/2006/relationships/hyperlink" Target="http://musicbrainz.org/recording/c820c003-c498-4166-819c-79eae113e5d4" TargetMode="External"/><Relationship Id="rId15" Type="http://schemas.openxmlformats.org/officeDocument/2006/relationships/hyperlink" Target="http://dunya.compmusic.upf.edu/document/by-id/5c14ad3d-a97a-4e04-99b6-bf27f842f909.mp3" TargetMode="External"/><Relationship Id="rId14" Type="http://schemas.openxmlformats.org/officeDocument/2006/relationships/hyperlink" Target="http://musicbrainz.org/recording/66e587cc-f484-4d25-a727-ca0373dd76ff" TargetMode="External"/><Relationship Id="rId17" Type="http://schemas.openxmlformats.org/officeDocument/2006/relationships/hyperlink" Target="http://dunya.compmusic.upf.edu/document/by-id/3a04bd08-78cf-4199-a7dd-6a23d2e1a400.mp3" TargetMode="External"/><Relationship Id="rId16" Type="http://schemas.openxmlformats.org/officeDocument/2006/relationships/hyperlink" Target="http://musicbrainz.org/recording/5c14ad3d-a97a-4e04-99b6-bf27f842f909" TargetMode="External"/><Relationship Id="rId19" Type="http://schemas.openxmlformats.org/officeDocument/2006/relationships/hyperlink" Target="http://dunya.compmusic.upf.edu/document/by-id/88e95b47-aa5a-4a45-ad7a-51b68138affc.mp3" TargetMode="External"/><Relationship Id="rId18" Type="http://schemas.openxmlformats.org/officeDocument/2006/relationships/hyperlink" Target="http://musicbrainz.org/recording/3a04bd08-78cf-4199-a7dd-6a23d2e1a400" TargetMode="External"/><Relationship Id="rId84" Type="http://schemas.openxmlformats.org/officeDocument/2006/relationships/hyperlink" Target="http://musicbrainz.org/recording/ed189797-5c50-4fde-abfa-cb1c8a2a2571" TargetMode="External"/><Relationship Id="rId83" Type="http://schemas.openxmlformats.org/officeDocument/2006/relationships/hyperlink" Target="http://dunya.compmusic.upf.edu/document/by-id/ed189797-5c50-4fde-abfa-cb1c8a2a2571.mp3" TargetMode="External"/><Relationship Id="rId86" Type="http://schemas.openxmlformats.org/officeDocument/2006/relationships/hyperlink" Target="http://musicbrainz.org/recording/567b6a3c-0f08-42f8-b844-e9affdc9d215" TargetMode="External"/><Relationship Id="rId85" Type="http://schemas.openxmlformats.org/officeDocument/2006/relationships/hyperlink" Target="http://dunya.compmusic.upf.edu/document/by-id/567b6a3c-0f08-42f8-b844-e9affdc9d215.mp3" TargetMode="External"/><Relationship Id="rId88" Type="http://schemas.openxmlformats.org/officeDocument/2006/relationships/hyperlink" Target="http://musicbrainz.org/recording/eaea7f6b-fb94-4982-9ac7-162f1503182a" TargetMode="External"/><Relationship Id="rId87" Type="http://schemas.openxmlformats.org/officeDocument/2006/relationships/hyperlink" Target="http://dunya.compmusic.upf.edu/document/by-id/eaea7f6b-fb94-4982-9ac7-162f1503182a.mp3" TargetMode="External"/><Relationship Id="rId89" Type="http://schemas.openxmlformats.org/officeDocument/2006/relationships/hyperlink" Target="http://dunya.compmusic.upf.edu/document/by-id/9c26ff74-8541-4282-8a6e-5ba9aa5cc8a1.mp3" TargetMode="External"/><Relationship Id="rId80" Type="http://schemas.openxmlformats.org/officeDocument/2006/relationships/hyperlink" Target="http://musicbrainz.org/recording/18690d3b-f959-4e24-9c5b-aabdde5ec9be" TargetMode="External"/><Relationship Id="rId82" Type="http://schemas.openxmlformats.org/officeDocument/2006/relationships/hyperlink" Target="https://musicbrainz.org/recording/28e05732-8a5c-4f57-ac66-42dcd8f16779" TargetMode="External"/><Relationship Id="rId81" Type="http://schemas.openxmlformats.org/officeDocument/2006/relationships/hyperlink" Target="http://dunya.compmusic.upf.edu/document/by-id/28e05732-8a5c-4f57-ac66-42dcd8f16779.mp3" TargetMode="External"/><Relationship Id="rId1" Type="http://schemas.openxmlformats.org/officeDocument/2006/relationships/hyperlink" Target="http://dunya.compmusic.upf.edu/document/by-id/3cace2f0-125d-4777-95d3-c87c16f360db.mp3" TargetMode="External"/><Relationship Id="rId2" Type="http://schemas.openxmlformats.org/officeDocument/2006/relationships/hyperlink" Target="http://musicbrainz.org/recording/3cace2f0-125d-4777-95d3-c87c16f360db" TargetMode="External"/><Relationship Id="rId3" Type="http://schemas.openxmlformats.org/officeDocument/2006/relationships/hyperlink" Target="http://dunya.compmusic.upf.edu/document/by-id/9442e4cf-0cb3-4cb3-a060-77aa37392501.mp3" TargetMode="External"/><Relationship Id="rId4" Type="http://schemas.openxmlformats.org/officeDocument/2006/relationships/hyperlink" Target="http://musicbrainz.org/recording/9442e4cf-0cb3-4cb3-a060-77aa37392501" TargetMode="External"/><Relationship Id="rId9" Type="http://schemas.openxmlformats.org/officeDocument/2006/relationships/hyperlink" Target="http://dunya.compmusic.upf.edu/document/by-id/e49f33b8-cf8a-4ca9-88cf-9a994dbad1c0.mp3" TargetMode="External"/><Relationship Id="rId5" Type="http://schemas.openxmlformats.org/officeDocument/2006/relationships/hyperlink" Target="http://dunya.compmusic.upf.edu/document/by-id/70a235be-074d-4b9b-8f94-b1860d7be887.mp3" TargetMode="External"/><Relationship Id="rId6" Type="http://schemas.openxmlformats.org/officeDocument/2006/relationships/hyperlink" Target="http://musicbrainz.org/recording/70a235be-074d-4b9b-8f94-b1860d7be887" TargetMode="External"/><Relationship Id="rId7" Type="http://schemas.openxmlformats.org/officeDocument/2006/relationships/hyperlink" Target="http://dunya.compmusic.upf.edu/document/by-id/31bf3d56-03d8-484e-b63c-ae5ae9a6e733.mp3" TargetMode="External"/><Relationship Id="rId8" Type="http://schemas.openxmlformats.org/officeDocument/2006/relationships/hyperlink" Target="http://musicbrainz.org/recording/31bf3d56-03d8-484e-b63c-ae5ae9a6e733" TargetMode="External"/><Relationship Id="rId73" Type="http://schemas.openxmlformats.org/officeDocument/2006/relationships/hyperlink" Target="http://dunya.compmusic.upf.edu/document/by-id/120a0dfb-7873-46ca-a5bd-e7bccfe5bee3.mp3" TargetMode="External"/><Relationship Id="rId72" Type="http://schemas.openxmlformats.org/officeDocument/2006/relationships/hyperlink" Target="http://musicbrainz.org/recording/43352a5b-1642-4cb5-844d-f5b45ac1e4a2" TargetMode="External"/><Relationship Id="rId75" Type="http://schemas.openxmlformats.org/officeDocument/2006/relationships/hyperlink" Target="http://dunya.compmusic.upf.edu/document/by-id/f5ddf3aa-643b-4655-a9b7-3736e9a4d3d3.mp3" TargetMode="External"/><Relationship Id="rId74" Type="http://schemas.openxmlformats.org/officeDocument/2006/relationships/hyperlink" Target="http://musicbrainz.org/recording/120a0dfb-7873-46ca-a5bd-e7bccfe5bee3" TargetMode="External"/><Relationship Id="rId77" Type="http://schemas.openxmlformats.org/officeDocument/2006/relationships/hyperlink" Target="http://dunya.compmusic.upf.edu/document/by-id/3432c7e3-e741-488e-a601-1748c4fcc95e.mp3" TargetMode="External"/><Relationship Id="rId76" Type="http://schemas.openxmlformats.org/officeDocument/2006/relationships/hyperlink" Target="http://musicbrainz.org/recording/f5ddf3aa-643b-4655-a9b7-3736e9a4d3d3" TargetMode="External"/><Relationship Id="rId79" Type="http://schemas.openxmlformats.org/officeDocument/2006/relationships/hyperlink" Target="http://dunya.compmusic.upf.edu/document/by-id/18690d3b-f959-4e24-9c5b-aabdde5ec9be.mp3" TargetMode="External"/><Relationship Id="rId78" Type="http://schemas.openxmlformats.org/officeDocument/2006/relationships/hyperlink" Target="http://musicbrainz.org/recording/3432c7e3-e741-488e-a601-1748c4fcc95e" TargetMode="External"/><Relationship Id="rId71" Type="http://schemas.openxmlformats.org/officeDocument/2006/relationships/hyperlink" Target="http://dunya.compmusic.upf.edu/document/by-id/43352a5b-1642-4cb5-844d-f5b45ac1e4a2.mp3" TargetMode="External"/><Relationship Id="rId70" Type="http://schemas.openxmlformats.org/officeDocument/2006/relationships/hyperlink" Target="http://musicbrainz.org/recording/e72db0ad-2ed9-467b-88ae-1f91edcd2c59" TargetMode="External"/><Relationship Id="rId62" Type="http://schemas.openxmlformats.org/officeDocument/2006/relationships/hyperlink" Target="http://musicbrainz.org/recording/b637660c-1625-4680-a1b6-182306dccaf7" TargetMode="External"/><Relationship Id="rId61" Type="http://schemas.openxmlformats.org/officeDocument/2006/relationships/hyperlink" Target="http://dunya.compmusic.upf.edu/document/by-id/b637660c-1625-4680-a1b6-182306dccaf7.mp3" TargetMode="External"/><Relationship Id="rId64" Type="http://schemas.openxmlformats.org/officeDocument/2006/relationships/hyperlink" Target="http://musicbrainz.org/recording/727cff89-392f-4d15-926d-63b2697d7f3f" TargetMode="External"/><Relationship Id="rId63" Type="http://schemas.openxmlformats.org/officeDocument/2006/relationships/hyperlink" Target="http://dunya.compmusic.upf.edu/document/by-id/727cff89-392f-4d15-926d-63b2697d7f3f.mp3" TargetMode="External"/><Relationship Id="rId66" Type="http://schemas.openxmlformats.org/officeDocument/2006/relationships/hyperlink" Target="http://musicbrainz.org/recording/e3dad105-8a91-41d6-a5ec-55da76b53447" TargetMode="External"/><Relationship Id="rId65" Type="http://schemas.openxmlformats.org/officeDocument/2006/relationships/hyperlink" Target="http://dunya.compmusic.upf.edu/document/by-id/e3dad105-8a91-41d6-a5ec-55da76b53447.mp3" TargetMode="External"/><Relationship Id="rId68" Type="http://schemas.openxmlformats.org/officeDocument/2006/relationships/hyperlink" Target="http://musicbrainz.org/recording/0f0e4bc3-67f9-4727-818b-983320e897cb" TargetMode="External"/><Relationship Id="rId67" Type="http://schemas.openxmlformats.org/officeDocument/2006/relationships/hyperlink" Target="http://dunya.compmusic.upf.edu/document/by-id/0f0e4bc3-67f9-4727-818b-983320e897cb.mp3" TargetMode="External"/><Relationship Id="rId60" Type="http://schemas.openxmlformats.org/officeDocument/2006/relationships/hyperlink" Target="http://musicbrainz.org/recording/18690d3b-f959-4e24-9c5b-aabdde5ec9be" TargetMode="External"/><Relationship Id="rId69" Type="http://schemas.openxmlformats.org/officeDocument/2006/relationships/hyperlink" Target="http://dunya.compmusic.upf.edu/document/by-id/e72db0ad-2ed9-467b-88ae-1f91edcd2c59.mp3" TargetMode="External"/><Relationship Id="rId51" Type="http://schemas.openxmlformats.org/officeDocument/2006/relationships/hyperlink" Target="http://dunya.compmusic.upf.edu/document/by-id/37dd6a6a-4c19-4a86-886a-882840d59518.mp3" TargetMode="External"/><Relationship Id="rId50" Type="http://schemas.openxmlformats.org/officeDocument/2006/relationships/hyperlink" Target="http://musicbrainz.org/recording/96aea15f-3778-4632-824a-af48544cf0cb" TargetMode="External"/><Relationship Id="rId53" Type="http://schemas.openxmlformats.org/officeDocument/2006/relationships/hyperlink" Target="http://dunya.compmusic.upf.edu/document/by-id/8a0260ac-e8a5-42ed-af2a-a6f547996281.mp3" TargetMode="External"/><Relationship Id="rId52" Type="http://schemas.openxmlformats.org/officeDocument/2006/relationships/hyperlink" Target="http://musicbrainz.org/recording/37dd6a6a-4c19-4a86-886a-882840d59518" TargetMode="External"/><Relationship Id="rId55" Type="http://schemas.openxmlformats.org/officeDocument/2006/relationships/hyperlink" Target="http://dunya.compmusic.upf.edu/document/by-id/feda89e3-a50d-4ff8-87d4-c1e531cc1233.mp3" TargetMode="External"/><Relationship Id="rId54" Type="http://schemas.openxmlformats.org/officeDocument/2006/relationships/hyperlink" Target="http://musicbrainz.org/recording/8a0260ac-e8a5-42ed-af2a-a6f547996281" TargetMode="External"/><Relationship Id="rId57" Type="http://schemas.openxmlformats.org/officeDocument/2006/relationships/hyperlink" Target="http://dunya.compmusic.upf.edu/document/by-id/ec902db5-6888-4570-9173-10a226c389f5.mp3" TargetMode="External"/><Relationship Id="rId56" Type="http://schemas.openxmlformats.org/officeDocument/2006/relationships/hyperlink" Target="http://musicbrainz.org/recording/feda89e3-a50d-4ff8-87d4-c1e531cc1233" TargetMode="External"/><Relationship Id="rId59" Type="http://schemas.openxmlformats.org/officeDocument/2006/relationships/hyperlink" Target="http://dunya.compmusic.upf.edu/document/by-id/18690d3b-f959-4e24-9c5b-aabdde5ec9be.mp3" TargetMode="External"/><Relationship Id="rId58" Type="http://schemas.openxmlformats.org/officeDocument/2006/relationships/hyperlink" Target="http://musicbrainz.org/recording/ec902db5-6888-4570-9173-10a226c389f5" TargetMode="Externa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31" Type="http://schemas.openxmlformats.org/officeDocument/2006/relationships/hyperlink" Target="http://dunya.compmusic.upf.edu/document/by-id/fa022d35-6948-4ba7-95e8-7c63226e7502.mp3" TargetMode="External"/><Relationship Id="rId30" Type="http://schemas.openxmlformats.org/officeDocument/2006/relationships/hyperlink" Target="http://musicbrainz.org/recording/fce6fe19-a1cd-4bdc-b04a-dc6d1c2ca8c8" TargetMode="External"/><Relationship Id="rId33" Type="http://schemas.openxmlformats.org/officeDocument/2006/relationships/hyperlink" Target="http://dunya.compmusic.upf.edu/document/by-id/6d892b77-9733-4ba7-a497-646c969c72b8.mp3" TargetMode="External"/><Relationship Id="rId32" Type="http://schemas.openxmlformats.org/officeDocument/2006/relationships/hyperlink" Target="http://musicbrainz.org/recording/fa022d35-6948-4ba7-95e8-7c63226e7502" TargetMode="External"/><Relationship Id="rId35" Type="http://schemas.openxmlformats.org/officeDocument/2006/relationships/hyperlink" Target="http://dunya.compmusic.upf.edu/document/by-id/481d51e7-6012-4266-8546-7a67cecac350.mp3" TargetMode="External"/><Relationship Id="rId34" Type="http://schemas.openxmlformats.org/officeDocument/2006/relationships/hyperlink" Target="http://musicbrainz.org/recording/6d892b77-9733-4ba7-a497-646c969c72b8" TargetMode="External"/><Relationship Id="rId37" Type="http://schemas.openxmlformats.org/officeDocument/2006/relationships/hyperlink" Target="http://dunya.compmusic.upf.edu/document/by-id/64ab7fb3-e754-4121-b25f-02bedf331380.mp3" TargetMode="External"/><Relationship Id="rId36" Type="http://schemas.openxmlformats.org/officeDocument/2006/relationships/hyperlink" Target="http://musicbrainz.org/recording/481d51e7-6012-4266-8546-7a67cecac350" TargetMode="External"/><Relationship Id="rId39" Type="http://schemas.openxmlformats.org/officeDocument/2006/relationships/drawing" Target="../drawings/worksheetdrawing2.xml"/><Relationship Id="rId38" Type="http://schemas.openxmlformats.org/officeDocument/2006/relationships/hyperlink" Target="http://musicbrainz.org/recording/64ab7fb3-e754-4121-b25f-02bedf331380" TargetMode="External"/><Relationship Id="rId20" Type="http://schemas.openxmlformats.org/officeDocument/2006/relationships/hyperlink" Target="http://musicbrainz.org/recording/8b78115d-f7c1-4eb1-8da0-5edc564f1db3" TargetMode="External"/><Relationship Id="rId22" Type="http://schemas.openxmlformats.org/officeDocument/2006/relationships/hyperlink" Target="http://musicbrainz.org/recording/0b45417b-acb4-4f8a-b180-5ad45be889af" TargetMode="External"/><Relationship Id="rId21" Type="http://schemas.openxmlformats.org/officeDocument/2006/relationships/hyperlink" Target="http://dunya.compmusic.upf.edu/document/by-id/0b45417b-acb4-4f8a-b180-5ad45be889af.mp3" TargetMode="External"/><Relationship Id="rId24" Type="http://schemas.openxmlformats.org/officeDocument/2006/relationships/hyperlink" Target="http://musicbrainz.org/recording/06176769-4b21-4474-8b10-e317f4c67874" TargetMode="External"/><Relationship Id="rId23" Type="http://schemas.openxmlformats.org/officeDocument/2006/relationships/hyperlink" Target="http://dunya.compmusic.upf.edu/document/by-id/06176769-4b21-4474-8b10-e317f4c67874.mp3" TargetMode="External"/><Relationship Id="rId26" Type="http://schemas.openxmlformats.org/officeDocument/2006/relationships/hyperlink" Target="http://musicbrainz.org/recording/6d97f1f8-5f05-4c5c-b1ab-2757fdc3e746" TargetMode="External"/><Relationship Id="rId25" Type="http://schemas.openxmlformats.org/officeDocument/2006/relationships/hyperlink" Target="http://dunya.compmusic.upf.edu/document/by-id/6d97f1f8-5f05-4c5c-b1ab-2757fdc3e746.mp3" TargetMode="External"/><Relationship Id="rId28" Type="http://schemas.openxmlformats.org/officeDocument/2006/relationships/hyperlink" Target="http://musicbrainz.org/recording/457d9db5-b3a0-4663-b46f-2ed0c6ce5eb0" TargetMode="External"/><Relationship Id="rId27" Type="http://schemas.openxmlformats.org/officeDocument/2006/relationships/hyperlink" Target="http://dunya.compmusic.upf.edu/document/by-id/457d9db5-b3a0-4663-b46f-2ed0c6ce5eb0.mp3" TargetMode="External"/><Relationship Id="rId29" Type="http://schemas.openxmlformats.org/officeDocument/2006/relationships/hyperlink" Target="http://dunya.compmusic.upf.edu/document/by-id/fce6fe19-a1cd-4bdc-b04a-dc6d1c2ca8c8.mp3" TargetMode="External"/><Relationship Id="rId11" Type="http://schemas.openxmlformats.org/officeDocument/2006/relationships/hyperlink" Target="http://dunya.compmusic.upf.edu/document/by-id/66e587cc-f484-4d25-a727-ca0373dd76ff.mp3" TargetMode="External"/><Relationship Id="rId10" Type="http://schemas.openxmlformats.org/officeDocument/2006/relationships/hyperlink" Target="http://musicbrainz.org/recording/d9e69116-dc74-4edb-8a92-fa9c91133ce5" TargetMode="External"/><Relationship Id="rId13" Type="http://schemas.openxmlformats.org/officeDocument/2006/relationships/hyperlink" Target="http://dunya.compmusic.upf.edu/document/by-id/5c14ad3d-a97a-4e04-99b6-bf27f842f909.mp3" TargetMode="External"/><Relationship Id="rId12" Type="http://schemas.openxmlformats.org/officeDocument/2006/relationships/hyperlink" Target="http://musicbrainz.org/recording/66e587cc-f484-4d25-a727-ca0373dd76ff" TargetMode="External"/><Relationship Id="rId15" Type="http://schemas.openxmlformats.org/officeDocument/2006/relationships/hyperlink" Target="http://dunya.compmusic.upf.edu/document/by-id/3a04bd08-78cf-4199-a7dd-6a23d2e1a400.mp3" TargetMode="External"/><Relationship Id="rId14" Type="http://schemas.openxmlformats.org/officeDocument/2006/relationships/hyperlink" Target="http://musicbrainz.org/recording/5c14ad3d-a97a-4e04-99b6-bf27f842f909" TargetMode="External"/><Relationship Id="rId17" Type="http://schemas.openxmlformats.org/officeDocument/2006/relationships/hyperlink" Target="http://dunya.compmusic.upf.edu/document/by-id/88e95b47-aa5a-4a45-ad7a-51b68138affc.mp3" TargetMode="External"/><Relationship Id="rId16" Type="http://schemas.openxmlformats.org/officeDocument/2006/relationships/hyperlink" Target="http://musicbrainz.org/recording/3a04bd08-78cf-4199-a7dd-6a23d2e1a400" TargetMode="External"/><Relationship Id="rId19" Type="http://schemas.openxmlformats.org/officeDocument/2006/relationships/hyperlink" Target="http://dunya.compmusic.upf.edu/document/by-id/8b78115d-f7c1-4eb1-8da0-5edc564f1db3.mp3" TargetMode="External"/><Relationship Id="rId18" Type="http://schemas.openxmlformats.org/officeDocument/2006/relationships/hyperlink" Target="http://musicbrainz.org/recording/88e95b47-aa5a-4a45-ad7a-51b68138affc" TargetMode="External"/><Relationship Id="rId1" Type="http://schemas.openxmlformats.org/officeDocument/2006/relationships/hyperlink" Target="http://dunya.compmusic.upf.edu/document/by-id/3cace2f0-125d-4777-95d3-c87c16f360db.mp3" TargetMode="External"/><Relationship Id="rId2" Type="http://schemas.openxmlformats.org/officeDocument/2006/relationships/hyperlink" Target="http://musicbrainz.org/recording/3cace2f0-125d-4777-95d3-c87c16f360db" TargetMode="External"/><Relationship Id="rId3" Type="http://schemas.openxmlformats.org/officeDocument/2006/relationships/hyperlink" Target="http://dunya.compmusic.upf.edu/document/by-id/70a235be-074d-4b9b-8f94-b1860d7be887.mp3" TargetMode="External"/><Relationship Id="rId4" Type="http://schemas.openxmlformats.org/officeDocument/2006/relationships/hyperlink" Target="http://musicbrainz.org/recording/70a235be-074d-4b9b-8f94-b1860d7be887" TargetMode="External"/><Relationship Id="rId9" Type="http://schemas.openxmlformats.org/officeDocument/2006/relationships/hyperlink" Target="http://dunya.compmusic.upf.edu/document/by-id/d9e69116-dc74-4edb-8a92-fa9c91133ce5.mp3" TargetMode="External"/><Relationship Id="rId5" Type="http://schemas.openxmlformats.org/officeDocument/2006/relationships/hyperlink" Target="http://dunya.compmusic.upf.edu/document/by-id/31bf3d56-03d8-484e-b63c-ae5ae9a6e733.mp3" TargetMode="External"/><Relationship Id="rId6" Type="http://schemas.openxmlformats.org/officeDocument/2006/relationships/hyperlink" Target="http://musicbrainz.org/recording/31bf3d56-03d8-484e-b63c-ae5ae9a6e733" TargetMode="External"/><Relationship Id="rId7" Type="http://schemas.openxmlformats.org/officeDocument/2006/relationships/hyperlink" Target="http://dunya.compmusic.upf.edu/document/by-id/e49f33b8-cf8a-4ca9-88cf-9a994dbad1c0.mp3" TargetMode="External"/><Relationship Id="rId8" Type="http://schemas.openxmlformats.org/officeDocument/2006/relationships/hyperlink" Target="http://musicbrainz.org/recording/e49f33b8-cf8a-4ca9-88cf-9a994dbad1c0" TargetMode="Externa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7.86"/>
    <col customWidth="1" min="2" max="2" width="43.14"/>
    <col customWidth="1" min="3" max="3" width="42.14"/>
    <col customWidth="1" min="5" max="5" width="58.0"/>
    <col customWidth="1" min="9" max="9" width="20.0"/>
    <col customWidth="1" min="10" max="10" width="34.43"/>
    <col customWidth="1" min="11" max="11" width="27.14"/>
    <col customWidth="1" min="13" max="13" width="22.0"/>
    <col customWidth="1" min="14" max="14" width="101.86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>
      <c r="A2" s="7" t="str">
        <f>HYPERLINK("http://dunya.compmusic.upf.edu/document/by-id/3cace2f0-125d-4777-95d3-c87c16f360db.mp3","3cace2f0-125d-4777-95d3-c87c16f360db")</f>
        <v>3cace2f0-125d-4777-95d3-c87c16f360db</v>
      </c>
      <c r="B2" s="8" t="str">
        <f>HYPERLINK("http://musicbrainz.org/recording/3cace2f0-125d-4777-95d3-c87c16f360db","Bir Nigâh Et Ne Olur Hâlime Ey Gonca Dehen")</f>
        <v>Bir Nigâh Et Ne Olur Hâlime Ey Gonca Dehen</v>
      </c>
      <c r="C2" s="3" t="s">
        <v>20</v>
      </c>
      <c r="D2" s="9">
        <v>0.0028935185185185184</v>
      </c>
      <c r="E2" s="4" t="s">
        <v>21</v>
      </c>
      <c r="F2" s="4" t="s">
        <v>22</v>
      </c>
      <c r="G2" s="4" t="s">
        <v>23</v>
      </c>
      <c r="H2" s="10" t="s">
        <v>24</v>
      </c>
      <c r="I2" s="11" t="s">
        <v>25</v>
      </c>
      <c r="J2" s="12" t="s">
        <v>26</v>
      </c>
      <c r="K2" s="10" t="s">
        <v>26</v>
      </c>
      <c r="L2" s="10" t="s">
        <v>27</v>
      </c>
      <c r="M2" s="10" t="s">
        <v>28</v>
      </c>
      <c r="N2" s="10" t="s">
        <v>26</v>
      </c>
      <c r="O2" s="13" t="s">
        <v>29</v>
      </c>
      <c r="P2" s="14" t="s">
        <v>30</v>
      </c>
      <c r="Q2" s="15"/>
      <c r="R2" s="15"/>
      <c r="S2" s="15"/>
      <c r="T2" s="15"/>
    </row>
    <row r="3">
      <c r="A3" s="7" t="str">
        <f>HYPERLINK("http://dunya.compmusic.upf.edu/document/by-id/9442e4cf-0cb3-4cb3-a060-77aa37392501.mp3","9442e4cf-0cb3-4cb3-a060-77aa37392501")</f>
        <v>9442e4cf-0cb3-4cb3-a060-77aa37392501</v>
      </c>
      <c r="B3" s="8" t="str">
        <f>HYPERLINK("http://musicbrainz.org/recording/9442e4cf-0cb3-4cb3-a060-77aa37392501","Hüseyni Peşrev")</f>
        <v>Hüseyni Peşrev</v>
      </c>
      <c r="C3" s="3" t="s">
        <v>31</v>
      </c>
      <c r="D3" s="9">
        <v>0.0020833333333333333</v>
      </c>
      <c r="E3" s="4" t="s">
        <v>32</v>
      </c>
      <c r="F3" s="4" t="s">
        <v>33</v>
      </c>
      <c r="G3" s="4" t="s">
        <v>34</v>
      </c>
      <c r="H3" s="10" t="s">
        <v>35</v>
      </c>
      <c r="I3" s="10" t="s">
        <v>36</v>
      </c>
      <c r="J3" s="12" t="s">
        <v>37</v>
      </c>
      <c r="K3" s="10" t="b">
        <v>0</v>
      </c>
      <c r="L3" s="10" t="s">
        <v>38</v>
      </c>
      <c r="M3" s="10" t="s">
        <v>39</v>
      </c>
      <c r="N3" s="10" t="s">
        <v>40</v>
      </c>
      <c r="O3" s="13" t="s">
        <v>29</v>
      </c>
      <c r="P3" s="16" t="s">
        <v>41</v>
      </c>
      <c r="Q3" s="13" t="s">
        <v>29</v>
      </c>
      <c r="R3" s="13" t="s">
        <v>29</v>
      </c>
      <c r="S3" s="17" t="s">
        <v>42</v>
      </c>
      <c r="T3" s="15"/>
    </row>
    <row r="4">
      <c r="A4" s="7" t="str">
        <f>HYPERLINK("http://dunya.compmusic.upf.edu/document/by-id/70a235be-074d-4b9b-8f94-b1860d7be887.mp3","70a235be-074d-4b9b-8f94-b1860d7be887")</f>
        <v>70a235be-074d-4b9b-8f94-b1860d7be887</v>
      </c>
      <c r="B4" s="8" t="str">
        <f>HYPERLINK("http://musicbrainz.org/recording/70a235be-074d-4b9b-8f94-b1860d7be887","Bayati Peşrevi")</f>
        <v>Bayati Peşrevi</v>
      </c>
      <c r="C4" s="3" t="s">
        <v>43</v>
      </c>
      <c r="D4" s="9">
        <v>0.005381944444444444</v>
      </c>
      <c r="E4" s="4" t="s">
        <v>44</v>
      </c>
      <c r="F4" s="4" t="s">
        <v>45</v>
      </c>
      <c r="G4" s="4" t="s">
        <v>34</v>
      </c>
      <c r="H4" s="10" t="s">
        <v>46</v>
      </c>
      <c r="I4" s="10" t="s">
        <v>47</v>
      </c>
      <c r="J4" s="12" t="s">
        <v>48</v>
      </c>
      <c r="K4" s="10" t="b">
        <v>0</v>
      </c>
      <c r="L4" s="10" t="s">
        <v>49</v>
      </c>
      <c r="M4" s="10" t="s">
        <v>39</v>
      </c>
      <c r="N4" s="10" t="s">
        <v>26</v>
      </c>
      <c r="O4" s="13" t="s">
        <v>29</v>
      </c>
      <c r="P4" s="16" t="s">
        <v>41</v>
      </c>
      <c r="Q4" s="15"/>
      <c r="R4" s="15"/>
      <c r="S4" s="15"/>
      <c r="T4" s="15"/>
    </row>
    <row r="5">
      <c r="A5" s="7" t="str">
        <f>HYPERLINK("http://dunya.compmusic.upf.edu/document/by-id/31bf3d56-03d8-484e-b63c-ae5ae9a6e733.mp3","31bf3d56-03d8-484e-b63c-ae5ae9a6e733")</f>
        <v>31bf3d56-03d8-484e-b63c-ae5ae9a6e733</v>
      </c>
      <c r="B5" s="8" t="str">
        <f>HYPERLINK("http://musicbrainz.org/recording/31bf3d56-03d8-484e-b63c-ae5ae9a6e733","Rast Peşrev")</f>
        <v>Rast Peşrev</v>
      </c>
      <c r="C5" s="3" t="s">
        <v>50</v>
      </c>
      <c r="D5" s="9">
        <v>0.003599537037037037</v>
      </c>
      <c r="E5" s="4" t="s">
        <v>51</v>
      </c>
      <c r="F5" s="4" t="s">
        <v>52</v>
      </c>
      <c r="G5" s="4" t="s">
        <v>34</v>
      </c>
      <c r="H5" s="10" t="s">
        <v>53</v>
      </c>
      <c r="I5" s="10" t="s">
        <v>54</v>
      </c>
      <c r="J5" s="12" t="s">
        <v>48</v>
      </c>
      <c r="K5" s="10" t="b">
        <v>0</v>
      </c>
      <c r="L5" s="10" t="s">
        <v>49</v>
      </c>
      <c r="M5" s="10" t="s">
        <v>39</v>
      </c>
      <c r="N5" s="10" t="s">
        <v>26</v>
      </c>
      <c r="O5" s="13" t="s">
        <v>29</v>
      </c>
      <c r="P5" s="16" t="s">
        <v>41</v>
      </c>
      <c r="Q5" s="15"/>
      <c r="R5" s="15"/>
      <c r="S5" s="15"/>
      <c r="T5" s="15"/>
    </row>
    <row r="6">
      <c r="A6" s="7" t="str">
        <f>HYPERLINK("http://dunya.compmusic.upf.edu/document/by-id/e49f33b8-cf8a-4ca9-88cf-9a994dbad1c0.mp3","e49f33b8-cf8a-4ca9-88cf-9a994dbad1c0")</f>
        <v>e49f33b8-cf8a-4ca9-88cf-9a994dbad1c0</v>
      </c>
      <c r="B6" s="8" t="str">
        <f>HYPERLINK("http://musicbrainz.org/recording/e49f33b8-cf8a-4ca9-88cf-9a994dbad1c0","Segah Peşrev")</f>
        <v>Segah Peşrev</v>
      </c>
      <c r="C6" s="3" t="s">
        <v>55</v>
      </c>
      <c r="D6" s="9">
        <v>0.0038888888888888888</v>
      </c>
      <c r="E6" s="4" t="s">
        <v>56</v>
      </c>
      <c r="F6" s="4" t="s">
        <v>57</v>
      </c>
      <c r="G6" s="4" t="s">
        <v>34</v>
      </c>
      <c r="H6" s="10" t="s">
        <v>53</v>
      </c>
      <c r="I6" s="10" t="s">
        <v>47</v>
      </c>
      <c r="J6" s="12" t="s">
        <v>48</v>
      </c>
      <c r="K6" s="10" t="b">
        <v>0</v>
      </c>
      <c r="L6" s="10" t="s">
        <v>49</v>
      </c>
      <c r="M6" s="10" t="s">
        <v>39</v>
      </c>
      <c r="N6" s="10" t="s">
        <v>26</v>
      </c>
      <c r="O6" s="13" t="s">
        <v>29</v>
      </c>
      <c r="P6" s="16" t="s">
        <v>41</v>
      </c>
      <c r="Q6" s="15"/>
      <c r="R6" s="15"/>
      <c r="S6" s="15"/>
      <c r="T6" s="15"/>
    </row>
    <row r="7">
      <c r="A7" s="7" t="str">
        <f>HYPERLINK("http://dunya.compmusic.upf.edu/document/by-id/d9e69116-dc74-4edb-8a92-fa9c91133ce5.mp3","d9e69116-dc74-4edb-8a92-fa9c91133ce5")</f>
        <v>d9e69116-dc74-4edb-8a92-fa9c91133ce5</v>
      </c>
      <c r="B7" s="8" t="str">
        <f>HYPERLINK("http://musicbrainz.org/recording/d9e69116-dc74-4edb-8a92-fa9c91133ce5","Ülfet etsem yâr ile ağyare ne")</f>
        <v>Ülfet etsem yâr ile ağyare ne</v>
      </c>
      <c r="C7" s="3" t="s">
        <v>20</v>
      </c>
      <c r="D7" s="9">
        <v>0.0022453703703703702</v>
      </c>
      <c r="E7" s="4" t="s">
        <v>58</v>
      </c>
      <c r="F7" s="4" t="s">
        <v>59</v>
      </c>
      <c r="G7" s="4" t="s">
        <v>23</v>
      </c>
      <c r="H7" s="10" t="s">
        <v>60</v>
      </c>
      <c r="I7" s="11" t="s">
        <v>25</v>
      </c>
      <c r="J7" s="12" t="s">
        <v>26</v>
      </c>
      <c r="K7" s="10" t="s">
        <v>26</v>
      </c>
      <c r="L7" s="10" t="s">
        <v>27</v>
      </c>
      <c r="M7" s="10" t="s">
        <v>28</v>
      </c>
      <c r="N7" s="10" t="s">
        <v>26</v>
      </c>
      <c r="O7" s="13" t="s">
        <v>29</v>
      </c>
      <c r="P7" s="15"/>
      <c r="Q7" s="14" t="s">
        <v>30</v>
      </c>
      <c r="R7" s="15"/>
      <c r="S7" s="15"/>
      <c r="T7" s="15"/>
    </row>
    <row r="8">
      <c r="A8" s="7" t="str">
        <f>HYPERLINK("http://dunya.compmusic.upf.edu/document/by-id/66e587cc-f484-4d25-a727-ca0373dd76ff.mp3","66e587cc-f484-4d25-a727-ca0373dd76ff")</f>
        <v>66e587cc-f484-4d25-a727-ca0373dd76ff</v>
      </c>
      <c r="B8" s="8" t="str">
        <f>HYPERLINK("http://musicbrainz.org/recording/66e587cc-f484-4d25-a727-ca0373dd76ff","Hicazkâr Saz Semâisi")</f>
        <v>Hicazkâr Saz Semâisi</v>
      </c>
      <c r="C8" s="3" t="s">
        <v>61</v>
      </c>
      <c r="D8" s="9">
        <v>0.0029861111111111113</v>
      </c>
      <c r="E8" s="4" t="s">
        <v>62</v>
      </c>
      <c r="F8" s="4" t="s">
        <v>63</v>
      </c>
      <c r="G8" s="4" t="s">
        <v>64</v>
      </c>
      <c r="H8" s="10" t="s">
        <v>65</v>
      </c>
      <c r="I8" s="10" t="s">
        <v>54</v>
      </c>
      <c r="J8" s="12" t="s">
        <v>66</v>
      </c>
      <c r="K8" s="10" t="b">
        <v>0</v>
      </c>
      <c r="L8" s="10" t="s">
        <v>49</v>
      </c>
      <c r="M8" s="10" t="s">
        <v>39</v>
      </c>
      <c r="N8" s="10" t="s">
        <v>26</v>
      </c>
      <c r="O8" s="13" t="s">
        <v>29</v>
      </c>
      <c r="P8" s="15"/>
      <c r="Q8" s="14" t="s">
        <v>30</v>
      </c>
      <c r="R8" s="15"/>
      <c r="S8" s="15"/>
      <c r="T8" s="15"/>
    </row>
    <row r="9">
      <c r="A9" s="7" t="str">
        <f>HYPERLINK("http://dunya.compmusic.upf.edu/document/by-id/5c14ad3d-a97a-4e04-99b6-bf27f842f909.mp3","5c14ad3d-a97a-4e04-99b6-bf27f842f909")</f>
        <v>5c14ad3d-a97a-4e04-99b6-bf27f842f909</v>
      </c>
      <c r="B9" s="8" t="str">
        <f>HYPERLINK("http://musicbrainz.org/recording/5c14ad3d-a97a-4e04-99b6-bf27f842f909","Rast Peşrev (Mansur Ney)")</f>
        <v>Rast Peşrev (Mansur Ney)</v>
      </c>
      <c r="C9" s="3" t="s">
        <v>67</v>
      </c>
      <c r="D9" s="9">
        <v>0.004664351851851852</v>
      </c>
      <c r="E9" s="4" t="s">
        <v>51</v>
      </c>
      <c r="F9" s="4" t="s">
        <v>52</v>
      </c>
      <c r="G9" s="4" t="s">
        <v>34</v>
      </c>
      <c r="H9" s="10" t="s">
        <v>53</v>
      </c>
      <c r="I9" s="10" t="s">
        <v>68</v>
      </c>
      <c r="J9" s="12" t="s">
        <v>48</v>
      </c>
      <c r="K9" s="10" t="b">
        <v>0</v>
      </c>
      <c r="L9" s="10" t="s">
        <v>38</v>
      </c>
      <c r="M9" s="10" t="s">
        <v>39</v>
      </c>
      <c r="N9" s="10" t="s">
        <v>26</v>
      </c>
      <c r="O9" s="13" t="s">
        <v>29</v>
      </c>
      <c r="P9" s="18"/>
      <c r="Q9" s="14" t="s">
        <v>30</v>
      </c>
      <c r="R9" s="15"/>
      <c r="S9" s="15"/>
      <c r="T9" s="15"/>
    </row>
    <row r="10">
      <c r="A10" s="7" t="str">
        <f>HYPERLINK("http://dunya.compmusic.upf.edu/document/by-id/3a04bd08-78cf-4199-a7dd-6a23d2e1a400.mp3","3a04bd08-78cf-4199-a7dd-6a23d2e1a400")</f>
        <v>3a04bd08-78cf-4199-a7dd-6a23d2e1a400</v>
      </c>
      <c r="B10" s="8" t="str">
        <f>HYPERLINK("http://musicbrainz.org/recording/3a04bd08-78cf-4199-a7dd-6a23d2e1a400","Uşşak Saz Semai (Kız Ney)")</f>
        <v>Uşşak Saz Semai (Kız Ney)</v>
      </c>
      <c r="C10" s="3" t="s">
        <v>67</v>
      </c>
      <c r="D10" s="9">
        <v>0.003425925925925926</v>
      </c>
      <c r="E10" s="4" t="s">
        <v>69</v>
      </c>
      <c r="F10" s="4" t="s">
        <v>70</v>
      </c>
      <c r="G10" s="4" t="s">
        <v>64</v>
      </c>
      <c r="H10" s="10" t="s">
        <v>65</v>
      </c>
      <c r="I10" s="10" t="s">
        <v>68</v>
      </c>
      <c r="J10" s="12" t="s">
        <v>71</v>
      </c>
      <c r="K10" s="10" t="b">
        <v>0</v>
      </c>
      <c r="L10" s="10" t="s">
        <v>38</v>
      </c>
      <c r="M10" s="10" t="s">
        <v>39</v>
      </c>
      <c r="N10" s="10" t="s">
        <v>26</v>
      </c>
      <c r="O10" s="13" t="s">
        <v>29</v>
      </c>
      <c r="P10" s="15"/>
      <c r="Q10" s="14" t="s">
        <v>30</v>
      </c>
      <c r="R10" s="15"/>
      <c r="S10" s="15"/>
      <c r="T10" s="15"/>
    </row>
    <row r="11">
      <c r="A11" s="7" t="str">
        <f>HYPERLINK("http://dunya.compmusic.upf.edu/document/by-id/88e95b47-aa5a-4a45-ad7a-51b68138affc.mp3","88e95b47-aa5a-4a45-ad7a-51b68138affc")</f>
        <v>88e95b47-aa5a-4a45-ad7a-51b68138affc</v>
      </c>
      <c r="B11" s="8" t="str">
        <f>HYPERLINK("http://musicbrainz.org/recording/88e95b47-aa5a-4a45-ad7a-51b68138affc","Muhayyer Saz Semaisi")</f>
        <v>Muhayyer Saz Semaisi</v>
      </c>
      <c r="C11" s="3" t="s">
        <v>55</v>
      </c>
      <c r="D11" s="9">
        <v>0.003148148148148148</v>
      </c>
      <c r="E11" s="4" t="s">
        <v>72</v>
      </c>
      <c r="F11" s="4" t="s">
        <v>73</v>
      </c>
      <c r="G11" s="4" t="s">
        <v>64</v>
      </c>
      <c r="H11" s="10" t="s">
        <v>65</v>
      </c>
      <c r="I11" s="10" t="s">
        <v>47</v>
      </c>
      <c r="J11" s="12" t="s">
        <v>48</v>
      </c>
      <c r="K11" s="10" t="b">
        <v>0</v>
      </c>
      <c r="L11" s="10" t="s">
        <v>49</v>
      </c>
      <c r="M11" s="10" t="s">
        <v>39</v>
      </c>
      <c r="N11" s="10" t="s">
        <v>26</v>
      </c>
      <c r="O11" s="13" t="s">
        <v>29</v>
      </c>
      <c r="P11" s="15"/>
      <c r="Q11" s="13" t="s">
        <v>29</v>
      </c>
      <c r="R11" s="15"/>
      <c r="S11" s="15"/>
      <c r="T11" s="15"/>
    </row>
    <row r="12">
      <c r="A12" s="7" t="str">
        <f>HYPERLINK("http://dunya.compmusic.upf.edu/document/by-id/8b78115d-f7c1-4eb1-8da0-5edc564f1db3.mp3","8b78115d-f7c1-4eb1-8da0-5edc564f1db3")</f>
        <v>8b78115d-f7c1-4eb1-8da0-5edc564f1db3</v>
      </c>
      <c r="B12" s="8" t="str">
        <f>HYPERLINK("http://musicbrainz.org/recording/8b78115d-f7c1-4eb1-8da0-5edc564f1db3","Hüseyni Peşrev")</f>
        <v>Hüseyni Peşrev</v>
      </c>
      <c r="C12" s="3" t="s">
        <v>74</v>
      </c>
      <c r="D12" s="9">
        <v>0.0042361111111111115</v>
      </c>
      <c r="E12" s="4" t="s">
        <v>32</v>
      </c>
      <c r="F12" s="4" t="s">
        <v>33</v>
      </c>
      <c r="G12" s="4" t="s">
        <v>34</v>
      </c>
      <c r="H12" s="10" t="s">
        <v>35</v>
      </c>
      <c r="I12" s="10" t="s">
        <v>47</v>
      </c>
      <c r="J12" s="12" t="s">
        <v>48</v>
      </c>
      <c r="K12" s="10" t="b">
        <v>0</v>
      </c>
      <c r="L12" s="10" t="s">
        <v>49</v>
      </c>
      <c r="M12" s="10" t="s">
        <v>39</v>
      </c>
      <c r="N12" s="10" t="s">
        <v>26</v>
      </c>
      <c r="O12" s="13" t="s">
        <v>29</v>
      </c>
      <c r="P12" s="18"/>
      <c r="Q12" s="15"/>
      <c r="R12" s="14" t="s">
        <v>30</v>
      </c>
      <c r="S12" s="15"/>
      <c r="T12" s="15"/>
    </row>
    <row r="13">
      <c r="A13" s="7" t="str">
        <f>HYPERLINK("http://dunya.compmusic.upf.edu/document/by-id/0b45417b-acb4-4f8a-b180-5ad45be889af.mp3","0b45417b-acb4-4f8a-b180-5ad45be889af")</f>
        <v>0b45417b-acb4-4f8a-b180-5ad45be889af</v>
      </c>
      <c r="B13" s="8" t="str">
        <f>HYPERLINK("http://musicbrainz.org/recording/0b45417b-acb4-4f8a-b180-5ad45be889af","Bu Akşam Ay Işığında Buluşalım")</f>
        <v>Bu Akşam Ay Işığında Buluşalım</v>
      </c>
      <c r="C13" s="3" t="s">
        <v>75</v>
      </c>
      <c r="D13" s="9">
        <v>0.001990740740740741</v>
      </c>
      <c r="E13" s="4" t="s">
        <v>76</v>
      </c>
      <c r="F13" s="4" t="s">
        <v>77</v>
      </c>
      <c r="G13" s="4" t="s">
        <v>23</v>
      </c>
      <c r="H13" s="10" t="s">
        <v>78</v>
      </c>
      <c r="I13" s="10" t="s">
        <v>79</v>
      </c>
      <c r="J13" s="12" t="s">
        <v>26</v>
      </c>
      <c r="K13" s="10" t="s">
        <v>80</v>
      </c>
      <c r="L13" s="10" t="s">
        <v>27</v>
      </c>
      <c r="M13" s="10" t="s">
        <v>28</v>
      </c>
      <c r="N13" s="10" t="s">
        <v>26</v>
      </c>
      <c r="O13" s="13" t="s">
        <v>29</v>
      </c>
      <c r="P13" s="15"/>
      <c r="Q13" s="15"/>
      <c r="R13" s="14" t="s">
        <v>30</v>
      </c>
      <c r="S13" s="15"/>
      <c r="T13" s="15"/>
    </row>
    <row r="14">
      <c r="A14" s="7" t="str">
        <f>HYPERLINK("http://dunya.compmusic.upf.edu/document/by-id/06176769-4b21-4474-8b10-e317f4c67874.mp3","06176769-4b21-4474-8b10-e317f4c67874")</f>
        <v>06176769-4b21-4474-8b10-e317f4c67874</v>
      </c>
      <c r="B14" s="8" t="str">
        <f>HYPERLINK("http://musicbrainz.org/recording/06176769-4b21-4474-8b10-e317f4c67874","Segah Sazsemaisi")</f>
        <v>Segah Sazsemaisi</v>
      </c>
      <c r="C14" s="3" t="s">
        <v>81</v>
      </c>
      <c r="D14" s="9">
        <v>0.0026041666666666665</v>
      </c>
      <c r="E14" s="4" t="s">
        <v>82</v>
      </c>
      <c r="F14" s="4" t="s">
        <v>57</v>
      </c>
      <c r="G14" s="4" t="s">
        <v>64</v>
      </c>
      <c r="H14" s="10" t="s">
        <v>65</v>
      </c>
      <c r="I14" s="10" t="s">
        <v>47</v>
      </c>
      <c r="J14" s="12" t="s">
        <v>26</v>
      </c>
      <c r="K14" s="10" t="s">
        <v>26</v>
      </c>
      <c r="L14" s="10" t="s">
        <v>38</v>
      </c>
      <c r="M14" s="10" t="s">
        <v>39</v>
      </c>
      <c r="N14" s="10" t="s">
        <v>26</v>
      </c>
      <c r="O14" s="13" t="s">
        <v>29</v>
      </c>
      <c r="P14" s="15"/>
      <c r="Q14" s="15"/>
      <c r="R14" s="14" t="s">
        <v>30</v>
      </c>
      <c r="S14" s="15"/>
      <c r="T14" s="15"/>
    </row>
    <row r="15">
      <c r="A15" s="7" t="str">
        <f>HYPERLINK("http://dunya.compmusic.upf.edu/document/by-id/6d97f1f8-5f05-4c5c-b1ab-2757fdc3e746.mp3","6d97f1f8-5f05-4c5c-b1ab-2757fdc3e746")</f>
        <v>6d97f1f8-5f05-4c5c-b1ab-2757fdc3e746</v>
      </c>
      <c r="B15" s="8" t="str">
        <f>HYPERLINK("http://musicbrainz.org/recording/6d97f1f8-5f05-4c5c-b1ab-2757fdc3e746","Yandıkça Oldu Suzan (Suzidil Şarkı)")</f>
        <v>Yandıkça Oldu Suzan (Suzidil Şarkı)</v>
      </c>
      <c r="C15" s="3" t="s">
        <v>83</v>
      </c>
      <c r="D15" s="9">
        <v>0.0018981481481481482</v>
      </c>
      <c r="E15" s="4" t="s">
        <v>84</v>
      </c>
      <c r="F15" s="4" t="s">
        <v>85</v>
      </c>
      <c r="G15" s="4" t="s">
        <v>23</v>
      </c>
      <c r="H15" s="10" t="s">
        <v>86</v>
      </c>
      <c r="I15" s="10" t="s">
        <v>25</v>
      </c>
      <c r="J15" s="12" t="s">
        <v>26</v>
      </c>
      <c r="K15" s="10" t="s">
        <v>26</v>
      </c>
      <c r="L15" s="10" t="s">
        <v>27</v>
      </c>
      <c r="M15" s="10" t="s">
        <v>28</v>
      </c>
      <c r="N15" s="10" t="s">
        <v>26</v>
      </c>
      <c r="O15" s="13" t="s">
        <v>29</v>
      </c>
      <c r="P15" s="15"/>
      <c r="Q15" s="15"/>
      <c r="R15" s="14" t="s">
        <v>30</v>
      </c>
      <c r="S15" s="15"/>
      <c r="T15" s="15"/>
    </row>
    <row r="16">
      <c r="A16" s="7" t="str">
        <f>HYPERLINK("http://dunya.compmusic.upf.edu/document/by-id/457d9db5-b3a0-4663-b46f-2ed0c6ce5eb0.mp3","457d9db5-b3a0-4663-b46f-2ed0c6ce5eb0")</f>
        <v>457d9db5-b3a0-4663-b46f-2ed0c6ce5eb0</v>
      </c>
      <c r="B16" s="8" t="str">
        <f>HYPERLINK("http://musicbrainz.org/recording/457d9db5-b3a0-4663-b46f-2ed0c6ce5eb0","Uşşak Saz Semaisi")</f>
        <v>Uşşak Saz Semaisi</v>
      </c>
      <c r="C16" s="3" t="s">
        <v>50</v>
      </c>
      <c r="D16" s="9">
        <v>0.003287037037037037</v>
      </c>
      <c r="E16" s="4" t="s">
        <v>69</v>
      </c>
      <c r="F16" s="4" t="s">
        <v>70</v>
      </c>
      <c r="G16" s="4" t="s">
        <v>64</v>
      </c>
      <c r="H16" s="10" t="s">
        <v>65</v>
      </c>
      <c r="I16" s="10" t="s">
        <v>54</v>
      </c>
      <c r="J16" s="12" t="s">
        <v>87</v>
      </c>
      <c r="K16" s="10" t="b">
        <v>0</v>
      </c>
      <c r="L16" s="10" t="s">
        <v>49</v>
      </c>
      <c r="M16" s="10" t="s">
        <v>39</v>
      </c>
      <c r="N16" s="10" t="s">
        <v>26</v>
      </c>
      <c r="O16" s="13" t="s">
        <v>29</v>
      </c>
      <c r="P16" s="15"/>
      <c r="Q16" s="15"/>
      <c r="R16" s="14" t="s">
        <v>30</v>
      </c>
      <c r="S16" s="15"/>
      <c r="T16" s="15"/>
    </row>
    <row r="17">
      <c r="A17" s="7" t="str">
        <f>HYPERLINK("http://dunya.compmusic.upf.edu/document/by-id/fce6fe19-a1cd-4bdc-b04a-dc6d1c2ca8c8.mp3","fce6fe19-a1cd-4bdc-b04a-dc6d1c2ca8c8")</f>
        <v>fce6fe19-a1cd-4bdc-b04a-dc6d1c2ca8c8</v>
      </c>
      <c r="B17" s="8" t="str">
        <f>HYPERLINK("http://musicbrainz.org/recording/fce6fe19-a1cd-4bdc-b04a-dc6d1c2ca8c8","Bekledim Yıllarca (Hüzzam Şarkı)")</f>
        <v>Bekledim Yıllarca (Hüzzam Şarkı)</v>
      </c>
      <c r="C17" s="3" t="s">
        <v>83</v>
      </c>
      <c r="D17" s="9">
        <v>0.002928240740740741</v>
      </c>
      <c r="E17" s="4" t="s">
        <v>88</v>
      </c>
      <c r="F17" s="4" t="s">
        <v>89</v>
      </c>
      <c r="G17" s="4" t="s">
        <v>23</v>
      </c>
      <c r="H17" s="10" t="s">
        <v>24</v>
      </c>
      <c r="I17" s="11" t="s">
        <v>25</v>
      </c>
      <c r="J17" s="12" t="s">
        <v>26</v>
      </c>
      <c r="K17" s="10" t="s">
        <v>26</v>
      </c>
      <c r="L17" s="10" t="s">
        <v>38</v>
      </c>
      <c r="M17" s="10" t="s">
        <v>90</v>
      </c>
      <c r="N17" s="10" t="s">
        <v>26</v>
      </c>
      <c r="O17" s="13" t="s">
        <v>29</v>
      </c>
      <c r="P17" s="15"/>
      <c r="Q17" s="15"/>
      <c r="R17" s="15"/>
      <c r="S17" s="14" t="s">
        <v>30</v>
      </c>
      <c r="T17" s="15"/>
    </row>
    <row r="18">
      <c r="A18" s="7" t="str">
        <f>HYPERLINK("http://dunya.compmusic.upf.edu/document/by-id/fa022d35-6948-4ba7-95e8-7c63226e7502.mp3","fa022d35-6948-4ba7-95e8-7c63226e7502")</f>
        <v>fa022d35-6948-4ba7-95e8-7c63226e7502</v>
      </c>
      <c r="B18" s="8" t="str">
        <f>HYPERLINK("http://musicbrainz.org/recording/fa022d35-6948-4ba7-95e8-7c63226e7502","Muhayyer Saz Semai (Kız Ney)")</f>
        <v>Muhayyer Saz Semai (Kız Ney)</v>
      </c>
      <c r="C18" s="3" t="s">
        <v>67</v>
      </c>
      <c r="D18" s="9">
        <v>0.0030092592592592593</v>
      </c>
      <c r="E18" s="4" t="s">
        <v>72</v>
      </c>
      <c r="F18" s="4" t="s">
        <v>73</v>
      </c>
      <c r="G18" s="4" t="s">
        <v>64</v>
      </c>
      <c r="H18" s="10" t="s">
        <v>65</v>
      </c>
      <c r="I18" s="10" t="s">
        <v>68</v>
      </c>
      <c r="J18" s="12" t="s">
        <v>91</v>
      </c>
      <c r="K18" s="10" t="b">
        <v>0</v>
      </c>
      <c r="L18" s="10" t="s">
        <v>38</v>
      </c>
      <c r="M18" s="10" t="s">
        <v>39</v>
      </c>
      <c r="N18" s="10" t="s">
        <v>26</v>
      </c>
      <c r="O18" s="13" t="s">
        <v>29</v>
      </c>
      <c r="P18" s="15"/>
      <c r="Q18" s="15"/>
      <c r="R18" s="15"/>
      <c r="S18" s="14" t="s">
        <v>30</v>
      </c>
      <c r="T18" s="15"/>
    </row>
    <row r="19">
      <c r="A19" s="7" t="str">
        <f>HYPERLINK("http://dunya.compmusic.upf.edu/document/by-id/6d892b77-9733-4ba7-a497-646c969c72b8.mp3","6d892b77-9733-4ba7-a497-646c969c72b8")</f>
        <v>6d892b77-9733-4ba7-a497-646c969c72b8</v>
      </c>
      <c r="B19" s="8" t="str">
        <f>HYPERLINK("http://musicbrainz.org/recording/6d892b77-9733-4ba7-a497-646c969c72b8","Varsın Gönül Aşkınla Harab Olsun Efendim")</f>
        <v>Varsın Gönül Aşkınla Harab Olsun Efendim</v>
      </c>
      <c r="C19" s="3" t="s">
        <v>75</v>
      </c>
      <c r="D19" s="9">
        <v>0.0017013888888888888</v>
      </c>
      <c r="E19" s="4" t="s">
        <v>92</v>
      </c>
      <c r="F19" s="4" t="s">
        <v>93</v>
      </c>
      <c r="G19" s="4" t="s">
        <v>23</v>
      </c>
      <c r="H19" s="10" t="s">
        <v>94</v>
      </c>
      <c r="I19" s="10" t="s">
        <v>79</v>
      </c>
      <c r="J19" s="12" t="s">
        <v>26</v>
      </c>
      <c r="K19" s="10" t="s">
        <v>26</v>
      </c>
      <c r="L19" s="10" t="s">
        <v>27</v>
      </c>
      <c r="M19" s="10" t="s">
        <v>28</v>
      </c>
      <c r="N19" s="10" t="s">
        <v>26</v>
      </c>
      <c r="O19" s="13" t="s">
        <v>29</v>
      </c>
      <c r="P19" s="15"/>
      <c r="Q19" s="15"/>
      <c r="R19" s="15"/>
      <c r="S19" s="14" t="s">
        <v>30</v>
      </c>
      <c r="T19" s="15"/>
    </row>
    <row r="20">
      <c r="A20" s="7" t="str">
        <f>HYPERLINK("http://dunya.compmusic.upf.edu/document/by-id/481d51e7-6012-4266-8546-7a67cecac350.mp3","481d51e7-6012-4266-8546-7a67cecac350")</f>
        <v>481d51e7-6012-4266-8546-7a67cecac350</v>
      </c>
      <c r="B20" s="8" t="str">
        <f>HYPERLINK("http://musicbrainz.org/recording/481d51e7-6012-4266-8546-7a67cecac350","Segah Sazsemaisi")</f>
        <v>Segah Sazsemaisi</v>
      </c>
      <c r="C20" s="3" t="s">
        <v>95</v>
      </c>
      <c r="D20" s="9">
        <v>0.0030787037037037037</v>
      </c>
      <c r="E20" s="4" t="s">
        <v>82</v>
      </c>
      <c r="F20" s="4" t="s">
        <v>57</v>
      </c>
      <c r="G20" s="4" t="s">
        <v>64</v>
      </c>
      <c r="H20" s="10" t="s">
        <v>65</v>
      </c>
      <c r="I20" s="10" t="s">
        <v>54</v>
      </c>
      <c r="J20" s="12" t="s">
        <v>26</v>
      </c>
      <c r="K20" s="10" t="s">
        <v>26</v>
      </c>
      <c r="L20" s="10" t="s">
        <v>38</v>
      </c>
      <c r="M20" s="10" t="s">
        <v>39</v>
      </c>
      <c r="N20" s="10" t="s">
        <v>26</v>
      </c>
      <c r="O20" s="13" t="s">
        <v>29</v>
      </c>
      <c r="P20" s="15"/>
      <c r="Q20" s="15"/>
      <c r="R20" s="15"/>
      <c r="S20" s="14" t="s">
        <v>30</v>
      </c>
      <c r="T20" s="15"/>
    </row>
    <row r="21">
      <c r="A21" s="7" t="str">
        <f>HYPERLINK("http://dunya.compmusic.upf.edu/document/by-id/64ab7fb3-e754-4121-b25f-02bedf331380.mp3","64ab7fb3-e754-4121-b25f-02bedf331380")</f>
        <v>64ab7fb3-e754-4121-b25f-02bedf331380</v>
      </c>
      <c r="B21" s="8" t="str">
        <f>HYPERLINK("http://musicbrainz.org/recording/64ab7fb3-e754-4121-b25f-02bedf331380","Uşşak Saz Semaisi")</f>
        <v>Uşşak Saz Semaisi</v>
      </c>
      <c r="C21" s="3" t="s">
        <v>96</v>
      </c>
      <c r="D21" s="9">
        <v>0.003981481481481482</v>
      </c>
      <c r="E21" s="4" t="s">
        <v>69</v>
      </c>
      <c r="F21" s="4" t="s">
        <v>70</v>
      </c>
      <c r="G21" s="4" t="s">
        <v>64</v>
      </c>
      <c r="H21" s="10" t="s">
        <v>65</v>
      </c>
      <c r="I21" s="10" t="s">
        <v>54</v>
      </c>
      <c r="J21" s="12" t="s">
        <v>48</v>
      </c>
      <c r="K21" s="10" t="b">
        <v>0</v>
      </c>
      <c r="L21" s="10" t="s">
        <v>38</v>
      </c>
      <c r="M21" s="10" t="s">
        <v>28</v>
      </c>
      <c r="N21" s="10" t="s">
        <v>26</v>
      </c>
      <c r="O21" s="13" t="s">
        <v>29</v>
      </c>
      <c r="P21" s="15"/>
      <c r="Q21" s="15"/>
      <c r="R21" s="15"/>
      <c r="S21" s="14" t="s">
        <v>30</v>
      </c>
      <c r="T21" s="15"/>
    </row>
    <row r="22">
      <c r="A22" s="19" t="str">
        <f>HYPERLINK("http://dunya.compmusic.upf.edu/document/by-id/dfc16e22-0aae-4bd0-a32c-5c000130e96a.mp3","dfc16e22-0aae-4bd0-a32c-5c000130e96a")</f>
        <v>dfc16e22-0aae-4bd0-a32c-5c000130e96a</v>
      </c>
      <c r="B22" s="20" t="str">
        <f>HYPERLINK("http://musicbrainz.org/recording/dfc16e22-0aae-4bd0-a32c-5c000130e96a","Sevdi Gönlüm Ey Melek Sima Seni")</f>
        <v>Sevdi Gönlüm Ey Melek Sima Seni</v>
      </c>
      <c r="C22" s="21" t="s">
        <v>97</v>
      </c>
      <c r="D22" s="9">
        <v>0.0017824074074074075</v>
      </c>
      <c r="E22" s="10" t="s">
        <v>98</v>
      </c>
      <c r="F22" s="10" t="s">
        <v>99</v>
      </c>
      <c r="G22" s="10" t="s">
        <v>23</v>
      </c>
      <c r="H22" s="10" t="s">
        <v>24</v>
      </c>
      <c r="I22" s="10" t="s">
        <v>25</v>
      </c>
      <c r="J22" s="12" t="s">
        <v>100</v>
      </c>
      <c r="K22" s="10" t="s">
        <v>80</v>
      </c>
      <c r="L22" s="10" t="s">
        <v>27</v>
      </c>
      <c r="M22" s="10" t="s">
        <v>101</v>
      </c>
      <c r="N22" s="10" t="s">
        <v>102</v>
      </c>
      <c r="O22" s="15"/>
      <c r="P22" s="14" t="s">
        <v>30</v>
      </c>
      <c r="Q22" s="14" t="s">
        <v>30</v>
      </c>
      <c r="R22" s="15"/>
      <c r="S22" s="15"/>
      <c r="T22" s="15"/>
    </row>
    <row r="23">
      <c r="A23" s="7" t="str">
        <f>HYPERLINK("http://dunya.compmusic.upf.edu/document/by-id/ed189797-5c50-4fde-abfa-cb1c8a2a2571.mp3","ed189797-5c50-4fde-abfa-cb1c8a2a2571")</f>
        <v>ed189797-5c50-4fde-abfa-cb1c8a2a2571</v>
      </c>
      <c r="B23" s="8" t="str">
        <f>HYPERLINK("http://musicbrainz.org/recording/ed189797-5c50-4fde-abfa-cb1c8a2a2571","Isfahan Peşrev")</f>
        <v>Isfahan Peşrev</v>
      </c>
      <c r="C23" s="3" t="s">
        <v>103</v>
      </c>
      <c r="D23" s="22">
        <v>0.010023148148148147</v>
      </c>
      <c r="E23" s="4" t="s">
        <v>104</v>
      </c>
      <c r="F23" s="4" t="s">
        <v>105</v>
      </c>
      <c r="G23" s="4" t="s">
        <v>34</v>
      </c>
      <c r="H23" s="10" t="s">
        <v>53</v>
      </c>
      <c r="I23" s="10" t="s">
        <v>106</v>
      </c>
      <c r="J23" s="12" t="s">
        <v>107</v>
      </c>
      <c r="K23" s="10" t="s">
        <v>108</v>
      </c>
      <c r="L23" s="10" t="s">
        <v>27</v>
      </c>
      <c r="M23" s="10" t="s">
        <v>101</v>
      </c>
      <c r="N23" s="10" t="s">
        <v>109</v>
      </c>
      <c r="O23" s="15"/>
      <c r="P23" s="14" t="s">
        <v>30</v>
      </c>
      <c r="Q23" s="14" t="s">
        <v>30</v>
      </c>
      <c r="R23" s="15"/>
      <c r="S23" s="15"/>
      <c r="T23" s="15"/>
    </row>
    <row r="24">
      <c r="A24" s="7" t="str">
        <f>HYPERLINK("http://dunya.compmusic.upf.edu/document/by-id/f5a89c06-d9bc-4425-a8e6-0f44f7c108ef.mp3","f5a89c06-d9bc-4425-a8e6-0f44f7c108ef")</f>
        <v>f5a89c06-d9bc-4425-a8e6-0f44f7c108ef</v>
      </c>
      <c r="B24" s="8" t="str">
        <f>HYPERLINK("http://musicbrainz.org/recording/f5a89c06-d9bc-4425-a8e6-0f44f7c108ef","Bakmıyor Çeşm-i Siyah Feryade")</f>
        <v>Bakmıyor Çeşm-i Siyah Feryade</v>
      </c>
      <c r="C24" s="3" t="s">
        <v>110</v>
      </c>
      <c r="D24" s="9">
        <v>0.002384259259259259</v>
      </c>
      <c r="E24" s="4" t="s">
        <v>111</v>
      </c>
      <c r="F24" s="4" t="s">
        <v>112</v>
      </c>
      <c r="G24" s="4" t="s">
        <v>23</v>
      </c>
      <c r="H24" s="10" t="s">
        <v>113</v>
      </c>
      <c r="I24" s="10" t="s">
        <v>79</v>
      </c>
      <c r="J24" s="12" t="s">
        <v>48</v>
      </c>
      <c r="K24" s="10" t="s">
        <v>114</v>
      </c>
      <c r="L24" s="10" t="s">
        <v>38</v>
      </c>
      <c r="M24" s="10" t="s">
        <v>28</v>
      </c>
      <c r="N24" s="10" t="s">
        <v>26</v>
      </c>
      <c r="O24" s="15"/>
      <c r="P24" s="14" t="s">
        <v>30</v>
      </c>
      <c r="Q24" s="14" t="s">
        <v>30</v>
      </c>
      <c r="R24" s="15"/>
      <c r="S24" s="15"/>
      <c r="T24" s="15"/>
    </row>
    <row r="25">
      <c r="A25" s="7" t="str">
        <f>HYPERLINK("http://dunya.compmusic.upf.edu/document/by-id/97be5bdd-cef0-4103-bbb7-bff77d6b0a30.mp3","97be5bdd-cef0-4103-bbb7-bff77d6b0a30")</f>
        <v>97be5bdd-cef0-4103-bbb7-bff77d6b0a30</v>
      </c>
      <c r="B25" s="8" t="str">
        <f>HYPERLINK("http://musicbrainz.org/recording/97be5bdd-cef0-4103-bbb7-bff77d6b0a30","Şedaraban Peşrevi")</f>
        <v>Şedaraban Peşrevi</v>
      </c>
      <c r="C25" s="3" t="s">
        <v>115</v>
      </c>
      <c r="D25" s="22">
        <v>0.005115740740740741</v>
      </c>
      <c r="E25" s="4" t="s">
        <v>116</v>
      </c>
      <c r="F25" s="4" t="s">
        <v>117</v>
      </c>
      <c r="G25" s="4" t="s">
        <v>34</v>
      </c>
      <c r="H25" s="10" t="s">
        <v>118</v>
      </c>
      <c r="I25" s="10" t="s">
        <v>47</v>
      </c>
      <c r="J25" s="23" t="s">
        <v>119</v>
      </c>
      <c r="K25" s="10" t="s">
        <v>80</v>
      </c>
      <c r="L25" s="10" t="s">
        <v>49</v>
      </c>
      <c r="M25" s="10" t="s">
        <v>39</v>
      </c>
      <c r="N25" s="10" t="s">
        <v>120</v>
      </c>
      <c r="O25" s="15"/>
      <c r="P25" s="14" t="s">
        <v>30</v>
      </c>
      <c r="Q25" s="14" t="s">
        <v>30</v>
      </c>
      <c r="R25" s="15"/>
      <c r="S25" s="15"/>
      <c r="T25" s="15"/>
    </row>
    <row r="26">
      <c r="A26" s="7" t="str">
        <f>HYPERLINK("http://dunya.compmusic.upf.edu/document/by-id/96aea15f-3778-4632-824a-af48544cf0cb.mp3","96aea15f-3778-4632-824a-af48544cf0cb")</f>
        <v>96aea15f-3778-4632-824a-af48544cf0cb</v>
      </c>
      <c r="B26" s="8" t="str">
        <f>HYPERLINK("http://musicbrainz.org/recording/96aea15f-3778-4632-824a-af48544cf0cb","Muhayyer Sazsemaisi")</f>
        <v>Muhayyer Sazsemaisi</v>
      </c>
      <c r="C26" s="3" t="s">
        <v>121</v>
      </c>
      <c r="D26" s="9">
        <v>0.002928240740740741</v>
      </c>
      <c r="E26" s="4" t="s">
        <v>72</v>
      </c>
      <c r="F26" s="4" t="s">
        <v>73</v>
      </c>
      <c r="G26" s="4" t="s">
        <v>64</v>
      </c>
      <c r="H26" s="10" t="s">
        <v>65</v>
      </c>
      <c r="I26" s="10" t="s">
        <v>122</v>
      </c>
      <c r="J26" s="12" t="s">
        <v>48</v>
      </c>
      <c r="K26" s="10" t="b">
        <v>0</v>
      </c>
      <c r="L26" s="10" t="s">
        <v>49</v>
      </c>
      <c r="M26" s="10" t="s">
        <v>39</v>
      </c>
      <c r="N26" s="10" t="s">
        <v>123</v>
      </c>
      <c r="O26" s="15"/>
      <c r="P26" s="14" t="s">
        <v>30</v>
      </c>
      <c r="Q26" s="17" t="s">
        <v>42</v>
      </c>
      <c r="R26" s="15"/>
      <c r="S26" s="15"/>
      <c r="T26" s="15"/>
    </row>
    <row r="27">
      <c r="A27" s="7" t="str">
        <f>HYPERLINK("http://dunya.compmusic.upf.edu/document/by-id/37dd6a6a-4c19-4a86-886a-882840d59518.mp3","37dd6a6a-4c19-4a86-886a-882840d59518")</f>
        <v>37dd6a6a-4c19-4a86-886a-882840d59518</v>
      </c>
      <c r="B27" s="8" t="str">
        <f>HYPERLINK("http://musicbrainz.org/recording/37dd6a6a-4c19-4a86-886a-882840d59518","Pençgah Solo")</f>
        <v>Pençgah Solo</v>
      </c>
      <c r="C27" s="3" t="s">
        <v>124</v>
      </c>
      <c r="D27" s="22">
        <v>0.020543981481481483</v>
      </c>
      <c r="E27" s="4" t="s">
        <v>125</v>
      </c>
      <c r="F27" s="4" t="s">
        <v>126</v>
      </c>
      <c r="G27" s="4" t="s">
        <v>34</v>
      </c>
      <c r="H27" s="10" t="s">
        <v>53</v>
      </c>
      <c r="I27" s="10" t="s">
        <v>68</v>
      </c>
      <c r="J27" s="12" t="s">
        <v>48</v>
      </c>
      <c r="K27" s="10" t="s">
        <v>127</v>
      </c>
      <c r="L27" s="10" t="s">
        <v>38</v>
      </c>
      <c r="M27" s="10" t="s">
        <v>28</v>
      </c>
      <c r="N27" s="10" t="s">
        <v>26</v>
      </c>
      <c r="O27" s="15"/>
      <c r="P27" s="14" t="s">
        <v>30</v>
      </c>
      <c r="Q27" s="15"/>
      <c r="R27" s="14" t="s">
        <v>30</v>
      </c>
      <c r="S27" s="15"/>
      <c r="T27" s="15"/>
    </row>
    <row r="28">
      <c r="A28" s="7" t="str">
        <f>HYPERLINK("http://dunya.compmusic.upf.edu/document/by-id/8a0260ac-e8a5-42ed-af2a-a6f547996281.mp3","8a0260ac-e8a5-42ed-af2a-a6f547996281")</f>
        <v>8a0260ac-e8a5-42ed-af2a-a6f547996281</v>
      </c>
      <c r="B28" s="8" t="str">
        <f>HYPERLINK("http://musicbrainz.org/recording/8a0260ac-e8a5-42ed-af2a-a6f547996281","Küşade Talihim")</f>
        <v>Küşade Talihim</v>
      </c>
      <c r="C28" s="3" t="s">
        <v>128</v>
      </c>
      <c r="D28" s="9">
        <v>0.0015277777777777779</v>
      </c>
      <c r="E28" s="4" t="s">
        <v>129</v>
      </c>
      <c r="F28" s="4" t="s">
        <v>89</v>
      </c>
      <c r="G28" s="4" t="s">
        <v>23</v>
      </c>
      <c r="H28" s="10" t="s">
        <v>130</v>
      </c>
      <c r="I28" s="11" t="s">
        <v>79</v>
      </c>
      <c r="J28" s="12" t="s">
        <v>26</v>
      </c>
      <c r="K28" s="10" t="s">
        <v>26</v>
      </c>
      <c r="L28" s="10" t="s">
        <v>38</v>
      </c>
      <c r="M28" s="10" t="s">
        <v>28</v>
      </c>
      <c r="N28" s="10" t="s">
        <v>26</v>
      </c>
      <c r="O28" s="15"/>
      <c r="P28" s="14" t="s">
        <v>30</v>
      </c>
      <c r="Q28" s="15"/>
      <c r="R28" s="14" t="s">
        <v>30</v>
      </c>
      <c r="S28" s="15"/>
      <c r="T28" s="15"/>
    </row>
    <row r="29">
      <c r="A29" s="7" t="str">
        <f>HYPERLINK("http://dunya.compmusic.upf.edu/document/by-id/feda89e3-a50d-4ff8-87d4-c1e531cc1233.mp3","feda89e3-a50d-4ff8-87d4-c1e531cc1233")</f>
        <v>feda89e3-a50d-4ff8-87d4-c1e531cc1233</v>
      </c>
      <c r="B29" s="8" t="str">
        <f>HYPERLINK("http://musicbrainz.org/recording/feda89e3-a50d-4ff8-87d4-c1e531cc1233","Kimseye Etmem Şikayet")</f>
        <v>Kimseye Etmem Şikayet</v>
      </c>
      <c r="C29" s="3" t="s">
        <v>131</v>
      </c>
      <c r="D29" s="9">
        <v>0.0025925925925925925</v>
      </c>
      <c r="E29" s="4" t="s">
        <v>132</v>
      </c>
      <c r="F29" s="4" t="s">
        <v>112</v>
      </c>
      <c r="G29" s="4" t="s">
        <v>23</v>
      </c>
      <c r="H29" s="10" t="s">
        <v>130</v>
      </c>
      <c r="I29" s="10" t="s">
        <v>133</v>
      </c>
      <c r="J29" s="12" t="s">
        <v>134</v>
      </c>
      <c r="K29" s="10" t="s">
        <v>135</v>
      </c>
      <c r="L29" s="10" t="s">
        <v>49</v>
      </c>
      <c r="M29" s="10" t="s">
        <v>39</v>
      </c>
      <c r="N29" s="10" t="s">
        <v>136</v>
      </c>
      <c r="O29" s="15"/>
      <c r="P29" s="14" t="s">
        <v>30</v>
      </c>
      <c r="Q29" s="15"/>
      <c r="R29" s="14" t="s">
        <v>30</v>
      </c>
      <c r="S29" s="15"/>
      <c r="T29" s="24" t="s">
        <v>137</v>
      </c>
    </row>
    <row r="30">
      <c r="A30" s="7" t="str">
        <f>HYPERLINK("http://dunya.compmusic.upf.edu/document/by-id/ec902db5-6888-4570-9173-10a226c389f5.mp3","ec902db5-6888-4570-9173-10a226c389f5")</f>
        <v>ec902db5-6888-4570-9173-10a226c389f5</v>
      </c>
      <c r="B30" s="25" t="str">
        <f>HYPERLINK("http://musicbrainz.org/recording/ec902db5-6888-4570-9173-10a226c389f5","Nihavent Taksim, Saz Semaisi by Mes'ud Cemil Sirto by Tanburi Cemil Bey")</f>
        <v>Nihavent Taksim, Saz Semaisi by Mes'ud Cemil Sirto by Tanburi Cemil Bey</v>
      </c>
      <c r="C30" s="3" t="s">
        <v>96</v>
      </c>
      <c r="D30" s="22">
        <v>0.00474537037037037</v>
      </c>
      <c r="E30" s="4" t="s">
        <v>138</v>
      </c>
      <c r="F30" s="4" t="s">
        <v>112</v>
      </c>
      <c r="G30" s="4" t="s">
        <v>64</v>
      </c>
      <c r="H30" s="10" t="s">
        <v>65</v>
      </c>
      <c r="I30" s="10" t="s">
        <v>54</v>
      </c>
      <c r="J30" s="12" t="s">
        <v>26</v>
      </c>
      <c r="K30" s="10" t="s">
        <v>139</v>
      </c>
      <c r="L30" s="10" t="s">
        <v>27</v>
      </c>
      <c r="M30" s="10" t="s">
        <v>28</v>
      </c>
      <c r="N30" s="10" t="s">
        <v>26</v>
      </c>
      <c r="O30" s="15"/>
      <c r="P30" s="14" t="s">
        <v>30</v>
      </c>
      <c r="Q30" s="15"/>
      <c r="R30" s="14" t="s">
        <v>30</v>
      </c>
      <c r="S30" s="15"/>
      <c r="T30" s="15"/>
    </row>
    <row r="31">
      <c r="A31" s="26" t="str">
        <f>HYPERLINK("http://dunya.compmusic.upf.edu/document/by-id/18690d3b-f959-4e24-9c5b-aabdde5ec9be.mp3","18690d3b-f959-4e24-9c5b-aabdde5ec9be")</f>
        <v>18690d3b-f959-4e24-9c5b-aabdde5ec9be</v>
      </c>
      <c r="B31" s="27" t="str">
        <f>HYPERLINK("http://musicbrainz.org/recording/18690d3b-f959-4e24-9c5b-aabdde5ec9be","Sultaniyegah Peşrev Ve Sultaniyegah Sazsemaisi")</f>
        <v>Sultaniyegah Peşrev Ve Sultaniyegah Sazsemaisi</v>
      </c>
      <c r="C31" s="28" t="s">
        <v>140</v>
      </c>
      <c r="D31" s="9">
        <v>0.0038657407407407408</v>
      </c>
      <c r="E31" s="10" t="s">
        <v>141</v>
      </c>
      <c r="F31" s="10" t="s">
        <v>142</v>
      </c>
      <c r="G31" s="10" t="s">
        <v>34</v>
      </c>
      <c r="H31" s="10" t="s">
        <v>35</v>
      </c>
      <c r="I31" s="10" t="s">
        <v>26</v>
      </c>
      <c r="J31" s="12" t="s">
        <v>26</v>
      </c>
      <c r="K31" s="10" t="s">
        <v>143</v>
      </c>
      <c r="L31" s="10" t="s">
        <v>27</v>
      </c>
      <c r="M31" s="10" t="s">
        <v>144</v>
      </c>
      <c r="N31" s="29"/>
      <c r="O31" s="15"/>
      <c r="P31" s="14" t="s">
        <v>30</v>
      </c>
      <c r="Q31" s="15"/>
      <c r="R31" s="14" t="s">
        <v>30</v>
      </c>
      <c r="S31" s="15"/>
      <c r="T31" s="15"/>
    </row>
    <row r="32">
      <c r="A32" s="30" t="str">
        <f>HYPERLINK("http://dunya.compmusic.upf.edu/document/by-id/b637660c-1625-4680-a1b6-182306dccaf7.mp3","b637660c-1625-4680-a1b6-182306dccaf7")</f>
        <v>b637660c-1625-4680-a1b6-182306dccaf7</v>
      </c>
      <c r="B32" s="8" t="str">
        <f>HYPERLINK("http://musicbrainz.org/recording/b637660c-1625-4680-a1b6-182306dccaf7","Hisârbuselik Şarkı - Dök zülfünü meydane gel")</f>
        <v>Hisârbuselik Şarkı - Dök zülfünü meydane gel</v>
      </c>
      <c r="C32" s="3" t="s">
        <v>145</v>
      </c>
      <c r="D32" s="22">
        <v>0.004108796296296296</v>
      </c>
      <c r="E32" s="4" t="s">
        <v>146</v>
      </c>
      <c r="F32" s="4" t="s">
        <v>147</v>
      </c>
      <c r="G32" s="4" t="s">
        <v>23</v>
      </c>
      <c r="H32" s="10" t="s">
        <v>148</v>
      </c>
      <c r="I32" s="11" t="s">
        <v>149</v>
      </c>
      <c r="J32" s="12" t="s">
        <v>26</v>
      </c>
      <c r="K32" s="10" t="s">
        <v>114</v>
      </c>
      <c r="L32" s="10" t="s">
        <v>49</v>
      </c>
      <c r="M32" s="10" t="s">
        <v>39</v>
      </c>
      <c r="N32" s="10" t="s">
        <v>150</v>
      </c>
      <c r="O32" s="15"/>
      <c r="P32" s="14" t="s">
        <v>30</v>
      </c>
      <c r="Q32" s="15"/>
      <c r="R32" s="15"/>
      <c r="S32" s="14" t="s">
        <v>30</v>
      </c>
      <c r="T32" s="15"/>
    </row>
    <row r="33">
      <c r="A33" s="7" t="str">
        <f>HYPERLINK("http://dunya.compmusic.upf.edu/document/by-id/727cff89-392f-4d15-926d-63b2697d7f3f.mp3","727cff89-392f-4d15-926d-63b2697d7f3f")</f>
        <v>727cff89-392f-4d15-926d-63b2697d7f3f</v>
      </c>
      <c r="B33" s="8" t="str">
        <f>HYPERLINK("http://musicbrainz.org/recording/727cff89-392f-4d15-926d-63b2697d7f3f","Gel Güzelim Çamlıca'ya")</f>
        <v>Gel Güzelim Çamlıca'ya</v>
      </c>
      <c r="C33" s="3" t="s">
        <v>151</v>
      </c>
      <c r="D33" s="9">
        <v>0.0022685185185185187</v>
      </c>
      <c r="E33" s="4" t="s">
        <v>152</v>
      </c>
      <c r="F33" s="4" t="s">
        <v>112</v>
      </c>
      <c r="G33" s="4" t="s">
        <v>23</v>
      </c>
      <c r="H33" s="10" t="s">
        <v>113</v>
      </c>
      <c r="I33" s="10" t="s">
        <v>25</v>
      </c>
      <c r="J33" s="12" t="s">
        <v>153</v>
      </c>
      <c r="K33" s="10" t="s">
        <v>114</v>
      </c>
      <c r="L33" s="10" t="s">
        <v>27</v>
      </c>
      <c r="M33" s="10" t="s">
        <v>28</v>
      </c>
      <c r="N33" s="10" t="s">
        <v>154</v>
      </c>
      <c r="O33" s="15"/>
      <c r="P33" s="14" t="s">
        <v>30</v>
      </c>
      <c r="Q33" s="15"/>
      <c r="R33" s="15"/>
      <c r="S33" s="14" t="s">
        <v>30</v>
      </c>
      <c r="T33" s="15"/>
    </row>
    <row r="34">
      <c r="A34" s="7" t="str">
        <f>HYPERLINK("http://dunya.compmusic.upf.edu/document/by-id/e3dad105-8a91-41d6-a5ec-55da76b53447.mp3","e3dad105-8a91-41d6-a5ec-55da76b53447")</f>
        <v>e3dad105-8a91-41d6-a5ec-55da76b53447</v>
      </c>
      <c r="B34" s="8" t="str">
        <f>HYPERLINK("http://musicbrainz.org/recording/e3dad105-8a91-41d6-a5ec-55da76b53447","Vücut İkliminin Sultanısın")</f>
        <v>Vücut İkliminin Sultanısın</v>
      </c>
      <c r="C34" s="3" t="s">
        <v>151</v>
      </c>
      <c r="D34" s="22">
        <v>0.0019328703703703704</v>
      </c>
      <c r="E34" s="4" t="s">
        <v>155</v>
      </c>
      <c r="F34" s="4" t="s">
        <v>112</v>
      </c>
      <c r="G34" s="4" t="s">
        <v>23</v>
      </c>
      <c r="H34" s="10" t="s">
        <v>60</v>
      </c>
      <c r="I34" s="10" t="s">
        <v>156</v>
      </c>
      <c r="J34" s="12" t="s">
        <v>26</v>
      </c>
      <c r="K34" s="10" t="s">
        <v>26</v>
      </c>
      <c r="L34" s="10" t="s">
        <v>38</v>
      </c>
      <c r="M34" s="10" t="s">
        <v>28</v>
      </c>
      <c r="N34" s="10" t="s">
        <v>157</v>
      </c>
      <c r="O34" s="15"/>
      <c r="P34" s="14" t="s">
        <v>30</v>
      </c>
      <c r="Q34" s="15"/>
      <c r="R34" s="15"/>
      <c r="S34" s="14" t="s">
        <v>30</v>
      </c>
      <c r="T34" s="15"/>
    </row>
    <row r="35">
      <c r="A35" s="26" t="str">
        <f>HYPERLINK("http://dunya.compmusic.upf.edu/document/by-id/0f0e4bc3-67f9-4727-818b-983320e897cb.mp3","0f0e4bc3-67f9-4727-818b-983320e897cb")</f>
        <v>0f0e4bc3-67f9-4727-818b-983320e897cb</v>
      </c>
      <c r="B35" s="31" t="str">
        <f>HYPERLINK("http://musicbrainz.org/recording/0f0e4bc3-67f9-4727-818b-983320e897cb","Sabâ Peşrev")</f>
        <v>Sabâ Peşrev</v>
      </c>
      <c r="C35" s="21" t="s">
        <v>158</v>
      </c>
      <c r="D35" s="9">
        <v>0.0013657407407407407</v>
      </c>
      <c r="E35" s="10" t="s">
        <v>159</v>
      </c>
      <c r="F35" s="10" t="s">
        <v>77</v>
      </c>
      <c r="G35" s="10" t="s">
        <v>34</v>
      </c>
      <c r="H35" s="10" t="s">
        <v>53</v>
      </c>
      <c r="I35" s="10" t="s">
        <v>160</v>
      </c>
      <c r="J35" s="12" t="s">
        <v>161</v>
      </c>
      <c r="K35" s="10" t="b">
        <v>0</v>
      </c>
      <c r="L35" s="10" t="s">
        <v>38</v>
      </c>
      <c r="M35" s="10" t="s">
        <v>28</v>
      </c>
      <c r="N35" s="10" t="s">
        <v>162</v>
      </c>
      <c r="O35" s="15"/>
      <c r="P35" s="14" t="s">
        <v>30</v>
      </c>
      <c r="Q35" s="15"/>
      <c r="R35" s="15"/>
      <c r="S35" s="14" t="s">
        <v>30</v>
      </c>
      <c r="T35" s="15"/>
    </row>
    <row r="36">
      <c r="A36" s="7" t="str">
        <f>HYPERLINK("http://dunya.compmusic.upf.edu/document/by-id/e72db0ad-2ed9-467b-88ae-1f91edcd2c59.mp3","e72db0ad-2ed9-467b-88ae-1f91edcd2c59")</f>
        <v>e72db0ad-2ed9-467b-88ae-1f91edcd2c59</v>
      </c>
      <c r="B36" s="8" t="str">
        <f>HYPERLINK("http://musicbrainz.org/recording/e72db0ad-2ed9-467b-88ae-1f91edcd2c59","Uşşâk Saz Semâîsi")</f>
        <v>Uşşâk Saz Semâîsi</v>
      </c>
      <c r="C36" s="3" t="s">
        <v>163</v>
      </c>
      <c r="D36" s="9">
        <v>0.002962962962962963</v>
      </c>
      <c r="E36" s="4" t="s">
        <v>69</v>
      </c>
      <c r="F36" s="4" t="s">
        <v>70</v>
      </c>
      <c r="G36" s="4" t="s">
        <v>64</v>
      </c>
      <c r="H36" s="10" t="s">
        <v>65</v>
      </c>
      <c r="I36" s="10" t="s">
        <v>164</v>
      </c>
      <c r="J36" s="12" t="s">
        <v>165</v>
      </c>
      <c r="K36" s="10" t="b">
        <v>0</v>
      </c>
      <c r="L36" s="10" t="s">
        <v>49</v>
      </c>
      <c r="M36" s="10" t="s">
        <v>39</v>
      </c>
      <c r="N36" s="10" t="s">
        <v>26</v>
      </c>
      <c r="O36" s="15"/>
      <c r="P36" s="14" t="s">
        <v>30</v>
      </c>
      <c r="Q36" s="15"/>
      <c r="R36" s="15"/>
      <c r="S36" s="24" t="s">
        <v>137</v>
      </c>
      <c r="T36" s="15"/>
    </row>
    <row r="37">
      <c r="A37" s="7" t="str">
        <f>HYPERLINK("http://dunya.compmusic.upf.edu/document/by-id/43352a5b-1642-4cb5-844d-f5b45ac1e4a2.mp3","43352a5b-1642-4cb5-844d-f5b45ac1e4a2")</f>
        <v>43352a5b-1642-4cb5-844d-f5b45ac1e4a2</v>
      </c>
      <c r="B37" s="8" t="str">
        <f>HYPERLINK("http://musicbrainz.org/recording/43352a5b-1642-4cb5-844d-f5b45ac1e4a2","Hisârbuselik Şarkı")</f>
        <v>Hisârbuselik Şarkı</v>
      </c>
      <c r="C37" s="3" t="s">
        <v>166</v>
      </c>
      <c r="D37" s="22">
        <v>0.0021064814814814813</v>
      </c>
      <c r="E37" s="4" t="s">
        <v>146</v>
      </c>
      <c r="F37" s="4" t="s">
        <v>147</v>
      </c>
      <c r="G37" s="4" t="s">
        <v>23</v>
      </c>
      <c r="H37" s="10" t="s">
        <v>148</v>
      </c>
      <c r="I37" s="11" t="s">
        <v>149</v>
      </c>
      <c r="J37" s="12" t="s">
        <v>26</v>
      </c>
      <c r="K37" s="10" t="s">
        <v>80</v>
      </c>
      <c r="L37" s="10" t="s">
        <v>27</v>
      </c>
      <c r="M37" s="10" t="s">
        <v>101</v>
      </c>
      <c r="N37" s="10" t="s">
        <v>26</v>
      </c>
      <c r="O37" s="15"/>
      <c r="P37" s="15"/>
      <c r="Q37" s="32" t="s">
        <v>30</v>
      </c>
      <c r="R37" s="14" t="s">
        <v>30</v>
      </c>
      <c r="S37" s="15"/>
      <c r="T37" s="15"/>
    </row>
    <row r="38">
      <c r="A38" s="7" t="str">
        <f>HYPERLINK("http://dunya.compmusic.upf.edu/document/by-id/120a0dfb-7873-46ca-a5bd-e7bccfe5bee3.mp3","120a0dfb-7873-46ca-a5bd-e7bccfe5bee3")</f>
        <v>120a0dfb-7873-46ca-a5bd-e7bccfe5bee3</v>
      </c>
      <c r="B38" s="8" t="str">
        <f>HYPERLINK("http://musicbrainz.org/recording/120a0dfb-7873-46ca-a5bd-e7bccfe5bee3","Kürdili Hicazkar Saz Semai")</f>
        <v>Kürdili Hicazkar Saz Semai</v>
      </c>
      <c r="C38" s="3" t="s">
        <v>167</v>
      </c>
      <c r="D38" s="22">
        <v>0.0028125</v>
      </c>
      <c r="E38" s="4" t="s">
        <v>168</v>
      </c>
      <c r="F38" s="4" t="s">
        <v>169</v>
      </c>
      <c r="G38" s="4" t="s">
        <v>64</v>
      </c>
      <c r="H38" s="10" t="s">
        <v>65</v>
      </c>
      <c r="I38" s="10" t="s">
        <v>47</v>
      </c>
      <c r="J38" s="12" t="s">
        <v>48</v>
      </c>
      <c r="K38" s="10" t="b">
        <v>0</v>
      </c>
      <c r="L38" s="10" t="s">
        <v>49</v>
      </c>
      <c r="M38" s="10" t="s">
        <v>39</v>
      </c>
      <c r="N38" s="10" t="s">
        <v>170</v>
      </c>
      <c r="O38" s="15"/>
      <c r="P38" s="15"/>
      <c r="Q38" s="14" t="s">
        <v>30</v>
      </c>
      <c r="R38" s="13" t="s">
        <v>29</v>
      </c>
      <c r="S38" s="15"/>
      <c r="T38" s="15"/>
    </row>
    <row r="39">
      <c r="A39" s="7" t="str">
        <f>HYPERLINK("http://dunya.compmusic.upf.edu/document/by-id/f5ddf3aa-643b-4655-a9b7-3736e9a4d3d3.mp3","f5ddf3aa-643b-4655-a9b7-3736e9a4d3d3")</f>
        <v>f5ddf3aa-643b-4655-a9b7-3736e9a4d3d3</v>
      </c>
      <c r="B39" s="8" t="str">
        <f>HYPERLINK("http://musicbrainz.org/recording/f5ddf3aa-643b-4655-a9b7-3736e9a4d3d3","Rüzgar Söylüyor Şimdi O Yerlerde")</f>
        <v>Rüzgar Söylüyor Şimdi O Yerlerde</v>
      </c>
      <c r="C39" s="3" t="s">
        <v>171</v>
      </c>
      <c r="D39" s="9">
        <v>0.002685185185185185</v>
      </c>
      <c r="E39" s="4" t="s">
        <v>172</v>
      </c>
      <c r="F39" s="4" t="s">
        <v>173</v>
      </c>
      <c r="G39" s="4" t="s">
        <v>23</v>
      </c>
      <c r="H39" s="10" t="s">
        <v>78</v>
      </c>
      <c r="I39" s="10" t="s">
        <v>79</v>
      </c>
      <c r="J39" s="12" t="s">
        <v>26</v>
      </c>
      <c r="K39" s="10" t="s">
        <v>26</v>
      </c>
      <c r="L39" s="10" t="s">
        <v>49</v>
      </c>
      <c r="M39" s="10" t="s">
        <v>39</v>
      </c>
      <c r="N39" s="10" t="s">
        <v>26</v>
      </c>
      <c r="O39" s="15"/>
      <c r="P39" s="15"/>
      <c r="Q39" s="32" t="s">
        <v>30</v>
      </c>
      <c r="R39" s="14" t="s">
        <v>30</v>
      </c>
      <c r="S39" s="15"/>
      <c r="T39" s="14" t="s">
        <v>30</v>
      </c>
    </row>
    <row r="40">
      <c r="A40" s="7" t="str">
        <f>HYPERLINK("http://dunya.compmusic.upf.edu/document/by-id/3432c7e3-e741-488e-a601-1748c4fcc95e.mp3","3432c7e3-e741-488e-a601-1748c4fcc95e")</f>
        <v>3432c7e3-e741-488e-a601-1748c4fcc95e</v>
      </c>
      <c r="B40" s="8" t="str">
        <f>HYPERLINK("http://musicbrainz.org/recording/3432c7e3-e741-488e-a601-1748c4fcc95e","Pesendide Saz Semaisi")</f>
        <v>Pesendide Saz Semaisi</v>
      </c>
      <c r="C40" s="3" t="s">
        <v>174</v>
      </c>
      <c r="D40" s="22">
        <v>0.0028472222222222223</v>
      </c>
      <c r="E40" s="4" t="s">
        <v>175</v>
      </c>
      <c r="F40" s="4" t="s">
        <v>176</v>
      </c>
      <c r="G40" s="4" t="s">
        <v>64</v>
      </c>
      <c r="H40" s="10" t="s">
        <v>65</v>
      </c>
      <c r="I40" s="10" t="s">
        <v>177</v>
      </c>
      <c r="J40" s="12" t="s">
        <v>26</v>
      </c>
      <c r="K40" s="10" t="s">
        <v>80</v>
      </c>
      <c r="L40" s="10" t="s">
        <v>38</v>
      </c>
      <c r="M40" s="10" t="s">
        <v>178</v>
      </c>
      <c r="N40" s="10" t="s">
        <v>26</v>
      </c>
      <c r="O40" s="15"/>
      <c r="P40" s="15"/>
      <c r="Q40" s="13" t="s">
        <v>29</v>
      </c>
      <c r="R40" s="14" t="s">
        <v>30</v>
      </c>
      <c r="S40" s="15"/>
      <c r="T40" s="15"/>
    </row>
    <row r="41">
      <c r="A41" s="26" t="str">
        <f>HYPERLINK("http://dunya.compmusic.upf.edu/document/by-id/18690d3b-f959-4e24-9c5b-aabdde5ec9be.mp3","18690d3b-f959-4e24-9c5b-aabdde5ec9be")</f>
        <v>18690d3b-f959-4e24-9c5b-aabdde5ec9be</v>
      </c>
      <c r="B41" s="27" t="str">
        <f>HYPERLINK("http://musicbrainz.org/recording/18690d3b-f959-4e24-9c5b-aabdde5ec9be","Sultaniyegah Peşrev Ve Sultaniyegah Sazsemaisi")</f>
        <v>Sultaniyegah Peşrev Ve Sultaniyegah Sazsemaisi</v>
      </c>
      <c r="C41" s="28" t="s">
        <v>140</v>
      </c>
      <c r="D41" s="9">
        <v>0.0038657407407407408</v>
      </c>
      <c r="E41" s="10" t="s">
        <v>179</v>
      </c>
      <c r="F41" s="10" t="s">
        <v>142</v>
      </c>
      <c r="G41" s="10" t="s">
        <v>64</v>
      </c>
      <c r="H41" s="10" t="s">
        <v>65</v>
      </c>
      <c r="I41" s="10" t="s">
        <v>26</v>
      </c>
      <c r="J41" s="12" t="s">
        <v>180</v>
      </c>
      <c r="K41" s="10" t="s">
        <v>143</v>
      </c>
      <c r="L41" s="10" t="s">
        <v>27</v>
      </c>
      <c r="M41" s="10" t="s">
        <v>144</v>
      </c>
      <c r="N41" s="29"/>
      <c r="O41" s="15"/>
      <c r="P41" s="15"/>
      <c r="Q41" s="13" t="s">
        <v>29</v>
      </c>
      <c r="R41" s="14" t="s">
        <v>30</v>
      </c>
      <c r="S41" s="15"/>
      <c r="T41" s="15"/>
    </row>
    <row r="42">
      <c r="A42" s="7" t="str">
        <f>HYPERLINK("http://dunya.compmusic.upf.edu/document/by-id/28e05732-8a5c-4f57-ac66-42dcd8f16779.mp3","28e05732-8a5c-4f57-ac66-42dcd8f16779")</f>
        <v>28e05732-8a5c-4f57-ac66-42dcd8f16779</v>
      </c>
      <c r="B42" s="8" t="str">
        <f>HYPERLINK("https://musicbrainz.org/recording/28e05732-8a5c-4f57-ac66-42dcd8f16779","Acem Aşiran Peşrev (Kız Ney)")</f>
        <v>Acem Aşiran Peşrev (Kız Ney)</v>
      </c>
      <c r="C42" s="3" t="s">
        <v>181</v>
      </c>
      <c r="D42" s="22">
        <v>0.0029976851851851853</v>
      </c>
      <c r="E42" s="4" t="s">
        <v>125</v>
      </c>
      <c r="F42" s="4" t="s">
        <v>126</v>
      </c>
      <c r="G42" s="4" t="s">
        <v>34</v>
      </c>
      <c r="H42" s="10" t="s">
        <v>53</v>
      </c>
      <c r="I42" s="10" t="s">
        <v>68</v>
      </c>
      <c r="J42" s="12" t="s">
        <v>48</v>
      </c>
      <c r="K42" s="10" t="b">
        <v>0</v>
      </c>
      <c r="L42" s="10" t="s">
        <v>38</v>
      </c>
      <c r="M42" s="10" t="s">
        <v>39</v>
      </c>
      <c r="N42" s="10" t="s">
        <v>26</v>
      </c>
      <c r="O42" s="15"/>
      <c r="P42" s="15"/>
      <c r="Q42" s="14" t="s">
        <v>30</v>
      </c>
      <c r="R42" s="15"/>
      <c r="S42" s="17" t="s">
        <v>42</v>
      </c>
      <c r="T42" s="15"/>
    </row>
    <row r="43">
      <c r="A43" s="7" t="str">
        <f>HYPERLINK("http://dunya.compmusic.upf.edu/document/by-id/ed189797-5c50-4fde-abfa-cb1c8a2a2571.mp3","ed189797-5c50-4fde-abfa-cb1c8a2a2571")</f>
        <v>ed189797-5c50-4fde-abfa-cb1c8a2a2571</v>
      </c>
      <c r="B43" s="8" t="str">
        <f>HYPERLINK("http://musicbrainz.org/recording/ed189797-5c50-4fde-abfa-cb1c8a2a2571","Isfahan Peşrev")</f>
        <v>Isfahan Peşrev</v>
      </c>
      <c r="C43" s="3" t="s">
        <v>103</v>
      </c>
      <c r="D43" s="22">
        <v>0.010023148148148147</v>
      </c>
      <c r="E43" s="4" t="s">
        <v>182</v>
      </c>
      <c r="F43" s="4" t="s">
        <v>105</v>
      </c>
      <c r="G43" s="4" t="s">
        <v>64</v>
      </c>
      <c r="H43" s="10" t="s">
        <v>65</v>
      </c>
      <c r="I43" s="10" t="s">
        <v>106</v>
      </c>
      <c r="J43" s="12" t="s">
        <v>26</v>
      </c>
      <c r="K43" s="10" t="s">
        <v>108</v>
      </c>
      <c r="L43" s="10" t="s">
        <v>27</v>
      </c>
      <c r="M43" s="10" t="s">
        <v>101</v>
      </c>
      <c r="N43" s="11" t="s">
        <v>183</v>
      </c>
      <c r="O43" s="15"/>
      <c r="P43" s="15"/>
      <c r="Q43" s="14" t="s">
        <v>30</v>
      </c>
      <c r="R43" s="15"/>
      <c r="S43" s="24" t="s">
        <v>137</v>
      </c>
      <c r="T43" s="15"/>
    </row>
    <row r="44">
      <c r="A44" s="7" t="str">
        <f>HYPERLINK("http://dunya.compmusic.upf.edu/document/by-id/567b6a3c-0f08-42f8-b844-e9affdc9d215.mp3","567b6a3c-0f08-42f8-b844-e9affdc9d215")</f>
        <v>567b6a3c-0f08-42f8-b844-e9affdc9d215</v>
      </c>
      <c r="B44" s="8" t="str">
        <f>HYPERLINK("http://musicbrainz.org/recording/567b6a3c-0f08-42f8-b844-e9affdc9d215","Kimseye Etmem Şikayet Ağlarım Ben Halime")</f>
        <v>Kimseye Etmem Şikayet Ağlarım Ben Halime</v>
      </c>
      <c r="C44" s="3" t="s">
        <v>184</v>
      </c>
      <c r="D44" s="22">
        <v>0.002534722222222222</v>
      </c>
      <c r="E44" s="4" t="s">
        <v>132</v>
      </c>
      <c r="F44" s="4" t="s">
        <v>112</v>
      </c>
      <c r="G44" s="4" t="s">
        <v>23</v>
      </c>
      <c r="H44" s="10" t="s">
        <v>130</v>
      </c>
      <c r="I44" s="10" t="s">
        <v>185</v>
      </c>
      <c r="J44" s="12" t="s">
        <v>134</v>
      </c>
      <c r="K44" s="10" t="s">
        <v>135</v>
      </c>
      <c r="L44" s="10" t="s">
        <v>49</v>
      </c>
      <c r="M44" s="10" t="s">
        <v>39</v>
      </c>
      <c r="N44" s="10" t="s">
        <v>186</v>
      </c>
      <c r="O44" s="15"/>
      <c r="P44" s="15"/>
      <c r="Q44" s="24" t="s">
        <v>137</v>
      </c>
      <c r="R44" s="15"/>
      <c r="S44" s="14" t="s">
        <v>30</v>
      </c>
      <c r="T44" s="16" t="s">
        <v>187</v>
      </c>
    </row>
    <row r="45">
      <c r="A45" s="7" t="str">
        <f>HYPERLINK("http://dunya.compmusic.upf.edu/document/by-id/eaea7f6b-fb94-4982-9ac7-162f1503182a.mp3","eaea7f6b-fb94-4982-9ac7-162f1503182a")</f>
        <v>eaea7f6b-fb94-4982-9ac7-162f1503182a</v>
      </c>
      <c r="B45" s="8" t="str">
        <f>HYPERLINK("http://musicbrainz.org/recording/eaea7f6b-fb94-4982-9ac7-162f1503182a","Nerelerde Kaldın")</f>
        <v>Nerelerde Kaldın</v>
      </c>
      <c r="C45" s="3" t="s">
        <v>131</v>
      </c>
      <c r="D45" s="9">
        <v>0.0017013888888888888</v>
      </c>
      <c r="E45" s="4" t="s">
        <v>188</v>
      </c>
      <c r="F45" s="4" t="s">
        <v>112</v>
      </c>
      <c r="G45" s="4" t="s">
        <v>23</v>
      </c>
      <c r="H45" s="10" t="s">
        <v>94</v>
      </c>
      <c r="I45" s="10" t="s">
        <v>79</v>
      </c>
      <c r="J45" s="12" t="s">
        <v>189</v>
      </c>
      <c r="K45" s="10" t="b">
        <v>0</v>
      </c>
      <c r="L45" s="10" t="s">
        <v>49</v>
      </c>
      <c r="M45" s="10" t="s">
        <v>39</v>
      </c>
      <c r="N45" s="10" t="s">
        <v>190</v>
      </c>
      <c r="O45" s="15"/>
      <c r="P45" s="15"/>
      <c r="Q45" s="14" t="s">
        <v>30</v>
      </c>
      <c r="R45" s="15"/>
      <c r="S45" s="24" t="s">
        <v>137</v>
      </c>
      <c r="T45" s="15"/>
    </row>
    <row r="46">
      <c r="A46" s="7" t="str">
        <f>HYPERLINK("http://dunya.compmusic.upf.edu/document/by-id/9c26ff74-8541-4282-8a6e-5ba9aa5cc8a1.mp3","9c26ff74-8541-4282-8a6e-5ba9aa5cc8a1")</f>
        <v>9c26ff74-8541-4282-8a6e-5ba9aa5cc8a1</v>
      </c>
      <c r="B46" s="8" t="str">
        <f>HYPERLINK("http://musicbrainz.org/recording/9c26ff74-8541-4282-8a6e-5ba9aa5cc8a1","Sakın Geç Kalma")</f>
        <v>Sakın Geç Kalma</v>
      </c>
      <c r="C46" s="3" t="s">
        <v>128</v>
      </c>
      <c r="D46" s="9">
        <v>0.002534722222222222</v>
      </c>
      <c r="E46" s="4" t="s">
        <v>191</v>
      </c>
      <c r="F46" s="4" t="s">
        <v>70</v>
      </c>
      <c r="G46" s="4" t="s">
        <v>23</v>
      </c>
      <c r="H46" s="10" t="s">
        <v>113</v>
      </c>
      <c r="I46" s="10" t="s">
        <v>79</v>
      </c>
      <c r="J46" s="12" t="s">
        <v>192</v>
      </c>
      <c r="K46" s="10" t="s">
        <v>193</v>
      </c>
      <c r="L46" s="10" t="s">
        <v>38</v>
      </c>
      <c r="M46" s="10" t="s">
        <v>28</v>
      </c>
      <c r="N46" s="10" t="s">
        <v>194</v>
      </c>
      <c r="O46" s="15"/>
      <c r="P46" s="15"/>
      <c r="Q46" s="14" t="s">
        <v>30</v>
      </c>
      <c r="R46" s="15"/>
      <c r="S46" s="24" t="s">
        <v>137</v>
      </c>
      <c r="T46" s="15"/>
    </row>
    <row r="47">
      <c r="A47" s="30" t="str">
        <f>HYPERLINK("http://dunya.compmusic.upf.edu/document/by-id/c820c003-c498-4166-819c-79eae113e5d4.mp3","c820c003-c498-4166-819c-79eae113e5d4")</f>
        <v>c820c003-c498-4166-819c-79eae113e5d4</v>
      </c>
      <c r="B47" s="8" t="str">
        <f>HYPERLINK("http://musicbrainz.org/recording/c820c003-c498-4166-819c-79eae113e5d4","Hicazkar Sazsemaisi")</f>
        <v>Hicazkar Sazsemaisi</v>
      </c>
      <c r="C47" s="3" t="s">
        <v>103</v>
      </c>
      <c r="D47" s="9">
        <v>0.0021875</v>
      </c>
      <c r="E47" s="4" t="s">
        <v>62</v>
      </c>
      <c r="F47" s="4" t="s">
        <v>63</v>
      </c>
      <c r="G47" s="4" t="s">
        <v>64</v>
      </c>
      <c r="H47" s="10" t="s">
        <v>65</v>
      </c>
      <c r="I47" s="10" t="s">
        <v>54</v>
      </c>
      <c r="J47" s="12" t="s">
        <v>195</v>
      </c>
      <c r="K47" s="10" t="b">
        <v>0</v>
      </c>
      <c r="L47" s="10" t="s">
        <v>27</v>
      </c>
      <c r="M47" s="10" t="s">
        <v>101</v>
      </c>
      <c r="N47" s="10" t="s">
        <v>26</v>
      </c>
      <c r="O47" s="15"/>
      <c r="P47" s="15"/>
      <c r="Q47" s="15"/>
      <c r="R47" s="24" t="s">
        <v>137</v>
      </c>
      <c r="S47" s="14" t="s">
        <v>30</v>
      </c>
      <c r="T47" s="15"/>
    </row>
    <row r="48">
      <c r="A48" s="7" t="str">
        <f>HYPERLINK("http://dunya.compmusic.upf.edu/document/by-id/b49c633c-5059-4658-a6e0-9f84a1ffb08b.mp3","b49c633c-5059-4658-a6e0-9f84a1ffb08b")</f>
        <v>b49c633c-5059-4658-a6e0-9f84a1ffb08b</v>
      </c>
      <c r="B48" s="8" t="str">
        <f>HYPERLINK("http://musicbrainz.org/recording/b49c633c-5059-4658-a6e0-9f84a1ffb08b","Nihavend Aksak Şarkı")</f>
        <v>Nihavend Aksak Şarkı</v>
      </c>
      <c r="C48" s="3" t="s">
        <v>196</v>
      </c>
      <c r="D48" s="9">
        <v>0.0018287037037037037</v>
      </c>
      <c r="E48" s="4" t="s">
        <v>197</v>
      </c>
      <c r="F48" s="4" t="s">
        <v>112</v>
      </c>
      <c r="G48" s="4" t="s">
        <v>23</v>
      </c>
      <c r="H48" s="10" t="s">
        <v>113</v>
      </c>
      <c r="I48" s="10" t="s">
        <v>25</v>
      </c>
      <c r="J48" s="12" t="s">
        <v>198</v>
      </c>
      <c r="K48" s="10" t="b">
        <v>0</v>
      </c>
      <c r="L48" s="10" t="s">
        <v>38</v>
      </c>
      <c r="M48" s="10" t="s">
        <v>28</v>
      </c>
      <c r="N48" s="10" t="s">
        <v>199</v>
      </c>
      <c r="O48" s="15"/>
      <c r="P48" s="15"/>
      <c r="Q48" s="15"/>
      <c r="R48" s="32" t="s">
        <v>30</v>
      </c>
      <c r="S48" s="14" t="s">
        <v>30</v>
      </c>
      <c r="T48" s="14" t="s">
        <v>30</v>
      </c>
    </row>
    <row r="49">
      <c r="A49" s="7" t="str">
        <f>HYPERLINK("http://dunya.compmusic.upf.edu/document/by-id/37dd6a6a-4c19-4a86-886a-882840d59518.mp3","37dd6a6a-4c19-4a86-886a-882840d59518")</f>
        <v>37dd6a6a-4c19-4a86-886a-882840d59518</v>
      </c>
      <c r="B49" s="8" t="str">
        <f>HYPERLINK("http://musicbrainz.org/recording/37dd6a6a-4c19-4a86-886a-882840d59518","Pençgah Solo")</f>
        <v>Pençgah Solo</v>
      </c>
      <c r="C49" s="3" t="s">
        <v>124</v>
      </c>
      <c r="D49" s="22">
        <v>0.020543981481481483</v>
      </c>
      <c r="E49" s="4" t="s">
        <v>175</v>
      </c>
      <c r="F49" s="4" t="s">
        <v>176</v>
      </c>
      <c r="G49" s="4" t="s">
        <v>64</v>
      </c>
      <c r="H49" s="10" t="s">
        <v>65</v>
      </c>
      <c r="I49" s="10" t="s">
        <v>68</v>
      </c>
      <c r="J49" s="12" t="s">
        <v>200</v>
      </c>
      <c r="K49" s="10" t="s">
        <v>127</v>
      </c>
      <c r="L49" s="10" t="s">
        <v>38</v>
      </c>
      <c r="M49" s="10" t="s">
        <v>90</v>
      </c>
      <c r="N49" s="10" t="s">
        <v>201</v>
      </c>
      <c r="O49" s="15"/>
      <c r="P49" s="15"/>
      <c r="Q49" s="15"/>
      <c r="R49" s="13" t="s">
        <v>29</v>
      </c>
      <c r="S49" s="14" t="s">
        <v>30</v>
      </c>
      <c r="T49" s="15"/>
    </row>
    <row r="50">
      <c r="A50" s="7" t="str">
        <f>HYPERLINK("http://dunya.compmusic.upf.edu/document/by-id/8c7eccf5-0d9e-4f33-89f0-87e95b7da970.mp3","8c7eccf5-0d9e-4f33-89f0-87e95b7da970")</f>
        <v>8c7eccf5-0d9e-4f33-89f0-87e95b7da970</v>
      </c>
      <c r="B50" s="8" t="str">
        <f>HYPERLINK("http://musicbrainz.org/recording/8c7eccf5-0d9e-4f33-89f0-87e95b7da970","Gelmez Oldu Hiç Sesin")</f>
        <v>Gelmez Oldu Hiç Sesin</v>
      </c>
      <c r="C50" s="3" t="s">
        <v>202</v>
      </c>
      <c r="D50" s="9">
        <v>0.001585648148148148</v>
      </c>
      <c r="E50" s="4" t="s">
        <v>203</v>
      </c>
      <c r="F50" s="4" t="s">
        <v>52</v>
      </c>
      <c r="G50" s="4" t="s">
        <v>23</v>
      </c>
      <c r="H50" s="10" t="s">
        <v>204</v>
      </c>
      <c r="I50" s="10" t="s">
        <v>79</v>
      </c>
      <c r="J50" s="12" t="s">
        <v>26</v>
      </c>
      <c r="K50" s="10" t="s">
        <v>26</v>
      </c>
      <c r="L50" s="10" t="s">
        <v>38</v>
      </c>
      <c r="M50" s="10" t="s">
        <v>205</v>
      </c>
      <c r="N50" s="10" t="s">
        <v>26</v>
      </c>
      <c r="O50" s="15"/>
      <c r="P50" s="15"/>
      <c r="Q50" s="15"/>
      <c r="R50" s="32" t="s">
        <v>30</v>
      </c>
      <c r="S50" s="14" t="s">
        <v>30</v>
      </c>
      <c r="T50" s="13" t="s">
        <v>29</v>
      </c>
    </row>
    <row r="51">
      <c r="A51" s="7" t="str">
        <f>HYPERLINK("http://dunya.compmusic.upf.edu/document/by-id/d903d1e3-7073-4a25-a298-3942eacc4dd2.mp3","d903d1e3-7073-4a25-a298-3942eacc4dd2")</f>
        <v>d903d1e3-7073-4a25-a298-3942eacc4dd2</v>
      </c>
      <c r="B51" s="8" t="str">
        <f>HYPERLINK("http://musicbrainz.org/recording/d903d1e3-7073-4a25-a298-3942eacc4dd2","Şedaraban Peşrev")</f>
        <v>Şedaraban Peşrev</v>
      </c>
      <c r="C51" s="3" t="s">
        <v>206</v>
      </c>
      <c r="D51" s="22">
        <v>0.0033564814814814816</v>
      </c>
      <c r="E51" s="4" t="s">
        <v>116</v>
      </c>
      <c r="F51" s="4" t="s">
        <v>117</v>
      </c>
      <c r="G51" s="4" t="s">
        <v>34</v>
      </c>
      <c r="H51" s="10" t="s">
        <v>118</v>
      </c>
      <c r="I51" s="10" t="s">
        <v>54</v>
      </c>
      <c r="J51" s="12" t="s">
        <v>48</v>
      </c>
      <c r="K51" s="10" t="b">
        <v>0</v>
      </c>
      <c r="L51" s="10" t="s">
        <v>27</v>
      </c>
      <c r="M51" s="10" t="s">
        <v>28</v>
      </c>
      <c r="N51" s="10" t="s">
        <v>207</v>
      </c>
      <c r="O51" s="15"/>
      <c r="P51" s="15"/>
      <c r="Q51" s="15"/>
      <c r="R51" s="14" t="s">
        <v>30</v>
      </c>
      <c r="S51" s="24" t="s">
        <v>137</v>
      </c>
      <c r="T51" s="15"/>
    </row>
    <row r="52">
      <c r="C52" s="33"/>
      <c r="J52" s="34"/>
      <c r="O52" s="5"/>
    </row>
    <row r="53">
      <c r="A53" s="5"/>
      <c r="C53" s="33"/>
      <c r="J53" s="34"/>
      <c r="O53" s="5"/>
    </row>
    <row r="54">
      <c r="J54" s="34"/>
    </row>
    <row r="55">
      <c r="C55" s="5"/>
      <c r="D55" s="5"/>
      <c r="J55" s="34"/>
    </row>
    <row r="56">
      <c r="B56" s="5"/>
      <c r="J56" s="34"/>
    </row>
    <row r="57">
      <c r="J57" s="34"/>
    </row>
    <row r="58">
      <c r="J58" s="34"/>
    </row>
    <row r="59">
      <c r="J59" s="34"/>
    </row>
    <row r="60">
      <c r="J60" s="34"/>
    </row>
    <row r="61">
      <c r="J61" s="34"/>
    </row>
    <row r="62">
      <c r="J62" s="34"/>
    </row>
    <row r="63">
      <c r="J63" s="34"/>
    </row>
    <row r="64">
      <c r="J64" s="34"/>
    </row>
    <row r="65">
      <c r="J65" s="34"/>
    </row>
    <row r="66">
      <c r="J66" s="34"/>
    </row>
    <row r="67">
      <c r="J67" s="34"/>
    </row>
    <row r="68">
      <c r="J68" s="34"/>
    </row>
    <row r="69">
      <c r="J69" s="34"/>
    </row>
    <row r="70">
      <c r="J70" s="34"/>
    </row>
    <row r="71">
      <c r="J71" s="34"/>
    </row>
    <row r="72">
      <c r="J72" s="34"/>
    </row>
    <row r="73">
      <c r="J73" s="34"/>
    </row>
    <row r="74">
      <c r="J74" s="34"/>
    </row>
    <row r="75">
      <c r="J75" s="34"/>
    </row>
    <row r="76">
      <c r="J76" s="34"/>
    </row>
    <row r="77">
      <c r="J77" s="34"/>
    </row>
    <row r="78">
      <c r="J78" s="34"/>
    </row>
    <row r="79">
      <c r="J79" s="34"/>
    </row>
    <row r="80">
      <c r="J80" s="34"/>
    </row>
    <row r="81">
      <c r="J81" s="34"/>
    </row>
    <row r="82">
      <c r="J82" s="34"/>
    </row>
    <row r="83">
      <c r="J83" s="34"/>
    </row>
    <row r="84">
      <c r="J84" s="34"/>
    </row>
    <row r="85">
      <c r="J85" s="34"/>
    </row>
    <row r="86">
      <c r="J86" s="34"/>
    </row>
    <row r="87">
      <c r="J87" s="34"/>
    </row>
    <row r="88">
      <c r="J88" s="34"/>
    </row>
    <row r="89">
      <c r="J89" s="34"/>
    </row>
    <row r="90">
      <c r="J90" s="34"/>
    </row>
    <row r="91">
      <c r="J91" s="34"/>
    </row>
    <row r="92">
      <c r="J92" s="34"/>
    </row>
    <row r="93">
      <c r="J93" s="34"/>
    </row>
    <row r="94">
      <c r="J94" s="34"/>
    </row>
    <row r="95">
      <c r="J95" s="34"/>
    </row>
    <row r="96">
      <c r="J96" s="34"/>
    </row>
    <row r="97">
      <c r="J97" s="34"/>
    </row>
    <row r="98">
      <c r="J98" s="34"/>
    </row>
    <row r="99">
      <c r="J99" s="34"/>
    </row>
    <row r="100">
      <c r="J100" s="34"/>
    </row>
    <row r="101">
      <c r="J101" s="34"/>
    </row>
    <row r="102">
      <c r="J102" s="34"/>
    </row>
    <row r="103">
      <c r="J103" s="34"/>
    </row>
    <row r="104">
      <c r="J104" s="34"/>
    </row>
    <row r="105">
      <c r="J105" s="34"/>
    </row>
    <row r="106">
      <c r="J106" s="34"/>
    </row>
    <row r="107">
      <c r="J107" s="34"/>
    </row>
    <row r="108">
      <c r="J108" s="34"/>
    </row>
    <row r="109">
      <c r="J109" s="34"/>
    </row>
    <row r="110">
      <c r="J110" s="34"/>
    </row>
    <row r="111">
      <c r="J111" s="34"/>
    </row>
    <row r="112">
      <c r="J112" s="34"/>
    </row>
    <row r="113">
      <c r="J113" s="34"/>
    </row>
    <row r="114">
      <c r="J114" s="34"/>
    </row>
    <row r="115">
      <c r="J115" s="34"/>
    </row>
    <row r="116">
      <c r="J116" s="34"/>
    </row>
    <row r="117">
      <c r="J117" s="34"/>
    </row>
    <row r="118">
      <c r="J118" s="34"/>
    </row>
    <row r="119">
      <c r="J119" s="34"/>
    </row>
    <row r="120">
      <c r="J120" s="34"/>
    </row>
    <row r="121">
      <c r="J121" s="34"/>
    </row>
    <row r="122">
      <c r="J122" s="34"/>
    </row>
    <row r="123">
      <c r="J123" s="34"/>
    </row>
    <row r="124">
      <c r="J124" s="34"/>
    </row>
    <row r="125">
      <c r="J125" s="34"/>
    </row>
    <row r="126">
      <c r="J126" s="34"/>
    </row>
    <row r="127">
      <c r="J127" s="34"/>
    </row>
    <row r="128">
      <c r="J128" s="34"/>
    </row>
    <row r="129">
      <c r="J129" s="34"/>
    </row>
    <row r="130">
      <c r="J130" s="34"/>
    </row>
    <row r="131">
      <c r="J131" s="34"/>
    </row>
    <row r="132">
      <c r="J132" s="34"/>
    </row>
    <row r="133">
      <c r="J133" s="34"/>
    </row>
    <row r="134">
      <c r="J134" s="34"/>
    </row>
    <row r="135">
      <c r="J135" s="34"/>
    </row>
    <row r="136">
      <c r="J136" s="34"/>
    </row>
    <row r="137">
      <c r="J137" s="34"/>
    </row>
    <row r="138">
      <c r="J138" s="34"/>
    </row>
    <row r="139">
      <c r="J139" s="34"/>
    </row>
    <row r="140">
      <c r="J140" s="34"/>
    </row>
    <row r="141">
      <c r="J141" s="34"/>
    </row>
    <row r="142">
      <c r="J142" s="34"/>
    </row>
    <row r="143">
      <c r="J143" s="34"/>
    </row>
    <row r="144">
      <c r="J144" s="34"/>
    </row>
    <row r="145">
      <c r="J145" s="34"/>
    </row>
    <row r="146">
      <c r="J146" s="34"/>
    </row>
    <row r="147">
      <c r="J147" s="34"/>
    </row>
    <row r="148">
      <c r="J148" s="34"/>
    </row>
    <row r="149">
      <c r="J149" s="34"/>
    </row>
    <row r="150">
      <c r="J150" s="34"/>
    </row>
    <row r="151">
      <c r="J151" s="34"/>
    </row>
    <row r="152">
      <c r="J152" s="34"/>
    </row>
    <row r="153">
      <c r="J153" s="34"/>
    </row>
    <row r="154">
      <c r="J154" s="34"/>
    </row>
    <row r="155">
      <c r="J155" s="34"/>
    </row>
    <row r="156">
      <c r="J156" s="34"/>
    </row>
    <row r="157">
      <c r="J157" s="34"/>
    </row>
    <row r="158">
      <c r="J158" s="34"/>
    </row>
    <row r="159">
      <c r="J159" s="34"/>
    </row>
    <row r="160">
      <c r="J160" s="34"/>
    </row>
    <row r="161">
      <c r="J161" s="34"/>
    </row>
    <row r="162">
      <c r="J162" s="34"/>
    </row>
    <row r="163">
      <c r="J163" s="34"/>
    </row>
    <row r="164">
      <c r="J164" s="34"/>
    </row>
    <row r="165">
      <c r="J165" s="34"/>
    </row>
    <row r="166">
      <c r="J166" s="34"/>
    </row>
    <row r="167">
      <c r="J167" s="34"/>
    </row>
    <row r="168">
      <c r="J168" s="34"/>
    </row>
    <row r="169">
      <c r="J169" s="34"/>
    </row>
    <row r="170">
      <c r="J170" s="34"/>
    </row>
    <row r="171">
      <c r="J171" s="34"/>
    </row>
    <row r="172">
      <c r="J172" s="34"/>
    </row>
    <row r="173">
      <c r="J173" s="34"/>
    </row>
    <row r="174">
      <c r="J174" s="34"/>
    </row>
    <row r="175">
      <c r="J175" s="34"/>
    </row>
    <row r="176">
      <c r="J176" s="34"/>
    </row>
    <row r="177">
      <c r="J177" s="34"/>
    </row>
    <row r="178">
      <c r="J178" s="34"/>
    </row>
    <row r="179">
      <c r="J179" s="34"/>
    </row>
    <row r="180">
      <c r="J180" s="34"/>
    </row>
    <row r="181">
      <c r="J181" s="34"/>
    </row>
    <row r="182">
      <c r="J182" s="34"/>
    </row>
    <row r="183">
      <c r="J183" s="34"/>
    </row>
    <row r="184">
      <c r="J184" s="34"/>
    </row>
    <row r="185">
      <c r="J185" s="34"/>
    </row>
    <row r="186">
      <c r="J186" s="34"/>
    </row>
    <row r="187">
      <c r="J187" s="34"/>
    </row>
    <row r="188">
      <c r="J188" s="34"/>
    </row>
    <row r="189">
      <c r="J189" s="34"/>
    </row>
    <row r="190">
      <c r="J190" s="34"/>
    </row>
    <row r="191">
      <c r="J191" s="34"/>
    </row>
    <row r="192">
      <c r="J192" s="34"/>
    </row>
    <row r="193">
      <c r="J193" s="34"/>
    </row>
    <row r="194">
      <c r="J194" s="34"/>
    </row>
    <row r="195">
      <c r="J195" s="34"/>
    </row>
    <row r="196">
      <c r="J196" s="34"/>
    </row>
    <row r="197">
      <c r="J197" s="34"/>
    </row>
    <row r="198">
      <c r="J198" s="34"/>
    </row>
    <row r="199">
      <c r="J199" s="34"/>
    </row>
    <row r="200">
      <c r="J200" s="34"/>
    </row>
    <row r="201">
      <c r="J201" s="34"/>
    </row>
    <row r="202">
      <c r="J202" s="34"/>
    </row>
    <row r="203">
      <c r="J203" s="34"/>
    </row>
    <row r="204">
      <c r="J204" s="34"/>
    </row>
    <row r="205">
      <c r="J205" s="34"/>
    </row>
    <row r="206">
      <c r="J206" s="34"/>
    </row>
    <row r="207">
      <c r="J207" s="34"/>
    </row>
    <row r="208">
      <c r="J208" s="34"/>
    </row>
    <row r="209">
      <c r="J209" s="34"/>
    </row>
    <row r="210">
      <c r="J210" s="34"/>
    </row>
    <row r="211">
      <c r="J211" s="34"/>
    </row>
    <row r="212">
      <c r="J212" s="34"/>
    </row>
    <row r="213">
      <c r="J213" s="34"/>
    </row>
    <row r="214">
      <c r="J214" s="34"/>
    </row>
    <row r="215">
      <c r="J215" s="34"/>
    </row>
    <row r="216">
      <c r="J216" s="34"/>
    </row>
    <row r="217">
      <c r="J217" s="34"/>
    </row>
    <row r="218">
      <c r="J218" s="34"/>
    </row>
    <row r="219">
      <c r="J219" s="34"/>
    </row>
    <row r="220">
      <c r="J220" s="34"/>
    </row>
    <row r="221">
      <c r="J221" s="34"/>
    </row>
    <row r="222">
      <c r="J222" s="34"/>
    </row>
    <row r="223">
      <c r="J223" s="34"/>
    </row>
    <row r="224">
      <c r="J224" s="34"/>
    </row>
    <row r="225">
      <c r="J225" s="34"/>
    </row>
    <row r="226">
      <c r="J226" s="34"/>
    </row>
    <row r="227">
      <c r="J227" s="34"/>
    </row>
    <row r="228">
      <c r="J228" s="34"/>
    </row>
    <row r="229">
      <c r="J229" s="34"/>
    </row>
    <row r="230">
      <c r="J230" s="34"/>
    </row>
    <row r="231">
      <c r="J231" s="34"/>
    </row>
    <row r="232">
      <c r="J232" s="34"/>
    </row>
    <row r="233">
      <c r="J233" s="34"/>
    </row>
    <row r="234">
      <c r="J234" s="34"/>
    </row>
    <row r="235">
      <c r="J235" s="34"/>
    </row>
    <row r="236">
      <c r="J236" s="34"/>
    </row>
    <row r="237">
      <c r="J237" s="34"/>
    </row>
    <row r="238">
      <c r="J238" s="34"/>
    </row>
    <row r="239">
      <c r="J239" s="34"/>
    </row>
    <row r="240">
      <c r="J240" s="34"/>
    </row>
    <row r="241">
      <c r="J241" s="34"/>
    </row>
    <row r="242">
      <c r="J242" s="34"/>
    </row>
    <row r="243">
      <c r="J243" s="34"/>
    </row>
    <row r="244">
      <c r="J244" s="34"/>
    </row>
    <row r="245">
      <c r="J245" s="34"/>
    </row>
    <row r="246">
      <c r="J246" s="34"/>
    </row>
    <row r="247">
      <c r="J247" s="34"/>
    </row>
    <row r="248">
      <c r="J248" s="34"/>
    </row>
    <row r="249">
      <c r="J249" s="34"/>
    </row>
    <row r="250">
      <c r="J250" s="34"/>
    </row>
    <row r="251">
      <c r="J251" s="34"/>
    </row>
    <row r="252">
      <c r="J252" s="34"/>
    </row>
    <row r="253">
      <c r="J253" s="34"/>
    </row>
    <row r="254">
      <c r="J254" s="34"/>
    </row>
    <row r="255">
      <c r="J255" s="34"/>
    </row>
    <row r="256">
      <c r="J256" s="34"/>
    </row>
    <row r="257">
      <c r="J257" s="34"/>
    </row>
    <row r="258">
      <c r="J258" s="34"/>
    </row>
    <row r="259">
      <c r="J259" s="34"/>
    </row>
    <row r="260">
      <c r="J260" s="34"/>
    </row>
    <row r="261">
      <c r="J261" s="34"/>
    </row>
    <row r="262">
      <c r="J262" s="34"/>
    </row>
    <row r="263">
      <c r="J263" s="34"/>
    </row>
    <row r="264">
      <c r="J264" s="34"/>
    </row>
    <row r="265">
      <c r="J265" s="34"/>
    </row>
    <row r="266">
      <c r="J266" s="34"/>
    </row>
    <row r="267">
      <c r="J267" s="34"/>
    </row>
    <row r="268">
      <c r="J268" s="34"/>
    </row>
    <row r="269">
      <c r="J269" s="34"/>
    </row>
    <row r="270">
      <c r="J270" s="34"/>
    </row>
    <row r="271">
      <c r="J271" s="34"/>
    </row>
    <row r="272">
      <c r="J272" s="34"/>
    </row>
    <row r="273">
      <c r="J273" s="34"/>
    </row>
    <row r="274">
      <c r="J274" s="34"/>
    </row>
    <row r="275">
      <c r="J275" s="34"/>
    </row>
    <row r="276">
      <c r="J276" s="34"/>
    </row>
    <row r="277">
      <c r="J277" s="34"/>
    </row>
    <row r="278">
      <c r="J278" s="34"/>
    </row>
    <row r="279">
      <c r="J279" s="34"/>
    </row>
    <row r="280">
      <c r="J280" s="34"/>
    </row>
    <row r="281">
      <c r="J281" s="34"/>
    </row>
    <row r="282">
      <c r="J282" s="34"/>
    </row>
    <row r="283">
      <c r="J283" s="34"/>
    </row>
    <row r="284">
      <c r="J284" s="34"/>
    </row>
    <row r="285">
      <c r="J285" s="34"/>
    </row>
    <row r="286">
      <c r="J286" s="34"/>
    </row>
    <row r="287">
      <c r="J287" s="34"/>
    </row>
    <row r="288">
      <c r="J288" s="34"/>
    </row>
    <row r="289">
      <c r="J289" s="34"/>
    </row>
    <row r="290">
      <c r="J290" s="34"/>
    </row>
    <row r="291">
      <c r="J291" s="34"/>
    </row>
    <row r="292">
      <c r="J292" s="34"/>
    </row>
    <row r="293">
      <c r="J293" s="34"/>
    </row>
    <row r="294">
      <c r="J294" s="34"/>
    </row>
    <row r="295">
      <c r="J295" s="34"/>
    </row>
    <row r="296">
      <c r="J296" s="34"/>
    </row>
    <row r="297">
      <c r="J297" s="34"/>
    </row>
    <row r="298">
      <c r="J298" s="34"/>
    </row>
    <row r="299">
      <c r="J299" s="34"/>
    </row>
    <row r="300">
      <c r="J300" s="34"/>
    </row>
    <row r="301">
      <c r="J301" s="34"/>
    </row>
    <row r="302">
      <c r="J302" s="34"/>
    </row>
    <row r="303">
      <c r="J303" s="34"/>
    </row>
    <row r="304">
      <c r="J304" s="34"/>
    </row>
    <row r="305">
      <c r="J305" s="34"/>
    </row>
    <row r="306">
      <c r="J306" s="34"/>
    </row>
    <row r="307">
      <c r="J307" s="34"/>
    </row>
    <row r="308">
      <c r="J308" s="34"/>
    </row>
    <row r="309">
      <c r="J309" s="34"/>
    </row>
    <row r="310">
      <c r="J310" s="34"/>
    </row>
    <row r="311">
      <c r="J311" s="34"/>
    </row>
    <row r="312">
      <c r="J312" s="34"/>
    </row>
    <row r="313">
      <c r="J313" s="34"/>
    </row>
    <row r="314">
      <c r="J314" s="34"/>
    </row>
    <row r="315">
      <c r="J315" s="34"/>
    </row>
    <row r="316">
      <c r="J316" s="34"/>
    </row>
    <row r="317">
      <c r="J317" s="34"/>
    </row>
    <row r="318">
      <c r="J318" s="34"/>
    </row>
    <row r="319">
      <c r="J319" s="34"/>
    </row>
    <row r="320">
      <c r="J320" s="34"/>
    </row>
    <row r="321">
      <c r="J321" s="34"/>
    </row>
    <row r="322">
      <c r="J322" s="34"/>
    </row>
    <row r="323">
      <c r="J323" s="34"/>
    </row>
    <row r="324">
      <c r="J324" s="34"/>
    </row>
    <row r="325">
      <c r="J325" s="34"/>
    </row>
    <row r="326">
      <c r="J326" s="34"/>
    </row>
    <row r="327">
      <c r="J327" s="34"/>
    </row>
    <row r="328">
      <c r="J328" s="34"/>
    </row>
    <row r="329">
      <c r="J329" s="34"/>
    </row>
    <row r="330">
      <c r="J330" s="34"/>
    </row>
    <row r="331">
      <c r="J331" s="34"/>
    </row>
    <row r="332">
      <c r="J332" s="34"/>
    </row>
    <row r="333">
      <c r="J333" s="34"/>
    </row>
    <row r="334">
      <c r="J334" s="34"/>
    </row>
    <row r="335">
      <c r="J335" s="34"/>
    </row>
    <row r="336">
      <c r="J336" s="34"/>
    </row>
    <row r="337">
      <c r="J337" s="34"/>
    </row>
    <row r="338">
      <c r="J338" s="34"/>
    </row>
    <row r="339">
      <c r="J339" s="34"/>
    </row>
    <row r="340">
      <c r="J340" s="34"/>
    </row>
    <row r="341">
      <c r="J341" s="34"/>
    </row>
    <row r="342">
      <c r="J342" s="34"/>
    </row>
    <row r="343">
      <c r="J343" s="34"/>
    </row>
    <row r="344">
      <c r="J344" s="34"/>
    </row>
    <row r="345">
      <c r="J345" s="34"/>
    </row>
    <row r="346">
      <c r="J346" s="34"/>
    </row>
    <row r="347">
      <c r="J347" s="34"/>
    </row>
    <row r="348">
      <c r="J348" s="34"/>
    </row>
    <row r="349">
      <c r="J349" s="34"/>
    </row>
    <row r="350">
      <c r="J350" s="34"/>
    </row>
    <row r="351">
      <c r="J351" s="34"/>
    </row>
    <row r="352">
      <c r="J352" s="34"/>
    </row>
    <row r="353">
      <c r="J353" s="34"/>
    </row>
    <row r="354">
      <c r="J354" s="34"/>
    </row>
    <row r="355">
      <c r="J355" s="34"/>
    </row>
    <row r="356">
      <c r="J356" s="34"/>
    </row>
    <row r="357">
      <c r="J357" s="34"/>
    </row>
    <row r="358">
      <c r="J358" s="34"/>
    </row>
    <row r="359">
      <c r="J359" s="34"/>
    </row>
    <row r="360">
      <c r="J360" s="34"/>
    </row>
    <row r="361">
      <c r="J361" s="34"/>
    </row>
    <row r="362">
      <c r="J362" s="34"/>
    </row>
    <row r="363">
      <c r="J363" s="34"/>
    </row>
    <row r="364">
      <c r="J364" s="34"/>
    </row>
    <row r="365">
      <c r="J365" s="34"/>
    </row>
    <row r="366">
      <c r="J366" s="34"/>
    </row>
    <row r="367">
      <c r="J367" s="34"/>
    </row>
    <row r="368">
      <c r="J368" s="34"/>
    </row>
    <row r="369">
      <c r="J369" s="34"/>
    </row>
    <row r="370">
      <c r="J370" s="34"/>
    </row>
    <row r="371">
      <c r="J371" s="34"/>
    </row>
    <row r="372">
      <c r="J372" s="34"/>
    </row>
    <row r="373">
      <c r="J373" s="34"/>
    </row>
    <row r="374">
      <c r="J374" s="34"/>
    </row>
    <row r="375">
      <c r="J375" s="34"/>
    </row>
    <row r="376">
      <c r="J376" s="34"/>
    </row>
    <row r="377">
      <c r="J377" s="34"/>
    </row>
    <row r="378">
      <c r="J378" s="34"/>
    </row>
    <row r="379">
      <c r="J379" s="34"/>
    </row>
    <row r="380">
      <c r="J380" s="34"/>
    </row>
    <row r="381">
      <c r="J381" s="34"/>
    </row>
    <row r="382">
      <c r="J382" s="34"/>
    </row>
    <row r="383">
      <c r="J383" s="34"/>
    </row>
    <row r="384">
      <c r="J384" s="34"/>
    </row>
    <row r="385">
      <c r="J385" s="34"/>
    </row>
    <row r="386">
      <c r="J386" s="34"/>
    </row>
    <row r="387">
      <c r="J387" s="34"/>
    </row>
    <row r="388">
      <c r="J388" s="34"/>
    </row>
    <row r="389">
      <c r="J389" s="34"/>
    </row>
    <row r="390">
      <c r="J390" s="34"/>
    </row>
    <row r="391">
      <c r="J391" s="34"/>
    </row>
    <row r="392">
      <c r="J392" s="34"/>
    </row>
    <row r="393">
      <c r="J393" s="34"/>
    </row>
    <row r="394">
      <c r="J394" s="34"/>
    </row>
    <row r="395">
      <c r="J395" s="34"/>
    </row>
    <row r="396">
      <c r="J396" s="34"/>
    </row>
    <row r="397">
      <c r="J397" s="34"/>
    </row>
    <row r="398">
      <c r="J398" s="34"/>
    </row>
    <row r="399">
      <c r="J399" s="34"/>
    </row>
    <row r="400">
      <c r="J400" s="34"/>
    </row>
    <row r="401">
      <c r="J401" s="34"/>
    </row>
    <row r="402">
      <c r="J402" s="34"/>
    </row>
    <row r="403">
      <c r="J403" s="34"/>
    </row>
    <row r="404">
      <c r="J404" s="34"/>
    </row>
    <row r="405">
      <c r="J405" s="34"/>
    </row>
    <row r="406">
      <c r="J406" s="34"/>
    </row>
    <row r="407">
      <c r="J407" s="34"/>
    </row>
    <row r="408">
      <c r="J408" s="34"/>
    </row>
    <row r="409">
      <c r="J409" s="34"/>
    </row>
    <row r="410">
      <c r="J410" s="34"/>
    </row>
    <row r="411">
      <c r="J411" s="34"/>
    </row>
    <row r="412">
      <c r="J412" s="34"/>
    </row>
    <row r="413">
      <c r="J413" s="34"/>
    </row>
    <row r="414">
      <c r="J414" s="34"/>
    </row>
    <row r="415">
      <c r="J415" s="34"/>
    </row>
    <row r="416">
      <c r="J416" s="34"/>
    </row>
    <row r="417">
      <c r="J417" s="34"/>
    </row>
    <row r="418">
      <c r="J418" s="34"/>
    </row>
    <row r="419">
      <c r="J419" s="34"/>
    </row>
    <row r="420">
      <c r="J420" s="34"/>
    </row>
    <row r="421">
      <c r="J421" s="34"/>
    </row>
    <row r="422">
      <c r="J422" s="34"/>
    </row>
    <row r="423">
      <c r="J423" s="34"/>
    </row>
    <row r="424">
      <c r="J424" s="34"/>
    </row>
    <row r="425">
      <c r="J425" s="34"/>
    </row>
    <row r="426">
      <c r="J426" s="34"/>
    </row>
    <row r="427">
      <c r="J427" s="34"/>
    </row>
    <row r="428">
      <c r="J428" s="34"/>
    </row>
    <row r="429">
      <c r="J429" s="34"/>
    </row>
    <row r="430">
      <c r="J430" s="34"/>
    </row>
    <row r="431">
      <c r="J431" s="34"/>
    </row>
    <row r="432">
      <c r="J432" s="34"/>
    </row>
    <row r="433">
      <c r="J433" s="34"/>
    </row>
    <row r="434">
      <c r="J434" s="34"/>
    </row>
    <row r="435">
      <c r="J435" s="34"/>
    </row>
    <row r="436">
      <c r="J436" s="34"/>
    </row>
    <row r="437">
      <c r="J437" s="34"/>
    </row>
    <row r="438">
      <c r="J438" s="34"/>
    </row>
    <row r="439">
      <c r="J439" s="34"/>
    </row>
    <row r="440">
      <c r="J440" s="34"/>
    </row>
    <row r="441">
      <c r="J441" s="34"/>
    </row>
    <row r="442">
      <c r="J442" s="34"/>
    </row>
    <row r="443">
      <c r="J443" s="34"/>
    </row>
    <row r="444">
      <c r="J444" s="34"/>
    </row>
    <row r="445">
      <c r="J445" s="34"/>
    </row>
    <row r="446">
      <c r="J446" s="34"/>
    </row>
    <row r="447">
      <c r="J447" s="34"/>
    </row>
    <row r="448">
      <c r="J448" s="34"/>
    </row>
    <row r="449">
      <c r="J449" s="34"/>
    </row>
    <row r="450">
      <c r="J450" s="34"/>
    </row>
    <row r="451">
      <c r="J451" s="34"/>
    </row>
    <row r="452">
      <c r="J452" s="34"/>
    </row>
    <row r="453">
      <c r="J453" s="34"/>
    </row>
    <row r="454">
      <c r="J454" s="34"/>
    </row>
    <row r="455">
      <c r="J455" s="34"/>
    </row>
    <row r="456">
      <c r="J456" s="34"/>
    </row>
    <row r="457">
      <c r="J457" s="34"/>
    </row>
    <row r="458">
      <c r="J458" s="34"/>
    </row>
    <row r="459">
      <c r="J459" s="34"/>
    </row>
    <row r="460">
      <c r="J460" s="34"/>
    </row>
    <row r="461">
      <c r="J461" s="34"/>
    </row>
    <row r="462">
      <c r="J462" s="34"/>
    </row>
    <row r="463">
      <c r="J463" s="34"/>
    </row>
    <row r="464">
      <c r="J464" s="34"/>
    </row>
    <row r="465">
      <c r="J465" s="34"/>
    </row>
    <row r="466">
      <c r="J466" s="34"/>
    </row>
    <row r="467">
      <c r="J467" s="34"/>
    </row>
    <row r="468">
      <c r="J468" s="34"/>
    </row>
    <row r="469">
      <c r="J469" s="34"/>
    </row>
    <row r="470">
      <c r="J470" s="34"/>
    </row>
    <row r="471">
      <c r="J471" s="34"/>
    </row>
    <row r="472">
      <c r="J472" s="34"/>
    </row>
    <row r="473">
      <c r="J473" s="34"/>
    </row>
    <row r="474">
      <c r="J474" s="34"/>
    </row>
    <row r="475">
      <c r="J475" s="34"/>
    </row>
    <row r="476">
      <c r="J476" s="34"/>
    </row>
    <row r="477">
      <c r="J477" s="34"/>
    </row>
    <row r="478">
      <c r="J478" s="34"/>
    </row>
    <row r="479">
      <c r="J479" s="34"/>
    </row>
    <row r="480">
      <c r="J480" s="34"/>
    </row>
    <row r="481">
      <c r="J481" s="34"/>
    </row>
    <row r="482">
      <c r="J482" s="34"/>
    </row>
    <row r="483">
      <c r="J483" s="34"/>
    </row>
    <row r="484">
      <c r="J484" s="34"/>
    </row>
    <row r="485">
      <c r="J485" s="34"/>
    </row>
    <row r="486">
      <c r="J486" s="34"/>
    </row>
    <row r="487">
      <c r="J487" s="34"/>
    </row>
    <row r="488">
      <c r="J488" s="34"/>
    </row>
    <row r="489">
      <c r="J489" s="34"/>
    </row>
    <row r="490">
      <c r="J490" s="34"/>
    </row>
    <row r="491">
      <c r="J491" s="34"/>
    </row>
    <row r="492">
      <c r="J492" s="34"/>
    </row>
    <row r="493">
      <c r="J493" s="34"/>
    </row>
    <row r="494">
      <c r="J494" s="34"/>
    </row>
    <row r="495">
      <c r="J495" s="34"/>
    </row>
    <row r="496">
      <c r="J496" s="34"/>
    </row>
    <row r="497">
      <c r="J497" s="34"/>
    </row>
    <row r="498">
      <c r="J498" s="34"/>
    </row>
    <row r="499">
      <c r="J499" s="34"/>
    </row>
    <row r="500">
      <c r="J500" s="34"/>
    </row>
    <row r="501">
      <c r="J501" s="34"/>
    </row>
    <row r="502">
      <c r="J502" s="34"/>
    </row>
    <row r="503">
      <c r="J503" s="34"/>
    </row>
    <row r="504">
      <c r="J504" s="34"/>
    </row>
    <row r="505">
      <c r="J505" s="34"/>
    </row>
    <row r="506">
      <c r="J506" s="34"/>
    </row>
    <row r="507">
      <c r="J507" s="34"/>
    </row>
    <row r="508">
      <c r="J508" s="34"/>
    </row>
    <row r="509">
      <c r="J509" s="34"/>
    </row>
    <row r="510">
      <c r="J510" s="34"/>
    </row>
    <row r="511">
      <c r="J511" s="34"/>
    </row>
    <row r="512">
      <c r="J512" s="34"/>
    </row>
    <row r="513">
      <c r="J513" s="34"/>
    </row>
    <row r="514">
      <c r="J514" s="34"/>
    </row>
    <row r="515">
      <c r="J515" s="34"/>
    </row>
    <row r="516">
      <c r="J516" s="34"/>
    </row>
    <row r="517">
      <c r="J517" s="34"/>
    </row>
    <row r="518">
      <c r="J518" s="34"/>
    </row>
    <row r="519">
      <c r="J519" s="34"/>
    </row>
    <row r="520">
      <c r="J520" s="34"/>
    </row>
    <row r="521">
      <c r="J521" s="34"/>
    </row>
    <row r="522">
      <c r="J522" s="34"/>
    </row>
    <row r="523">
      <c r="J523" s="34"/>
    </row>
    <row r="524">
      <c r="J524" s="34"/>
    </row>
    <row r="525">
      <c r="J525" s="34"/>
    </row>
    <row r="526">
      <c r="J526" s="34"/>
    </row>
    <row r="527">
      <c r="J527" s="34"/>
    </row>
    <row r="528">
      <c r="J528" s="34"/>
    </row>
    <row r="529">
      <c r="J529" s="34"/>
    </row>
    <row r="530">
      <c r="J530" s="34"/>
    </row>
    <row r="531">
      <c r="J531" s="34"/>
    </row>
    <row r="532">
      <c r="J532" s="34"/>
    </row>
    <row r="533">
      <c r="J533" s="34"/>
    </row>
    <row r="534">
      <c r="J534" s="34"/>
    </row>
    <row r="535">
      <c r="J535" s="34"/>
    </row>
    <row r="536">
      <c r="J536" s="34"/>
    </row>
    <row r="537">
      <c r="J537" s="34"/>
    </row>
    <row r="538">
      <c r="J538" s="34"/>
    </row>
    <row r="539">
      <c r="J539" s="34"/>
    </row>
    <row r="540">
      <c r="J540" s="34"/>
    </row>
    <row r="541">
      <c r="J541" s="34"/>
    </row>
    <row r="542">
      <c r="J542" s="34"/>
    </row>
    <row r="543">
      <c r="J543" s="34"/>
    </row>
    <row r="544">
      <c r="J544" s="34"/>
    </row>
    <row r="545">
      <c r="J545" s="34"/>
    </row>
    <row r="546">
      <c r="J546" s="34"/>
    </row>
    <row r="547">
      <c r="J547" s="34"/>
    </row>
    <row r="548">
      <c r="J548" s="34"/>
    </row>
    <row r="549">
      <c r="J549" s="34"/>
    </row>
    <row r="550">
      <c r="J550" s="34"/>
    </row>
    <row r="551">
      <c r="J551" s="34"/>
    </row>
    <row r="552">
      <c r="J552" s="34"/>
    </row>
    <row r="553">
      <c r="J553" s="34"/>
    </row>
    <row r="554">
      <c r="J554" s="34"/>
    </row>
    <row r="555">
      <c r="J555" s="34"/>
    </row>
    <row r="556">
      <c r="J556" s="34"/>
    </row>
    <row r="557">
      <c r="J557" s="34"/>
    </row>
    <row r="558">
      <c r="J558" s="34"/>
    </row>
    <row r="559">
      <c r="J559" s="34"/>
    </row>
    <row r="560">
      <c r="J560" s="34"/>
    </row>
    <row r="561">
      <c r="J561" s="34"/>
    </row>
    <row r="562">
      <c r="J562" s="34"/>
    </row>
    <row r="563">
      <c r="J563" s="34"/>
    </row>
    <row r="564">
      <c r="J564" s="34"/>
    </row>
    <row r="565">
      <c r="J565" s="34"/>
    </row>
    <row r="566">
      <c r="J566" s="34"/>
    </row>
    <row r="567">
      <c r="J567" s="34"/>
    </row>
    <row r="568">
      <c r="J568" s="34"/>
    </row>
    <row r="569">
      <c r="J569" s="34"/>
    </row>
    <row r="570">
      <c r="J570" s="34"/>
    </row>
    <row r="571">
      <c r="J571" s="34"/>
    </row>
    <row r="572">
      <c r="J572" s="34"/>
    </row>
    <row r="573">
      <c r="J573" s="34"/>
    </row>
    <row r="574">
      <c r="J574" s="34"/>
    </row>
    <row r="575">
      <c r="J575" s="34"/>
    </row>
    <row r="576">
      <c r="J576" s="34"/>
    </row>
    <row r="577">
      <c r="J577" s="34"/>
    </row>
    <row r="578">
      <c r="J578" s="34"/>
    </row>
    <row r="579">
      <c r="J579" s="34"/>
    </row>
    <row r="580">
      <c r="J580" s="34"/>
    </row>
    <row r="581">
      <c r="J581" s="34"/>
    </row>
    <row r="582">
      <c r="J582" s="34"/>
    </row>
    <row r="583">
      <c r="J583" s="34"/>
    </row>
    <row r="584">
      <c r="J584" s="34"/>
    </row>
    <row r="585">
      <c r="J585" s="34"/>
    </row>
    <row r="586">
      <c r="J586" s="34"/>
    </row>
    <row r="587">
      <c r="J587" s="34"/>
    </row>
    <row r="588">
      <c r="J588" s="34"/>
    </row>
    <row r="589">
      <c r="J589" s="34"/>
    </row>
    <row r="590">
      <c r="J590" s="34"/>
    </row>
    <row r="591">
      <c r="J591" s="34"/>
    </row>
    <row r="592">
      <c r="J592" s="34"/>
    </row>
    <row r="593">
      <c r="J593" s="34"/>
    </row>
    <row r="594">
      <c r="J594" s="34"/>
    </row>
    <row r="595">
      <c r="J595" s="34"/>
    </row>
    <row r="596">
      <c r="J596" s="34"/>
    </row>
    <row r="597">
      <c r="J597" s="34"/>
    </row>
    <row r="598">
      <c r="J598" s="34"/>
    </row>
    <row r="599">
      <c r="J599" s="34"/>
    </row>
    <row r="600">
      <c r="J600" s="34"/>
    </row>
    <row r="601">
      <c r="J601" s="34"/>
    </row>
    <row r="602">
      <c r="J602" s="34"/>
    </row>
    <row r="603">
      <c r="J603" s="34"/>
    </row>
    <row r="604">
      <c r="J604" s="34"/>
    </row>
    <row r="605">
      <c r="J605" s="34"/>
    </row>
    <row r="606">
      <c r="J606" s="34"/>
    </row>
    <row r="607">
      <c r="J607" s="34"/>
    </row>
    <row r="608">
      <c r="J608" s="34"/>
    </row>
    <row r="609">
      <c r="J609" s="34"/>
    </row>
    <row r="610">
      <c r="J610" s="34"/>
    </row>
    <row r="611">
      <c r="J611" s="34"/>
    </row>
    <row r="612">
      <c r="J612" s="34"/>
    </row>
    <row r="613">
      <c r="J613" s="34"/>
    </row>
    <row r="614">
      <c r="J614" s="34"/>
    </row>
    <row r="615">
      <c r="J615" s="34"/>
    </row>
    <row r="616">
      <c r="J616" s="34"/>
    </row>
    <row r="617">
      <c r="J617" s="34"/>
    </row>
    <row r="618">
      <c r="J618" s="34"/>
    </row>
    <row r="619">
      <c r="J619" s="34"/>
    </row>
    <row r="620">
      <c r="J620" s="34"/>
    </row>
    <row r="621">
      <c r="J621" s="34"/>
    </row>
    <row r="622">
      <c r="J622" s="34"/>
    </row>
    <row r="623">
      <c r="J623" s="34"/>
    </row>
    <row r="624">
      <c r="J624" s="34"/>
    </row>
    <row r="625">
      <c r="J625" s="34"/>
    </row>
    <row r="626">
      <c r="J626" s="34"/>
    </row>
    <row r="627">
      <c r="J627" s="34"/>
    </row>
    <row r="628">
      <c r="J628" s="34"/>
    </row>
    <row r="629">
      <c r="J629" s="34"/>
    </row>
    <row r="630">
      <c r="J630" s="34"/>
    </row>
    <row r="631">
      <c r="J631" s="34"/>
    </row>
    <row r="632">
      <c r="J632" s="34"/>
    </row>
    <row r="633">
      <c r="J633" s="34"/>
    </row>
    <row r="634">
      <c r="J634" s="34"/>
    </row>
    <row r="635">
      <c r="J635" s="34"/>
    </row>
    <row r="636">
      <c r="J636" s="34"/>
    </row>
    <row r="637">
      <c r="J637" s="34"/>
    </row>
    <row r="638">
      <c r="J638" s="34"/>
    </row>
    <row r="639">
      <c r="J639" s="34"/>
    </row>
    <row r="640">
      <c r="J640" s="34"/>
    </row>
    <row r="641">
      <c r="J641" s="34"/>
    </row>
    <row r="642">
      <c r="J642" s="34"/>
    </row>
    <row r="643">
      <c r="J643" s="34"/>
    </row>
    <row r="644">
      <c r="J644" s="34"/>
    </row>
    <row r="645">
      <c r="J645" s="34"/>
    </row>
    <row r="646">
      <c r="J646" s="34"/>
    </row>
    <row r="647">
      <c r="J647" s="34"/>
    </row>
    <row r="648">
      <c r="J648" s="34"/>
    </row>
    <row r="649">
      <c r="J649" s="34"/>
    </row>
    <row r="650">
      <c r="J650" s="34"/>
    </row>
    <row r="651">
      <c r="J651" s="34"/>
    </row>
    <row r="652">
      <c r="J652" s="34"/>
    </row>
    <row r="653">
      <c r="J653" s="34"/>
    </row>
    <row r="654">
      <c r="J654" s="34"/>
    </row>
    <row r="655">
      <c r="J655" s="34"/>
    </row>
    <row r="656">
      <c r="J656" s="34"/>
    </row>
    <row r="657">
      <c r="J657" s="34"/>
    </row>
    <row r="658">
      <c r="J658" s="34"/>
    </row>
    <row r="659">
      <c r="J659" s="34"/>
    </row>
    <row r="660">
      <c r="J660" s="34"/>
    </row>
    <row r="661">
      <c r="J661" s="34"/>
    </row>
    <row r="662">
      <c r="J662" s="34"/>
    </row>
    <row r="663">
      <c r="J663" s="34"/>
    </row>
    <row r="664">
      <c r="J664" s="34"/>
    </row>
    <row r="665">
      <c r="J665" s="34"/>
    </row>
    <row r="666">
      <c r="J666" s="34"/>
    </row>
    <row r="667">
      <c r="J667" s="34"/>
    </row>
    <row r="668">
      <c r="J668" s="34"/>
    </row>
    <row r="669">
      <c r="J669" s="34"/>
    </row>
    <row r="670">
      <c r="J670" s="34"/>
    </row>
    <row r="671">
      <c r="J671" s="34"/>
    </row>
    <row r="672">
      <c r="J672" s="34"/>
    </row>
    <row r="673">
      <c r="J673" s="34"/>
    </row>
    <row r="674">
      <c r="J674" s="34"/>
    </row>
    <row r="675">
      <c r="J675" s="34"/>
    </row>
    <row r="676">
      <c r="J676" s="34"/>
    </row>
    <row r="677">
      <c r="J677" s="34"/>
    </row>
    <row r="678">
      <c r="J678" s="34"/>
    </row>
    <row r="679">
      <c r="J679" s="34"/>
    </row>
    <row r="680">
      <c r="J680" s="34"/>
    </row>
    <row r="681">
      <c r="J681" s="34"/>
    </row>
    <row r="682">
      <c r="J682" s="34"/>
    </row>
    <row r="683">
      <c r="J683" s="34"/>
    </row>
    <row r="684">
      <c r="J684" s="34"/>
    </row>
    <row r="685">
      <c r="J685" s="34"/>
    </row>
    <row r="686">
      <c r="J686" s="34"/>
    </row>
    <row r="687">
      <c r="J687" s="34"/>
    </row>
    <row r="688">
      <c r="J688" s="34"/>
    </row>
    <row r="689">
      <c r="J689" s="34"/>
    </row>
    <row r="690">
      <c r="J690" s="34"/>
    </row>
    <row r="691">
      <c r="J691" s="34"/>
    </row>
    <row r="692">
      <c r="J692" s="34"/>
    </row>
    <row r="693">
      <c r="J693" s="34"/>
    </row>
    <row r="694">
      <c r="J694" s="34"/>
    </row>
    <row r="695">
      <c r="J695" s="34"/>
    </row>
    <row r="696">
      <c r="J696" s="34"/>
    </row>
    <row r="697">
      <c r="J697" s="34"/>
    </row>
    <row r="698">
      <c r="J698" s="34"/>
    </row>
    <row r="699">
      <c r="J699" s="34"/>
    </row>
    <row r="700">
      <c r="J700" s="34"/>
    </row>
    <row r="701">
      <c r="J701" s="34"/>
    </row>
    <row r="702">
      <c r="J702" s="34"/>
    </row>
    <row r="703">
      <c r="J703" s="34"/>
    </row>
    <row r="704">
      <c r="J704" s="34"/>
    </row>
    <row r="705">
      <c r="J705" s="34"/>
    </row>
    <row r="706">
      <c r="J706" s="34"/>
    </row>
    <row r="707">
      <c r="J707" s="34"/>
    </row>
    <row r="708">
      <c r="J708" s="34"/>
    </row>
    <row r="709">
      <c r="J709" s="34"/>
    </row>
    <row r="710">
      <c r="J710" s="34"/>
    </row>
    <row r="711">
      <c r="J711" s="34"/>
    </row>
    <row r="712">
      <c r="J712" s="34"/>
    </row>
    <row r="713">
      <c r="J713" s="34"/>
    </row>
    <row r="714">
      <c r="J714" s="34"/>
    </row>
    <row r="715">
      <c r="J715" s="34"/>
    </row>
    <row r="716">
      <c r="J716" s="34"/>
    </row>
    <row r="717">
      <c r="J717" s="34"/>
    </row>
    <row r="718">
      <c r="J718" s="34"/>
    </row>
    <row r="719">
      <c r="J719" s="34"/>
    </row>
    <row r="720">
      <c r="J720" s="34"/>
    </row>
    <row r="721">
      <c r="J721" s="34"/>
    </row>
    <row r="722">
      <c r="J722" s="34"/>
    </row>
    <row r="723">
      <c r="J723" s="34"/>
    </row>
    <row r="724">
      <c r="J724" s="34"/>
    </row>
    <row r="725">
      <c r="J725" s="34"/>
    </row>
    <row r="726">
      <c r="J726" s="34"/>
    </row>
    <row r="727">
      <c r="J727" s="34"/>
    </row>
    <row r="728">
      <c r="J728" s="34"/>
    </row>
    <row r="729">
      <c r="J729" s="34"/>
    </row>
    <row r="730">
      <c r="J730" s="34"/>
    </row>
    <row r="731">
      <c r="J731" s="34"/>
    </row>
    <row r="732">
      <c r="J732" s="34"/>
    </row>
    <row r="733">
      <c r="J733" s="34"/>
    </row>
    <row r="734">
      <c r="J734" s="34"/>
    </row>
    <row r="735">
      <c r="J735" s="34"/>
    </row>
    <row r="736">
      <c r="J736" s="34"/>
    </row>
    <row r="737">
      <c r="J737" s="34"/>
    </row>
    <row r="738">
      <c r="J738" s="34"/>
    </row>
    <row r="739">
      <c r="J739" s="34"/>
    </row>
    <row r="740">
      <c r="J740" s="34"/>
    </row>
    <row r="741">
      <c r="J741" s="34"/>
    </row>
    <row r="742">
      <c r="J742" s="34"/>
    </row>
    <row r="743">
      <c r="J743" s="34"/>
    </row>
    <row r="744">
      <c r="J744" s="34"/>
    </row>
    <row r="745">
      <c r="J745" s="34"/>
    </row>
    <row r="746">
      <c r="J746" s="34"/>
    </row>
    <row r="747">
      <c r="J747" s="34"/>
    </row>
    <row r="748">
      <c r="J748" s="34"/>
    </row>
    <row r="749">
      <c r="J749" s="34"/>
    </row>
    <row r="750">
      <c r="J750" s="34"/>
    </row>
    <row r="751">
      <c r="J751" s="34"/>
    </row>
    <row r="752">
      <c r="J752" s="34"/>
    </row>
    <row r="753">
      <c r="J753" s="34"/>
    </row>
    <row r="754">
      <c r="J754" s="34"/>
    </row>
    <row r="755">
      <c r="J755" s="34"/>
    </row>
    <row r="756">
      <c r="J756" s="34"/>
    </row>
    <row r="757">
      <c r="J757" s="34"/>
    </row>
    <row r="758">
      <c r="J758" s="34"/>
    </row>
    <row r="759">
      <c r="J759" s="34"/>
    </row>
    <row r="760">
      <c r="J760" s="34"/>
    </row>
    <row r="761">
      <c r="J761" s="34"/>
    </row>
    <row r="762">
      <c r="J762" s="34"/>
    </row>
    <row r="763">
      <c r="J763" s="34"/>
    </row>
    <row r="764">
      <c r="J764" s="34"/>
    </row>
    <row r="765">
      <c r="J765" s="34"/>
    </row>
    <row r="766">
      <c r="J766" s="34"/>
    </row>
    <row r="767">
      <c r="J767" s="34"/>
    </row>
    <row r="768">
      <c r="J768" s="34"/>
    </row>
    <row r="769">
      <c r="J769" s="34"/>
    </row>
    <row r="770">
      <c r="J770" s="34"/>
    </row>
    <row r="771">
      <c r="J771" s="34"/>
    </row>
    <row r="772">
      <c r="J772" s="34"/>
    </row>
    <row r="773">
      <c r="J773" s="34"/>
    </row>
    <row r="774">
      <c r="J774" s="34"/>
    </row>
    <row r="775">
      <c r="J775" s="34"/>
    </row>
    <row r="776">
      <c r="J776" s="34"/>
    </row>
    <row r="777">
      <c r="J777" s="34"/>
    </row>
    <row r="778">
      <c r="J778" s="34"/>
    </row>
    <row r="779">
      <c r="J779" s="34"/>
    </row>
    <row r="780">
      <c r="J780" s="34"/>
    </row>
    <row r="781">
      <c r="J781" s="34"/>
    </row>
    <row r="782">
      <c r="J782" s="34"/>
    </row>
    <row r="783">
      <c r="J783" s="34"/>
    </row>
    <row r="784">
      <c r="J784" s="34"/>
    </row>
    <row r="785">
      <c r="J785" s="34"/>
    </row>
    <row r="786">
      <c r="J786" s="34"/>
    </row>
    <row r="787">
      <c r="J787" s="34"/>
    </row>
    <row r="788">
      <c r="J788" s="34"/>
    </row>
    <row r="789">
      <c r="J789" s="34"/>
    </row>
    <row r="790">
      <c r="J790" s="34"/>
    </row>
    <row r="791">
      <c r="J791" s="34"/>
    </row>
    <row r="792">
      <c r="J792" s="34"/>
    </row>
    <row r="793">
      <c r="J793" s="34"/>
    </row>
    <row r="794">
      <c r="J794" s="34"/>
    </row>
    <row r="795">
      <c r="J795" s="34"/>
    </row>
    <row r="796">
      <c r="J796" s="34"/>
    </row>
    <row r="797">
      <c r="J797" s="34"/>
    </row>
    <row r="798">
      <c r="J798" s="34"/>
    </row>
    <row r="799">
      <c r="J799" s="34"/>
    </row>
    <row r="800">
      <c r="J800" s="34"/>
    </row>
    <row r="801">
      <c r="J801" s="34"/>
    </row>
    <row r="802">
      <c r="J802" s="34"/>
    </row>
    <row r="803">
      <c r="J803" s="34"/>
    </row>
    <row r="804">
      <c r="J804" s="34"/>
    </row>
    <row r="805">
      <c r="J805" s="34"/>
    </row>
    <row r="806">
      <c r="J806" s="34"/>
    </row>
    <row r="807">
      <c r="J807" s="34"/>
    </row>
    <row r="808">
      <c r="J808" s="34"/>
    </row>
    <row r="809">
      <c r="J809" s="34"/>
    </row>
    <row r="810">
      <c r="J810" s="34"/>
    </row>
    <row r="811">
      <c r="J811" s="34"/>
    </row>
    <row r="812">
      <c r="J812" s="34"/>
    </row>
    <row r="813">
      <c r="J813" s="34"/>
    </row>
    <row r="814">
      <c r="J814" s="34"/>
    </row>
    <row r="815">
      <c r="J815" s="34"/>
    </row>
    <row r="816">
      <c r="J816" s="34"/>
    </row>
    <row r="817">
      <c r="J817" s="34"/>
    </row>
    <row r="818">
      <c r="J818" s="34"/>
    </row>
    <row r="819">
      <c r="J819" s="34"/>
    </row>
    <row r="820">
      <c r="J820" s="34"/>
    </row>
    <row r="821">
      <c r="J821" s="34"/>
    </row>
    <row r="822">
      <c r="J822" s="34"/>
    </row>
    <row r="823">
      <c r="J823" s="34"/>
    </row>
    <row r="824">
      <c r="J824" s="34"/>
    </row>
    <row r="825">
      <c r="J825" s="34"/>
    </row>
    <row r="826">
      <c r="J826" s="34"/>
    </row>
    <row r="827">
      <c r="J827" s="34"/>
    </row>
    <row r="828">
      <c r="J828" s="34"/>
    </row>
    <row r="829">
      <c r="J829" s="34"/>
    </row>
    <row r="830">
      <c r="J830" s="34"/>
    </row>
    <row r="831">
      <c r="J831" s="34"/>
    </row>
    <row r="832">
      <c r="J832" s="34"/>
    </row>
    <row r="833">
      <c r="J833" s="34"/>
    </row>
    <row r="834">
      <c r="J834" s="34"/>
    </row>
    <row r="835">
      <c r="J835" s="34"/>
    </row>
    <row r="836">
      <c r="J836" s="34"/>
    </row>
    <row r="837">
      <c r="J837" s="34"/>
    </row>
    <row r="838">
      <c r="J838" s="34"/>
    </row>
    <row r="839">
      <c r="J839" s="34"/>
    </row>
    <row r="840">
      <c r="J840" s="34"/>
    </row>
    <row r="841">
      <c r="J841" s="34"/>
    </row>
    <row r="842">
      <c r="J842" s="34"/>
    </row>
    <row r="843">
      <c r="J843" s="34"/>
    </row>
    <row r="844">
      <c r="J844" s="34"/>
    </row>
    <row r="845">
      <c r="J845" s="34"/>
    </row>
    <row r="846">
      <c r="J846" s="34"/>
    </row>
    <row r="847">
      <c r="J847" s="34"/>
    </row>
    <row r="848">
      <c r="J848" s="34"/>
    </row>
    <row r="849">
      <c r="J849" s="34"/>
    </row>
    <row r="850">
      <c r="J850" s="34"/>
    </row>
    <row r="851">
      <c r="J851" s="34"/>
    </row>
    <row r="852">
      <c r="J852" s="34"/>
    </row>
    <row r="853">
      <c r="J853" s="34"/>
    </row>
    <row r="854">
      <c r="J854" s="34"/>
    </row>
    <row r="855">
      <c r="J855" s="34"/>
    </row>
    <row r="856">
      <c r="J856" s="34"/>
    </row>
    <row r="857">
      <c r="J857" s="34"/>
    </row>
    <row r="858">
      <c r="J858" s="34"/>
    </row>
    <row r="859">
      <c r="J859" s="34"/>
    </row>
    <row r="860">
      <c r="J860" s="34"/>
    </row>
    <row r="861">
      <c r="J861" s="34"/>
    </row>
    <row r="862">
      <c r="J862" s="34"/>
    </row>
    <row r="863">
      <c r="J863" s="34"/>
    </row>
    <row r="864">
      <c r="J864" s="34"/>
    </row>
    <row r="865">
      <c r="J865" s="34"/>
    </row>
    <row r="866">
      <c r="J866" s="34"/>
    </row>
    <row r="867">
      <c r="J867" s="34"/>
    </row>
    <row r="868">
      <c r="J868" s="34"/>
    </row>
    <row r="869">
      <c r="J869" s="34"/>
    </row>
    <row r="870">
      <c r="J870" s="34"/>
    </row>
    <row r="871">
      <c r="J871" s="34"/>
    </row>
    <row r="872">
      <c r="J872" s="34"/>
    </row>
    <row r="873">
      <c r="J873" s="34"/>
    </row>
    <row r="874">
      <c r="J874" s="34"/>
    </row>
    <row r="875">
      <c r="J875" s="34"/>
    </row>
    <row r="876">
      <c r="J876" s="34"/>
    </row>
    <row r="877">
      <c r="J877" s="34"/>
    </row>
    <row r="878">
      <c r="J878" s="34"/>
    </row>
    <row r="879">
      <c r="J879" s="34"/>
    </row>
    <row r="880">
      <c r="J880" s="34"/>
    </row>
    <row r="881">
      <c r="J881" s="34"/>
    </row>
    <row r="882">
      <c r="J882" s="34"/>
    </row>
    <row r="883">
      <c r="J883" s="34"/>
    </row>
    <row r="884">
      <c r="J884" s="34"/>
    </row>
    <row r="885">
      <c r="J885" s="34"/>
    </row>
    <row r="886">
      <c r="J886" s="34"/>
    </row>
    <row r="887">
      <c r="J887" s="34"/>
    </row>
    <row r="888">
      <c r="J888" s="34"/>
    </row>
    <row r="889">
      <c r="J889" s="34"/>
    </row>
    <row r="890">
      <c r="J890" s="34"/>
    </row>
    <row r="891">
      <c r="J891" s="34"/>
    </row>
    <row r="892">
      <c r="J892" s="34"/>
    </row>
    <row r="893">
      <c r="J893" s="34"/>
    </row>
    <row r="894">
      <c r="J894" s="34"/>
    </row>
    <row r="895">
      <c r="J895" s="34"/>
    </row>
    <row r="896">
      <c r="J896" s="34"/>
    </row>
    <row r="897">
      <c r="J897" s="34"/>
    </row>
    <row r="898">
      <c r="J898" s="34"/>
    </row>
    <row r="899">
      <c r="J899" s="34"/>
    </row>
    <row r="900">
      <c r="J900" s="34"/>
    </row>
    <row r="901">
      <c r="J901" s="34"/>
    </row>
    <row r="902">
      <c r="J902" s="34"/>
    </row>
    <row r="903">
      <c r="J903" s="34"/>
    </row>
    <row r="904">
      <c r="J904" s="34"/>
    </row>
    <row r="905">
      <c r="J905" s="34"/>
    </row>
    <row r="906">
      <c r="J906" s="34"/>
    </row>
    <row r="907">
      <c r="J907" s="34"/>
    </row>
    <row r="908">
      <c r="J908" s="34"/>
    </row>
    <row r="909">
      <c r="J909" s="34"/>
    </row>
    <row r="910">
      <c r="J910" s="34"/>
    </row>
    <row r="911">
      <c r="J911" s="34"/>
    </row>
    <row r="912">
      <c r="J912" s="34"/>
    </row>
    <row r="913">
      <c r="J913" s="34"/>
    </row>
    <row r="914">
      <c r="J914" s="34"/>
    </row>
    <row r="915">
      <c r="J915" s="34"/>
    </row>
    <row r="916">
      <c r="J916" s="34"/>
    </row>
    <row r="917">
      <c r="J917" s="34"/>
    </row>
    <row r="918">
      <c r="J918" s="34"/>
    </row>
    <row r="919">
      <c r="J919" s="34"/>
    </row>
    <row r="920">
      <c r="J920" s="34"/>
    </row>
    <row r="921">
      <c r="J921" s="34"/>
    </row>
    <row r="922">
      <c r="J922" s="34"/>
    </row>
    <row r="923">
      <c r="J923" s="34"/>
    </row>
    <row r="924">
      <c r="J924" s="34"/>
    </row>
    <row r="925">
      <c r="J925" s="34"/>
    </row>
    <row r="926">
      <c r="J926" s="34"/>
    </row>
    <row r="927">
      <c r="J927" s="34"/>
    </row>
    <row r="928">
      <c r="J928" s="34"/>
    </row>
    <row r="929">
      <c r="J929" s="34"/>
    </row>
    <row r="930">
      <c r="J930" s="34"/>
    </row>
    <row r="931">
      <c r="J931" s="34"/>
    </row>
    <row r="932">
      <c r="J932" s="34"/>
    </row>
    <row r="933">
      <c r="J933" s="34"/>
    </row>
    <row r="934">
      <c r="J934" s="34"/>
    </row>
    <row r="935">
      <c r="J935" s="34"/>
    </row>
    <row r="936">
      <c r="J936" s="34"/>
    </row>
    <row r="937">
      <c r="J937" s="34"/>
    </row>
    <row r="938">
      <c r="J938" s="34"/>
    </row>
    <row r="939">
      <c r="J939" s="34"/>
    </row>
    <row r="940">
      <c r="J940" s="34"/>
    </row>
    <row r="941">
      <c r="J941" s="34"/>
    </row>
    <row r="942">
      <c r="J942" s="34"/>
    </row>
    <row r="943">
      <c r="J943" s="34"/>
    </row>
    <row r="944">
      <c r="J944" s="34"/>
    </row>
    <row r="945">
      <c r="J945" s="34"/>
    </row>
    <row r="946">
      <c r="J946" s="34"/>
    </row>
    <row r="947">
      <c r="J947" s="34"/>
    </row>
    <row r="948">
      <c r="J948" s="34"/>
    </row>
    <row r="949">
      <c r="J949" s="34"/>
    </row>
    <row r="950">
      <c r="J950" s="34"/>
    </row>
    <row r="951">
      <c r="J951" s="34"/>
    </row>
    <row r="952">
      <c r="J952" s="34"/>
    </row>
    <row r="953">
      <c r="J953" s="34"/>
    </row>
    <row r="954">
      <c r="J954" s="34"/>
    </row>
    <row r="955">
      <c r="J955" s="34"/>
    </row>
    <row r="956">
      <c r="J956" s="34"/>
    </row>
    <row r="957">
      <c r="J957" s="34"/>
    </row>
    <row r="958">
      <c r="J958" s="34"/>
    </row>
    <row r="959">
      <c r="J959" s="34"/>
    </row>
    <row r="960">
      <c r="J960" s="34"/>
    </row>
    <row r="961">
      <c r="J961" s="34"/>
    </row>
    <row r="962">
      <c r="J962" s="34"/>
    </row>
    <row r="963">
      <c r="J963" s="34"/>
    </row>
    <row r="964">
      <c r="J964" s="34"/>
    </row>
    <row r="965">
      <c r="J965" s="34"/>
    </row>
    <row r="966">
      <c r="J966" s="34"/>
    </row>
    <row r="967">
      <c r="J967" s="34"/>
    </row>
    <row r="968">
      <c r="J968" s="34"/>
    </row>
    <row r="969">
      <c r="J969" s="34"/>
    </row>
    <row r="970">
      <c r="J970" s="34"/>
    </row>
    <row r="971">
      <c r="J971" s="34"/>
    </row>
    <row r="972">
      <c r="J972" s="34"/>
    </row>
    <row r="973">
      <c r="J973" s="34"/>
    </row>
    <row r="974">
      <c r="J974" s="34"/>
    </row>
    <row r="975">
      <c r="J975" s="34"/>
    </row>
    <row r="976">
      <c r="J976" s="34"/>
    </row>
    <row r="977">
      <c r="J977" s="34"/>
    </row>
    <row r="978">
      <c r="J978" s="34"/>
    </row>
    <row r="979">
      <c r="J979" s="34"/>
    </row>
    <row r="980">
      <c r="J980" s="34"/>
    </row>
    <row r="981">
      <c r="J981" s="34"/>
    </row>
    <row r="982">
      <c r="J982" s="34"/>
    </row>
    <row r="983">
      <c r="J983" s="34"/>
    </row>
    <row r="984">
      <c r="J984" s="34"/>
    </row>
    <row r="985">
      <c r="J985" s="34"/>
    </row>
    <row r="986">
      <c r="J986" s="34"/>
    </row>
    <row r="987">
      <c r="J987" s="34"/>
    </row>
    <row r="988">
      <c r="J988" s="34"/>
    </row>
    <row r="989">
      <c r="J989" s="34"/>
    </row>
    <row r="990">
      <c r="J990" s="34"/>
    </row>
    <row r="991">
      <c r="J991" s="34"/>
    </row>
    <row r="992">
      <c r="J992" s="34"/>
    </row>
    <row r="993">
      <c r="J993" s="34"/>
    </row>
    <row r="994">
      <c r="J994" s="34"/>
    </row>
    <row r="995">
      <c r="J995" s="34"/>
    </row>
    <row r="996">
      <c r="J996" s="34"/>
    </row>
    <row r="997">
      <c r="J997" s="34"/>
    </row>
    <row r="998">
      <c r="J998" s="34"/>
    </row>
    <row r="999">
      <c r="J999" s="34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  <hyperlink r:id="rId39" ref="A21"/>
    <hyperlink r:id="rId40" ref="B21"/>
    <hyperlink r:id="rId41" ref="A22"/>
    <hyperlink r:id="rId42" ref="B22"/>
    <hyperlink r:id="rId43" ref="A23"/>
    <hyperlink r:id="rId44" ref="B23"/>
    <hyperlink r:id="rId45" ref="A24"/>
    <hyperlink r:id="rId46" ref="B24"/>
    <hyperlink r:id="rId47" ref="A25"/>
    <hyperlink r:id="rId48" ref="B25"/>
    <hyperlink r:id="rId49" ref="A26"/>
    <hyperlink r:id="rId50" ref="B26"/>
    <hyperlink r:id="rId51" ref="A27"/>
    <hyperlink r:id="rId52" ref="B27"/>
    <hyperlink r:id="rId53" ref="A28"/>
    <hyperlink r:id="rId54" ref="B28"/>
    <hyperlink r:id="rId55" ref="A29"/>
    <hyperlink r:id="rId56" ref="B29"/>
    <hyperlink r:id="rId57" ref="A30"/>
    <hyperlink r:id="rId58" ref="B30"/>
    <hyperlink r:id="rId59" ref="A31"/>
    <hyperlink r:id="rId60" ref="B31"/>
    <hyperlink r:id="rId61" ref="A32"/>
    <hyperlink r:id="rId62" ref="B32"/>
    <hyperlink r:id="rId63" ref="A33"/>
    <hyperlink r:id="rId64" ref="B33"/>
    <hyperlink r:id="rId65" ref="A34"/>
    <hyperlink r:id="rId66" ref="B34"/>
    <hyperlink r:id="rId67" ref="A35"/>
    <hyperlink r:id="rId68" ref="B35"/>
    <hyperlink r:id="rId69" ref="A36"/>
    <hyperlink r:id="rId70" ref="B36"/>
    <hyperlink r:id="rId71" ref="A37"/>
    <hyperlink r:id="rId72" ref="B37"/>
    <hyperlink r:id="rId73" ref="A38"/>
    <hyperlink r:id="rId74" ref="B38"/>
    <hyperlink r:id="rId75" ref="A39"/>
    <hyperlink r:id="rId76" ref="B39"/>
    <hyperlink r:id="rId77" ref="A40"/>
    <hyperlink r:id="rId78" ref="B40"/>
    <hyperlink r:id="rId79" ref="A41"/>
    <hyperlink r:id="rId80" ref="B41"/>
    <hyperlink r:id="rId81" ref="A42"/>
    <hyperlink r:id="rId82" ref="B42"/>
    <hyperlink r:id="rId83" ref="A43"/>
    <hyperlink r:id="rId84" ref="B43"/>
    <hyperlink r:id="rId85" ref="A44"/>
    <hyperlink r:id="rId86" ref="B44"/>
    <hyperlink r:id="rId87" ref="A45"/>
    <hyperlink r:id="rId88" ref="B45"/>
    <hyperlink r:id="rId89" ref="A46"/>
    <hyperlink r:id="rId90" ref="B46"/>
    <hyperlink r:id="rId91" ref="A47"/>
    <hyperlink r:id="rId92" ref="B47"/>
    <hyperlink r:id="rId93" ref="A48"/>
    <hyperlink r:id="rId94" ref="B48"/>
    <hyperlink r:id="rId95" ref="A49"/>
    <hyperlink r:id="rId96" ref="B49"/>
    <hyperlink r:id="rId97" ref="A50"/>
    <hyperlink r:id="rId98" ref="B50"/>
    <hyperlink r:id="rId99" ref="A51"/>
    <hyperlink r:id="rId100" ref="B51"/>
  </hyperlinks>
  <drawing r:id="rId10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5" t="s">
        <v>208</v>
      </c>
      <c r="B1" s="36" t="s">
        <v>209</v>
      </c>
    </row>
    <row r="2">
      <c r="A2" s="5" t="s">
        <v>64</v>
      </c>
      <c r="B2" t="str">
        <f>COUNTIF(Complete!G2:G49,A2)</f>
        <v>17</v>
      </c>
    </row>
    <row r="3">
      <c r="A3" s="5" t="s">
        <v>23</v>
      </c>
      <c r="B3" t="str">
        <f>COUNTIF(Complete!G2:G49,A3)</f>
        <v>19</v>
      </c>
    </row>
    <row r="4">
      <c r="A4" s="5" t="s">
        <v>34</v>
      </c>
      <c r="B4" t="str">
        <f>COUNTIF(Complete!G2:G49,A4)</f>
        <v>12</v>
      </c>
    </row>
    <row r="5">
      <c r="A5" s="37" t="s">
        <v>210</v>
      </c>
      <c r="B5" s="38" t="str">
        <f>SUM(B2:B4)</f>
        <v>48</v>
      </c>
    </row>
    <row r="12">
      <c r="C12" s="39"/>
    </row>
    <row r="14">
      <c r="A14" s="35" t="s">
        <v>211</v>
      </c>
      <c r="B14" s="35" t="s">
        <v>209</v>
      </c>
    </row>
    <row r="15">
      <c r="A15" s="5" t="s">
        <v>45</v>
      </c>
      <c r="B15" t="str">
        <f>COUNTIF(Complete!F2:F49,A15)</f>
        <v>1</v>
      </c>
    </row>
    <row r="16">
      <c r="A16" s="5" t="s">
        <v>22</v>
      </c>
      <c r="B16" t="str">
        <f>COUNTIF(Complete!F2:F49,A16)</f>
        <v>1</v>
      </c>
    </row>
    <row r="17">
      <c r="A17" s="5" t="s">
        <v>59</v>
      </c>
      <c r="B17" t="str">
        <f>COUNTIF(Complete!F2:F49,A17)</f>
        <v>1</v>
      </c>
    </row>
    <row r="18">
      <c r="A18" s="5" t="s">
        <v>169</v>
      </c>
      <c r="B18" t="str">
        <f>COUNTIF(Complete!F2:F49,A18)</f>
        <v>1</v>
      </c>
    </row>
    <row r="19">
      <c r="A19" s="5" t="s">
        <v>173</v>
      </c>
      <c r="B19" t="str">
        <f>COUNTIF(Complete!F2:F49,A19)</f>
        <v>1</v>
      </c>
    </row>
    <row r="20">
      <c r="A20" s="5" t="s">
        <v>93</v>
      </c>
      <c r="B20" t="str">
        <f>COUNTIF(Complete!F2:F49,A20)</f>
        <v>1</v>
      </c>
    </row>
    <row r="21">
      <c r="A21" s="5" t="s">
        <v>77</v>
      </c>
      <c r="B21" t="str">
        <f>COUNTIF(Complete!F2:F49,A21)</f>
        <v>2</v>
      </c>
    </row>
    <row r="22">
      <c r="A22" s="5" t="s">
        <v>85</v>
      </c>
      <c r="B22" t="str">
        <f>COUNTIF(Complete!F2:F49,A22)</f>
        <v>1</v>
      </c>
    </row>
    <row r="23">
      <c r="A23" s="5" t="s">
        <v>99</v>
      </c>
      <c r="B23" t="str">
        <f>COUNTIF(Complete!F2:F49,A23)</f>
        <v>1</v>
      </c>
    </row>
    <row r="24">
      <c r="A24" s="5" t="s">
        <v>126</v>
      </c>
      <c r="B24" t="str">
        <f>COUNTIF(Complete!F2:F49,A24)</f>
        <v>2</v>
      </c>
    </row>
    <row r="25">
      <c r="A25" s="5" t="s">
        <v>63</v>
      </c>
      <c r="B25" t="str">
        <f>COUNTIF(Complete!F2:F49,A25)</f>
        <v>2</v>
      </c>
    </row>
    <row r="26">
      <c r="A26" s="5" t="s">
        <v>147</v>
      </c>
      <c r="B26" t="str">
        <f>COUNTIF(Complete!F2:F49,A26)</f>
        <v>2</v>
      </c>
    </row>
    <row r="27">
      <c r="A27" s="5" t="s">
        <v>33</v>
      </c>
      <c r="B27" t="str">
        <f>COUNTIF(Complete!F2:F49,A27)</f>
        <v>2</v>
      </c>
    </row>
    <row r="28">
      <c r="A28" s="5" t="s">
        <v>89</v>
      </c>
      <c r="B28" t="str">
        <f>COUNTIF(Complete!F2:F49,A28)</f>
        <v>2</v>
      </c>
    </row>
    <row r="29">
      <c r="A29" s="5" t="s">
        <v>105</v>
      </c>
      <c r="B29" t="str">
        <f>COUNTIF(Complete!F2:F49,A29)</f>
        <v>2</v>
      </c>
    </row>
    <row r="30">
      <c r="A30" s="5" t="s">
        <v>176</v>
      </c>
      <c r="B30" t="str">
        <f>COUNTIF(Complete!F2:F49,A30)</f>
        <v>2</v>
      </c>
    </row>
    <row r="31">
      <c r="A31" s="5" t="s">
        <v>117</v>
      </c>
      <c r="B31" t="str">
        <f>COUNTIF(Complete!F2:F49,A31)</f>
        <v>1</v>
      </c>
    </row>
    <row r="32">
      <c r="A32" s="5" t="s">
        <v>73</v>
      </c>
      <c r="B32" t="str">
        <f>COUNTIF(Complete!F2:F49,A32)</f>
        <v>3</v>
      </c>
    </row>
    <row r="33">
      <c r="A33" s="5" t="s">
        <v>52</v>
      </c>
      <c r="B33" t="str">
        <f>COUNTIF(Complete!F2:F49,A33)</f>
        <v>2</v>
      </c>
    </row>
    <row r="34">
      <c r="A34" s="5" t="s">
        <v>57</v>
      </c>
      <c r="B34" t="str">
        <f>COUNTIF(Complete!F2:F49,A34)</f>
        <v>3</v>
      </c>
    </row>
    <row r="35">
      <c r="A35" s="5" t="s">
        <v>70</v>
      </c>
      <c r="B35" t="str">
        <f>COUNTIF(Complete!F2:F49,A35)</f>
        <v>5</v>
      </c>
    </row>
    <row r="36">
      <c r="A36" s="5" t="s">
        <v>112</v>
      </c>
      <c r="B36" t="str">
        <f>COUNTIF(Complete!F2:F49,A36)</f>
        <v>8</v>
      </c>
    </row>
    <row r="37">
      <c r="A37" s="5"/>
    </row>
    <row r="38">
      <c r="A38" s="37" t="s">
        <v>210</v>
      </c>
      <c r="B38" s="38" t="str">
        <f>SUM(B15:B37)</f>
        <v>46</v>
      </c>
    </row>
    <row r="41">
      <c r="A41" s="36" t="s">
        <v>7</v>
      </c>
      <c r="B41" s="36" t="s">
        <v>209</v>
      </c>
    </row>
    <row r="42">
      <c r="A42" s="5" t="s">
        <v>24</v>
      </c>
      <c r="B42" t="str">
        <f>COUNTIF(Complete!H2:H76,A42)</f>
        <v>3</v>
      </c>
    </row>
    <row r="43">
      <c r="A43" s="5" t="s">
        <v>113</v>
      </c>
      <c r="B43" t="str">
        <f>COUNTIF(Complete!H2:H77,A43)</f>
        <v>4</v>
      </c>
    </row>
    <row r="44">
      <c r="A44" s="5" t="s">
        <v>65</v>
      </c>
      <c r="B44" t="str">
        <f>COUNTIF(Complete!H2:H78,A44)</f>
        <v>17</v>
      </c>
    </row>
    <row r="45">
      <c r="A45" s="5" t="s">
        <v>130</v>
      </c>
      <c r="B45" t="str">
        <f>COUNTIF(Complete!H2:H79,A45)</f>
        <v>3</v>
      </c>
    </row>
    <row r="46">
      <c r="A46" s="5" t="s">
        <v>53</v>
      </c>
      <c r="B46" t="str">
        <f>COUNTIF(Complete!H2:H80,A46)</f>
        <v>7</v>
      </c>
    </row>
    <row r="47">
      <c r="A47" s="5" t="s">
        <v>78</v>
      </c>
      <c r="B47" t="str">
        <f>COUNTIF(Complete!H2:H81,A47)</f>
        <v>2</v>
      </c>
    </row>
    <row r="48">
      <c r="A48" s="5" t="s">
        <v>86</v>
      </c>
      <c r="B48" t="str">
        <f>COUNTIF(Complete!H2:H82,A48)</f>
        <v>1</v>
      </c>
    </row>
    <row r="49">
      <c r="A49" s="5" t="s">
        <v>118</v>
      </c>
      <c r="B49" t="str">
        <f>COUNTIF(Complete!H2:H83,A49)</f>
        <v>2</v>
      </c>
    </row>
    <row r="50">
      <c r="A50" s="5" t="s">
        <v>46</v>
      </c>
      <c r="B50" t="str">
        <f>COUNTIF(Complete!H2:H84,A50)</f>
        <v>1</v>
      </c>
    </row>
    <row r="51">
      <c r="A51" s="5" t="s">
        <v>35</v>
      </c>
      <c r="B51" t="str">
        <f>COUNTIF(Complete!H2:H85,A51)</f>
        <v>3</v>
      </c>
    </row>
    <row r="52">
      <c r="A52" s="5" t="s">
        <v>148</v>
      </c>
      <c r="B52" t="str">
        <f>COUNTIF(Complete!H2:H86,A52)</f>
        <v>2</v>
      </c>
    </row>
    <row r="53">
      <c r="A53" s="5" t="s">
        <v>204</v>
      </c>
      <c r="B53" t="str">
        <f>COUNTIF(Complete!H2:H87,A53)</f>
        <v>1</v>
      </c>
    </row>
    <row r="54">
      <c r="A54" s="5" t="s">
        <v>94</v>
      </c>
      <c r="B54" t="str">
        <f>COUNTIF(Complete!H2:H88,A54)</f>
        <v>2</v>
      </c>
    </row>
    <row r="55">
      <c r="A55" s="5" t="s">
        <v>60</v>
      </c>
      <c r="B55" t="str">
        <f>COUNTIF(Complete!H2:H89,A55)</f>
        <v>2</v>
      </c>
    </row>
    <row r="56">
      <c r="B56" t="str">
        <f>COUNTIF(Complete!H2:H90,A56)</f>
        <v>0</v>
      </c>
    </row>
    <row r="57">
      <c r="B57" t="str">
        <f>COUNTIF(Complete!H2:H91,A57)</f>
        <v>0</v>
      </c>
    </row>
    <row r="58">
      <c r="A58" s="37" t="s">
        <v>210</v>
      </c>
      <c r="B58" s="38" t="str">
        <f>Sum(B42:B57)</f>
        <v>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37.86"/>
    <col customWidth="1" min="2" max="2" width="43.14"/>
    <col customWidth="1" min="3" max="3" width="42.14"/>
    <col customWidth="1" min="4" max="5" width="9.71"/>
    <col customWidth="1" min="6" max="6" width="58.0"/>
    <col customWidth="1" min="10" max="10" width="20.0"/>
    <col customWidth="1" min="12" max="12" width="22.0"/>
    <col customWidth="1" min="13" max="13" width="16.0"/>
  </cols>
  <sheetData>
    <row r="1">
      <c r="A1" s="1" t="s">
        <v>0</v>
      </c>
      <c r="B1" s="2" t="s">
        <v>1</v>
      </c>
      <c r="C1" s="3" t="s">
        <v>2</v>
      </c>
      <c r="D1" s="4" t="s">
        <v>212</v>
      </c>
      <c r="E1" s="4" t="s">
        <v>213</v>
      </c>
      <c r="F1" s="4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</row>
    <row r="2">
      <c r="A2" s="7" t="str">
        <f>HYPERLINK("http://dunya.compmusic.upf.edu/document/by-id/3cace2f0-125d-4777-95d3-c87c16f360db.mp3","3cace2f0-125d-4777-95d3-c87c16f360db")</f>
        <v>3cace2f0-125d-4777-95d3-c87c16f360db</v>
      </c>
      <c r="B2" s="8" t="str">
        <f>HYPERLINK("http://musicbrainz.org/recording/3cace2f0-125d-4777-95d3-c87c16f360db","Bir Nigâh Et Ne Olur Hâlime Ey Gonca Dehen")</f>
        <v>Bir Nigâh Et Ne Olur Hâlime Ey Gonca Dehen</v>
      </c>
      <c r="C2" s="3" t="s">
        <v>20</v>
      </c>
      <c r="D2" s="9"/>
      <c r="E2" s="9"/>
      <c r="F2" s="4" t="s">
        <v>21</v>
      </c>
      <c r="G2" s="4" t="s">
        <v>22</v>
      </c>
      <c r="H2" s="4" t="s">
        <v>23</v>
      </c>
      <c r="I2" s="10" t="s">
        <v>24</v>
      </c>
      <c r="J2" s="11" t="s">
        <v>25</v>
      </c>
      <c r="K2" s="10" t="s">
        <v>27</v>
      </c>
      <c r="L2" s="10" t="s">
        <v>28</v>
      </c>
      <c r="M2" s="10" t="s">
        <v>26</v>
      </c>
      <c r="N2" s="13" t="s">
        <v>29</v>
      </c>
      <c r="O2" s="15"/>
      <c r="P2" s="15"/>
      <c r="Q2" s="15"/>
      <c r="R2" s="15"/>
    </row>
    <row r="3">
      <c r="A3" s="7" t="str">
        <f>HYPERLINK("http://dunya.compmusic.upf.edu/document/by-id/70a235be-074d-4b9b-8f94-b1860d7be887.mp3","70a235be-074d-4b9b-8f94-b1860d7be887")</f>
        <v>70a235be-074d-4b9b-8f94-b1860d7be887</v>
      </c>
      <c r="B3" s="8" t="str">
        <f>HYPERLINK("http://musicbrainz.org/recording/70a235be-074d-4b9b-8f94-b1860d7be887","Bayati Peşrevi")</f>
        <v>Bayati Peşrevi</v>
      </c>
      <c r="C3" s="3" t="s">
        <v>43</v>
      </c>
      <c r="D3" s="9"/>
      <c r="E3" s="9"/>
      <c r="F3" s="4" t="s">
        <v>44</v>
      </c>
      <c r="G3" s="4" t="s">
        <v>45</v>
      </c>
      <c r="H3" s="4" t="s">
        <v>34</v>
      </c>
      <c r="I3" s="10" t="s">
        <v>46</v>
      </c>
      <c r="J3" s="10" t="s">
        <v>47</v>
      </c>
      <c r="K3" s="10" t="s">
        <v>49</v>
      </c>
      <c r="L3" s="10" t="s">
        <v>39</v>
      </c>
      <c r="M3" s="10" t="s">
        <v>26</v>
      </c>
      <c r="N3" s="13" t="s">
        <v>29</v>
      </c>
      <c r="O3" s="15"/>
      <c r="P3" s="15"/>
      <c r="Q3" s="15"/>
      <c r="R3" s="15"/>
    </row>
    <row r="4">
      <c r="A4" s="7" t="str">
        <f>HYPERLINK("http://dunya.compmusic.upf.edu/document/by-id/31bf3d56-03d8-484e-b63c-ae5ae9a6e733.mp3","31bf3d56-03d8-484e-b63c-ae5ae9a6e733")</f>
        <v>31bf3d56-03d8-484e-b63c-ae5ae9a6e733</v>
      </c>
      <c r="B4" s="8" t="str">
        <f>HYPERLINK("http://musicbrainz.org/recording/31bf3d56-03d8-484e-b63c-ae5ae9a6e733","Rast Peşrev")</f>
        <v>Rast Peşrev</v>
      </c>
      <c r="C4" s="3" t="s">
        <v>50</v>
      </c>
      <c r="D4" s="9"/>
      <c r="E4" s="9"/>
      <c r="F4" s="4" t="s">
        <v>51</v>
      </c>
      <c r="G4" s="4" t="s">
        <v>52</v>
      </c>
      <c r="H4" s="4" t="s">
        <v>34</v>
      </c>
      <c r="I4" s="10" t="s">
        <v>53</v>
      </c>
      <c r="J4" s="10" t="s">
        <v>54</v>
      </c>
      <c r="K4" s="10" t="s">
        <v>49</v>
      </c>
      <c r="L4" s="10" t="s">
        <v>39</v>
      </c>
      <c r="M4" s="10" t="s">
        <v>26</v>
      </c>
      <c r="N4" s="13" t="s">
        <v>29</v>
      </c>
      <c r="O4" s="15"/>
      <c r="P4" s="15"/>
      <c r="Q4" s="15"/>
      <c r="R4" s="15"/>
    </row>
    <row r="5">
      <c r="A5" s="7" t="str">
        <f>HYPERLINK("http://dunya.compmusic.upf.edu/document/by-id/e49f33b8-cf8a-4ca9-88cf-9a994dbad1c0.mp3","e49f33b8-cf8a-4ca9-88cf-9a994dbad1c0")</f>
        <v>e49f33b8-cf8a-4ca9-88cf-9a994dbad1c0</v>
      </c>
      <c r="B5" s="8" t="str">
        <f>HYPERLINK("http://musicbrainz.org/recording/e49f33b8-cf8a-4ca9-88cf-9a994dbad1c0","Segah Peşrev")</f>
        <v>Segah Peşrev</v>
      </c>
      <c r="C5" s="3" t="s">
        <v>55</v>
      </c>
      <c r="D5" s="9"/>
      <c r="E5" s="9"/>
      <c r="F5" s="4" t="s">
        <v>56</v>
      </c>
      <c r="G5" s="4" t="s">
        <v>57</v>
      </c>
      <c r="H5" s="4" t="s">
        <v>34</v>
      </c>
      <c r="I5" s="10" t="s">
        <v>53</v>
      </c>
      <c r="J5" s="10" t="s">
        <v>47</v>
      </c>
      <c r="K5" s="10" t="s">
        <v>49</v>
      </c>
      <c r="L5" s="10" t="s">
        <v>39</v>
      </c>
      <c r="M5" s="10" t="s">
        <v>26</v>
      </c>
      <c r="N5" s="13" t="s">
        <v>29</v>
      </c>
      <c r="O5" s="15"/>
      <c r="P5" s="15"/>
      <c r="Q5" s="15"/>
      <c r="R5" s="15"/>
    </row>
    <row r="6">
      <c r="A6" s="7" t="str">
        <f>HYPERLINK("http://dunya.compmusic.upf.edu/document/by-id/d9e69116-dc74-4edb-8a92-fa9c91133ce5.mp3","d9e69116-dc74-4edb-8a92-fa9c91133ce5")</f>
        <v>d9e69116-dc74-4edb-8a92-fa9c91133ce5</v>
      </c>
      <c r="B6" s="8" t="str">
        <f>HYPERLINK("http://musicbrainz.org/recording/d9e69116-dc74-4edb-8a92-fa9c91133ce5","Ülfet etsem yâr ile ağyare ne")</f>
        <v>Ülfet etsem yâr ile ağyare ne</v>
      </c>
      <c r="C6" s="3" t="s">
        <v>20</v>
      </c>
      <c r="D6" s="9"/>
      <c r="E6" s="9"/>
      <c r="F6" s="4" t="s">
        <v>58</v>
      </c>
      <c r="G6" s="4" t="s">
        <v>59</v>
      </c>
      <c r="H6" s="4" t="s">
        <v>23</v>
      </c>
      <c r="I6" s="10" t="s">
        <v>60</v>
      </c>
      <c r="J6" s="11" t="s">
        <v>25</v>
      </c>
      <c r="K6" s="10" t="s">
        <v>27</v>
      </c>
      <c r="L6" s="10" t="s">
        <v>28</v>
      </c>
      <c r="M6" s="10" t="s">
        <v>26</v>
      </c>
      <c r="N6" s="13" t="s">
        <v>29</v>
      </c>
      <c r="O6" s="15"/>
      <c r="P6" s="15"/>
      <c r="Q6" s="15"/>
      <c r="R6" s="15"/>
    </row>
    <row r="7">
      <c r="A7" s="7" t="str">
        <f>HYPERLINK("http://dunya.compmusic.upf.edu/document/by-id/66e587cc-f484-4d25-a727-ca0373dd76ff.mp3","66e587cc-f484-4d25-a727-ca0373dd76ff")</f>
        <v>66e587cc-f484-4d25-a727-ca0373dd76ff</v>
      </c>
      <c r="B7" s="8" t="str">
        <f>HYPERLINK("http://musicbrainz.org/recording/66e587cc-f484-4d25-a727-ca0373dd76ff","Hicazkâr Saz Semâisi")</f>
        <v>Hicazkâr Saz Semâisi</v>
      </c>
      <c r="C7" s="3" t="s">
        <v>61</v>
      </c>
      <c r="D7" s="9"/>
      <c r="E7" s="9"/>
      <c r="F7" s="4" t="s">
        <v>62</v>
      </c>
      <c r="G7" s="4" t="s">
        <v>63</v>
      </c>
      <c r="H7" s="4" t="s">
        <v>64</v>
      </c>
      <c r="I7" s="10" t="s">
        <v>65</v>
      </c>
      <c r="J7" s="10" t="s">
        <v>54</v>
      </c>
      <c r="K7" s="10" t="s">
        <v>49</v>
      </c>
      <c r="L7" s="10" t="s">
        <v>39</v>
      </c>
      <c r="M7" s="10" t="s">
        <v>26</v>
      </c>
      <c r="N7" s="13" t="s">
        <v>29</v>
      </c>
      <c r="O7" s="15"/>
      <c r="P7" s="15"/>
      <c r="Q7" s="15"/>
      <c r="R7" s="15"/>
    </row>
    <row r="8">
      <c r="A8" s="7" t="str">
        <f>HYPERLINK("http://dunya.compmusic.upf.edu/document/by-id/5c14ad3d-a97a-4e04-99b6-bf27f842f909.mp3","5c14ad3d-a97a-4e04-99b6-bf27f842f909")</f>
        <v>5c14ad3d-a97a-4e04-99b6-bf27f842f909</v>
      </c>
      <c r="B8" s="8" t="str">
        <f>HYPERLINK("http://musicbrainz.org/recording/5c14ad3d-a97a-4e04-99b6-bf27f842f909","Rast Peşrev (Mansur Ney)")</f>
        <v>Rast Peşrev (Mansur Ney)</v>
      </c>
      <c r="C8" s="3" t="s">
        <v>67</v>
      </c>
      <c r="D8" s="9"/>
      <c r="E8" s="9"/>
      <c r="F8" s="4" t="s">
        <v>51</v>
      </c>
      <c r="G8" s="4" t="s">
        <v>52</v>
      </c>
      <c r="H8" s="4" t="s">
        <v>34</v>
      </c>
      <c r="I8" s="10" t="s">
        <v>53</v>
      </c>
      <c r="J8" s="10" t="s">
        <v>68</v>
      </c>
      <c r="K8" s="10" t="s">
        <v>38</v>
      </c>
      <c r="L8" s="10" t="s">
        <v>39</v>
      </c>
      <c r="M8" s="10" t="s">
        <v>26</v>
      </c>
      <c r="N8" s="13" t="s">
        <v>29</v>
      </c>
      <c r="O8" s="18"/>
      <c r="P8" s="15"/>
      <c r="Q8" s="15"/>
      <c r="R8" s="15"/>
    </row>
    <row r="9">
      <c r="A9" s="7" t="str">
        <f>HYPERLINK("http://dunya.compmusic.upf.edu/document/by-id/3a04bd08-78cf-4199-a7dd-6a23d2e1a400.mp3","3a04bd08-78cf-4199-a7dd-6a23d2e1a400")</f>
        <v>3a04bd08-78cf-4199-a7dd-6a23d2e1a400</v>
      </c>
      <c r="B9" s="8" t="str">
        <f>HYPERLINK("http://musicbrainz.org/recording/3a04bd08-78cf-4199-a7dd-6a23d2e1a400","Uşşak Saz Semai (Kız Ney)")</f>
        <v>Uşşak Saz Semai (Kız Ney)</v>
      </c>
      <c r="C9" s="3" t="s">
        <v>67</v>
      </c>
      <c r="D9" s="1">
        <v>37.962632</v>
      </c>
      <c r="E9" s="1">
        <v>63.707464</v>
      </c>
      <c r="F9" s="4" t="s">
        <v>69</v>
      </c>
      <c r="G9" s="4" t="s">
        <v>70</v>
      </c>
      <c r="H9" s="4" t="s">
        <v>64</v>
      </c>
      <c r="I9" s="10" t="s">
        <v>65</v>
      </c>
      <c r="J9" s="10" t="s">
        <v>68</v>
      </c>
      <c r="K9" s="10" t="s">
        <v>38</v>
      </c>
      <c r="L9" s="10" t="s">
        <v>39</v>
      </c>
      <c r="M9" s="10" t="s">
        <v>26</v>
      </c>
      <c r="N9" s="13" t="s">
        <v>29</v>
      </c>
      <c r="O9" s="15"/>
      <c r="P9" s="15"/>
      <c r="Q9" s="15"/>
      <c r="R9" s="15"/>
    </row>
    <row r="10">
      <c r="A10" s="7" t="str">
        <f>HYPERLINK("http://dunya.compmusic.upf.edu/document/by-id/88e95b47-aa5a-4a45-ad7a-51b68138affc.mp3","88e95b47-aa5a-4a45-ad7a-51b68138affc")</f>
        <v>88e95b47-aa5a-4a45-ad7a-51b68138affc</v>
      </c>
      <c r="B10" s="8" t="str">
        <f>HYPERLINK("http://musicbrainz.org/recording/88e95b47-aa5a-4a45-ad7a-51b68138affc","Muhayyer Saz Semaisi")</f>
        <v>Muhayyer Saz Semaisi</v>
      </c>
      <c r="C10" s="3" t="s">
        <v>55</v>
      </c>
      <c r="D10" s="9"/>
      <c r="E10" s="9"/>
      <c r="F10" s="4" t="s">
        <v>72</v>
      </c>
      <c r="G10" s="4" t="s">
        <v>73</v>
      </c>
      <c r="H10" s="4" t="s">
        <v>64</v>
      </c>
      <c r="I10" s="10" t="s">
        <v>65</v>
      </c>
      <c r="J10" s="10" t="s">
        <v>47</v>
      </c>
      <c r="K10" s="10" t="s">
        <v>49</v>
      </c>
      <c r="L10" s="10" t="s">
        <v>39</v>
      </c>
      <c r="M10" s="10" t="s">
        <v>26</v>
      </c>
      <c r="N10" s="13" t="s">
        <v>29</v>
      </c>
      <c r="O10" s="15"/>
      <c r="P10" s="15"/>
      <c r="Q10" s="15"/>
      <c r="R10" s="15"/>
    </row>
    <row r="11">
      <c r="A11" s="7" t="str">
        <f>HYPERLINK("http://dunya.compmusic.upf.edu/document/by-id/8b78115d-f7c1-4eb1-8da0-5edc564f1db3.mp3","8b78115d-f7c1-4eb1-8da0-5edc564f1db3")</f>
        <v>8b78115d-f7c1-4eb1-8da0-5edc564f1db3</v>
      </c>
      <c r="B11" s="8" t="str">
        <f>HYPERLINK("http://musicbrainz.org/recording/8b78115d-f7c1-4eb1-8da0-5edc564f1db3","Hüseyni Peşrev")</f>
        <v>Hüseyni Peşrev</v>
      </c>
      <c r="C11" s="3" t="s">
        <v>74</v>
      </c>
      <c r="D11" s="9"/>
      <c r="E11" s="9"/>
      <c r="F11" s="4" t="s">
        <v>32</v>
      </c>
      <c r="G11" s="4" t="s">
        <v>33</v>
      </c>
      <c r="H11" s="4" t="s">
        <v>34</v>
      </c>
      <c r="I11" s="10" t="s">
        <v>35</v>
      </c>
      <c r="J11" s="10" t="s">
        <v>47</v>
      </c>
      <c r="K11" s="10" t="s">
        <v>49</v>
      </c>
      <c r="L11" s="10" t="s">
        <v>39</v>
      </c>
      <c r="M11" s="10" t="s">
        <v>26</v>
      </c>
      <c r="N11" s="13" t="s">
        <v>29</v>
      </c>
      <c r="O11" s="15"/>
      <c r="P11" s="15"/>
      <c r="Q11" s="15"/>
      <c r="R11" s="15"/>
    </row>
    <row r="12">
      <c r="A12" s="7" t="str">
        <f>HYPERLINK("http://dunya.compmusic.upf.edu/document/by-id/0b45417b-acb4-4f8a-b180-5ad45be889af.mp3","0b45417b-acb4-4f8a-b180-5ad45be889af")</f>
        <v>0b45417b-acb4-4f8a-b180-5ad45be889af</v>
      </c>
      <c r="B12" s="8" t="str">
        <f>HYPERLINK("http://musicbrainz.org/recording/0b45417b-acb4-4f8a-b180-5ad45be889af","Bu Akşam Ay Işığında Buluşalım")</f>
        <v>Bu Akşam Ay Işığında Buluşalım</v>
      </c>
      <c r="C12" s="3" t="s">
        <v>75</v>
      </c>
      <c r="D12" s="9"/>
      <c r="E12" s="9"/>
      <c r="F12" s="4" t="s">
        <v>76</v>
      </c>
      <c r="G12" s="4" t="s">
        <v>77</v>
      </c>
      <c r="H12" s="4" t="s">
        <v>23</v>
      </c>
      <c r="I12" s="10" t="s">
        <v>78</v>
      </c>
      <c r="J12" s="10" t="s">
        <v>79</v>
      </c>
      <c r="K12" s="10" t="s">
        <v>27</v>
      </c>
      <c r="L12" s="10" t="s">
        <v>28</v>
      </c>
      <c r="M12" s="10" t="s">
        <v>26</v>
      </c>
      <c r="N12" s="13" t="s">
        <v>29</v>
      </c>
      <c r="O12" s="15"/>
      <c r="P12" s="15"/>
      <c r="Q12" s="15"/>
      <c r="R12" s="15"/>
    </row>
    <row r="13">
      <c r="A13" s="7" t="str">
        <f>HYPERLINK("http://dunya.compmusic.upf.edu/document/by-id/06176769-4b21-4474-8b10-e317f4c67874.mp3","06176769-4b21-4474-8b10-e317f4c67874")</f>
        <v>06176769-4b21-4474-8b10-e317f4c67874</v>
      </c>
      <c r="B13" s="8" t="str">
        <f>HYPERLINK("http://musicbrainz.org/recording/06176769-4b21-4474-8b10-e317f4c67874","Segah Sazsemaisi")</f>
        <v>Segah Sazsemaisi</v>
      </c>
      <c r="C13" s="3" t="s">
        <v>81</v>
      </c>
      <c r="D13" s="9"/>
      <c r="E13" s="9"/>
      <c r="F13" s="4" t="s">
        <v>82</v>
      </c>
      <c r="G13" s="4" t="s">
        <v>57</v>
      </c>
      <c r="H13" s="4" t="s">
        <v>64</v>
      </c>
      <c r="I13" s="10" t="s">
        <v>65</v>
      </c>
      <c r="J13" s="10" t="s">
        <v>47</v>
      </c>
      <c r="K13" s="10" t="s">
        <v>38</v>
      </c>
      <c r="L13" s="10" t="s">
        <v>39</v>
      </c>
      <c r="M13" s="10" t="s">
        <v>26</v>
      </c>
      <c r="N13" s="13" t="s">
        <v>29</v>
      </c>
      <c r="O13" s="15"/>
      <c r="P13" s="15"/>
      <c r="Q13" s="15"/>
      <c r="R13" s="15"/>
    </row>
    <row r="14">
      <c r="A14" s="7" t="str">
        <f>HYPERLINK("http://dunya.compmusic.upf.edu/document/by-id/6d97f1f8-5f05-4c5c-b1ab-2757fdc3e746.mp3","6d97f1f8-5f05-4c5c-b1ab-2757fdc3e746")</f>
        <v>6d97f1f8-5f05-4c5c-b1ab-2757fdc3e746</v>
      </c>
      <c r="B14" s="8" t="str">
        <f>HYPERLINK("http://musicbrainz.org/recording/6d97f1f8-5f05-4c5c-b1ab-2757fdc3e746","Yandıkça Oldu Suzan (Suzidil Şarkı)")</f>
        <v>Yandıkça Oldu Suzan (Suzidil Şarkı)</v>
      </c>
      <c r="C14" s="3" t="s">
        <v>83</v>
      </c>
      <c r="D14" s="9"/>
      <c r="E14" s="9"/>
      <c r="F14" s="4" t="s">
        <v>84</v>
      </c>
      <c r="G14" s="4" t="s">
        <v>85</v>
      </c>
      <c r="H14" s="4" t="s">
        <v>23</v>
      </c>
      <c r="I14" s="10" t="s">
        <v>86</v>
      </c>
      <c r="J14" s="10" t="s">
        <v>25</v>
      </c>
      <c r="K14" s="10" t="s">
        <v>27</v>
      </c>
      <c r="L14" s="10" t="s">
        <v>28</v>
      </c>
      <c r="M14" s="10" t="s">
        <v>26</v>
      </c>
      <c r="N14" s="13" t="s">
        <v>29</v>
      </c>
      <c r="O14" s="15"/>
      <c r="P14" s="15"/>
      <c r="Q14" s="15"/>
      <c r="R14" s="15"/>
    </row>
    <row r="15">
      <c r="A15" s="7" t="str">
        <f>HYPERLINK("http://dunya.compmusic.upf.edu/document/by-id/457d9db5-b3a0-4663-b46f-2ed0c6ce5eb0.mp3","457d9db5-b3a0-4663-b46f-2ed0c6ce5eb0")</f>
        <v>457d9db5-b3a0-4663-b46f-2ed0c6ce5eb0</v>
      </c>
      <c r="B15" s="8" t="str">
        <f>HYPERLINK("http://musicbrainz.org/recording/457d9db5-b3a0-4663-b46f-2ed0c6ce5eb0","Uşşak Saz Semaisi")</f>
        <v>Uşşak Saz Semaisi</v>
      </c>
      <c r="C15" s="3" t="s">
        <v>50</v>
      </c>
      <c r="D15" s="9"/>
      <c r="E15" s="9"/>
      <c r="F15" s="4" t="s">
        <v>69</v>
      </c>
      <c r="G15" s="4" t="s">
        <v>70</v>
      </c>
      <c r="H15" s="4" t="s">
        <v>64</v>
      </c>
      <c r="I15" s="10" t="s">
        <v>65</v>
      </c>
      <c r="J15" s="10" t="s">
        <v>54</v>
      </c>
      <c r="K15" s="10" t="s">
        <v>49</v>
      </c>
      <c r="L15" s="10" t="s">
        <v>39</v>
      </c>
      <c r="M15" s="10" t="s">
        <v>26</v>
      </c>
      <c r="N15" s="13" t="s">
        <v>29</v>
      </c>
      <c r="O15" s="13" t="s">
        <v>29</v>
      </c>
      <c r="P15" s="15"/>
      <c r="Q15" s="15"/>
      <c r="R15" s="15"/>
    </row>
    <row r="16">
      <c r="A16" s="7" t="str">
        <f>HYPERLINK("http://dunya.compmusic.upf.edu/document/by-id/fce6fe19-a1cd-4bdc-b04a-dc6d1c2ca8c8.mp3","fce6fe19-a1cd-4bdc-b04a-dc6d1c2ca8c8")</f>
        <v>fce6fe19-a1cd-4bdc-b04a-dc6d1c2ca8c8</v>
      </c>
      <c r="B16" s="8" t="str">
        <f>HYPERLINK("http://musicbrainz.org/recording/fce6fe19-a1cd-4bdc-b04a-dc6d1c2ca8c8","Bekledim Yıllarca (Hüzzam Şarkı)")</f>
        <v>Bekledim Yıllarca (Hüzzam Şarkı)</v>
      </c>
      <c r="C16" s="3" t="s">
        <v>83</v>
      </c>
      <c r="D16" s="9"/>
      <c r="E16" s="9"/>
      <c r="F16" s="4" t="s">
        <v>88</v>
      </c>
      <c r="G16" s="4" t="s">
        <v>89</v>
      </c>
      <c r="H16" s="4" t="s">
        <v>23</v>
      </c>
      <c r="I16" s="10" t="s">
        <v>24</v>
      </c>
      <c r="J16" s="11" t="s">
        <v>25</v>
      </c>
      <c r="K16" s="10" t="s">
        <v>38</v>
      </c>
      <c r="L16" s="10" t="s">
        <v>90</v>
      </c>
      <c r="M16" s="10" t="s">
        <v>26</v>
      </c>
      <c r="N16" s="13" t="s">
        <v>29</v>
      </c>
      <c r="O16" s="15"/>
      <c r="P16" s="15"/>
      <c r="Q16" s="15"/>
      <c r="R16" s="15"/>
    </row>
    <row r="17">
      <c r="A17" s="7" t="str">
        <f>HYPERLINK("http://dunya.compmusic.upf.edu/document/by-id/fa022d35-6948-4ba7-95e8-7c63226e7502.mp3","fa022d35-6948-4ba7-95e8-7c63226e7502")</f>
        <v>fa022d35-6948-4ba7-95e8-7c63226e7502</v>
      </c>
      <c r="B17" s="8" t="str">
        <f>HYPERLINK("http://musicbrainz.org/recording/fa022d35-6948-4ba7-95e8-7c63226e7502","Muhayyer Saz Semai (Kız Ney)")</f>
        <v>Muhayyer Saz Semai (Kız Ney)</v>
      </c>
      <c r="C17" s="3" t="s">
        <v>67</v>
      </c>
      <c r="D17" s="9"/>
      <c r="E17" s="9"/>
      <c r="F17" s="4" t="s">
        <v>72</v>
      </c>
      <c r="G17" s="4" t="s">
        <v>73</v>
      </c>
      <c r="H17" s="4" t="s">
        <v>64</v>
      </c>
      <c r="I17" s="10" t="s">
        <v>65</v>
      </c>
      <c r="J17" s="10" t="s">
        <v>68</v>
      </c>
      <c r="K17" s="10" t="s">
        <v>38</v>
      </c>
      <c r="L17" s="10" t="s">
        <v>39</v>
      </c>
      <c r="M17" s="10" t="s">
        <v>26</v>
      </c>
      <c r="N17" s="13" t="s">
        <v>29</v>
      </c>
      <c r="O17" s="15"/>
      <c r="P17" s="15"/>
      <c r="Q17" s="15"/>
      <c r="R17" s="15"/>
    </row>
    <row r="18">
      <c r="A18" s="7" t="str">
        <f>HYPERLINK("http://dunya.compmusic.upf.edu/document/by-id/6d892b77-9733-4ba7-a497-646c969c72b8.mp3","6d892b77-9733-4ba7-a497-646c969c72b8")</f>
        <v>6d892b77-9733-4ba7-a497-646c969c72b8</v>
      </c>
      <c r="B18" s="8" t="str">
        <f>HYPERLINK("http://musicbrainz.org/recording/6d892b77-9733-4ba7-a497-646c969c72b8","Varsın Gönül Aşkınla Harab Olsun Efendim")</f>
        <v>Varsın Gönül Aşkınla Harab Olsun Efendim</v>
      </c>
      <c r="C18" s="3" t="s">
        <v>75</v>
      </c>
      <c r="D18" s="9"/>
      <c r="E18" s="9"/>
      <c r="F18" s="4" t="s">
        <v>92</v>
      </c>
      <c r="G18" s="4" t="s">
        <v>93</v>
      </c>
      <c r="H18" s="4" t="s">
        <v>23</v>
      </c>
      <c r="I18" s="10" t="s">
        <v>94</v>
      </c>
      <c r="J18" s="10" t="s">
        <v>79</v>
      </c>
      <c r="K18" s="10" t="s">
        <v>27</v>
      </c>
      <c r="L18" s="10" t="s">
        <v>28</v>
      </c>
      <c r="M18" s="10" t="s">
        <v>26</v>
      </c>
      <c r="N18" s="13" t="s">
        <v>29</v>
      </c>
      <c r="O18" s="15"/>
      <c r="P18" s="15"/>
      <c r="Q18" s="15"/>
      <c r="R18" s="15"/>
    </row>
    <row r="19">
      <c r="A19" s="7" t="str">
        <f>HYPERLINK("http://dunya.compmusic.upf.edu/document/by-id/481d51e7-6012-4266-8546-7a67cecac350.mp3","481d51e7-6012-4266-8546-7a67cecac350")</f>
        <v>481d51e7-6012-4266-8546-7a67cecac350</v>
      </c>
      <c r="B19" s="8" t="str">
        <f>HYPERLINK("http://musicbrainz.org/recording/481d51e7-6012-4266-8546-7a67cecac350","Segah Sazsemaisi")</f>
        <v>Segah Sazsemaisi</v>
      </c>
      <c r="C19" s="3" t="s">
        <v>95</v>
      </c>
      <c r="D19" s="9"/>
      <c r="E19" s="9"/>
      <c r="F19" s="4" t="s">
        <v>82</v>
      </c>
      <c r="G19" s="4" t="s">
        <v>57</v>
      </c>
      <c r="H19" s="4" t="s">
        <v>64</v>
      </c>
      <c r="I19" s="10" t="s">
        <v>65</v>
      </c>
      <c r="J19" s="10" t="s">
        <v>54</v>
      </c>
      <c r="K19" s="10" t="s">
        <v>38</v>
      </c>
      <c r="L19" s="10" t="s">
        <v>39</v>
      </c>
      <c r="M19" s="10" t="s">
        <v>26</v>
      </c>
      <c r="N19" s="13" t="s">
        <v>29</v>
      </c>
      <c r="O19" s="15"/>
      <c r="P19" s="15"/>
      <c r="Q19" s="15"/>
      <c r="R19" s="15"/>
    </row>
    <row r="20">
      <c r="A20" s="7" t="str">
        <f>HYPERLINK("http://dunya.compmusic.upf.edu/document/by-id/64ab7fb3-e754-4121-b25f-02bedf331380.mp3","64ab7fb3-e754-4121-b25f-02bedf331380")</f>
        <v>64ab7fb3-e754-4121-b25f-02bedf331380</v>
      </c>
      <c r="B20" s="8" t="str">
        <f>HYPERLINK("http://musicbrainz.org/recording/64ab7fb3-e754-4121-b25f-02bedf331380","Uşşak Saz Semaisi")</f>
        <v>Uşşak Saz Semaisi</v>
      </c>
      <c r="C20" s="3" t="s">
        <v>96</v>
      </c>
      <c r="D20" s="9"/>
      <c r="E20" s="9"/>
      <c r="F20" s="4" t="s">
        <v>69</v>
      </c>
      <c r="G20" s="4" t="s">
        <v>70</v>
      </c>
      <c r="H20" s="4" t="s">
        <v>64</v>
      </c>
      <c r="I20" s="10" t="s">
        <v>65</v>
      </c>
      <c r="J20" s="10" t="s">
        <v>54</v>
      </c>
      <c r="K20" s="10" t="s">
        <v>38</v>
      </c>
      <c r="L20" s="10" t="s">
        <v>28</v>
      </c>
      <c r="M20" s="10" t="s">
        <v>26</v>
      </c>
      <c r="N20" s="13" t="s">
        <v>29</v>
      </c>
      <c r="O20" s="15"/>
      <c r="P20" s="15"/>
      <c r="Q20" s="15"/>
      <c r="R20" s="15"/>
    </row>
    <row r="21">
      <c r="A21" s="40"/>
      <c r="B21" s="41"/>
      <c r="C21" s="21"/>
      <c r="D21" s="9"/>
      <c r="E21" s="9"/>
      <c r="F21" s="10"/>
      <c r="G21" s="10"/>
      <c r="H21" s="10"/>
      <c r="I21" s="10"/>
      <c r="J21" s="10"/>
      <c r="K21" s="10"/>
      <c r="L21" s="10"/>
      <c r="M21" s="10"/>
      <c r="N21" s="29"/>
      <c r="O21" s="10"/>
      <c r="P21" s="10"/>
      <c r="Q21" s="29"/>
      <c r="R21" s="29"/>
    </row>
    <row r="22">
      <c r="A22" s="1"/>
      <c r="B22" s="2"/>
      <c r="C22" s="3"/>
      <c r="D22" s="22"/>
      <c r="E22" s="22"/>
      <c r="F22" s="4"/>
      <c r="G22" s="4"/>
      <c r="H22" s="4"/>
      <c r="I22" s="10"/>
      <c r="J22" s="10"/>
      <c r="K22" s="10"/>
      <c r="L22" s="10"/>
      <c r="M22" s="10"/>
      <c r="N22" s="29"/>
      <c r="O22" s="10"/>
      <c r="P22" s="10"/>
      <c r="Q22" s="29"/>
      <c r="R22" s="29"/>
    </row>
    <row r="23">
      <c r="A23" s="1"/>
      <c r="B23" s="2"/>
      <c r="C23" s="3"/>
      <c r="D23" s="9"/>
      <c r="E23" s="9"/>
      <c r="F23" s="4"/>
      <c r="G23" s="4"/>
      <c r="H23" s="4"/>
      <c r="I23" s="10"/>
      <c r="J23" s="10"/>
      <c r="K23" s="10"/>
      <c r="L23" s="10"/>
      <c r="M23" s="10"/>
      <c r="N23" s="29"/>
      <c r="O23" s="10"/>
      <c r="P23" s="10"/>
      <c r="Q23" s="29"/>
      <c r="R23" s="29"/>
    </row>
    <row r="24">
      <c r="A24" s="1"/>
      <c r="B24" s="2"/>
      <c r="C24" s="3"/>
      <c r="D24" s="22"/>
      <c r="E24" s="22"/>
      <c r="F24" s="4"/>
      <c r="G24" s="4"/>
      <c r="H24" s="4"/>
      <c r="I24" s="10"/>
      <c r="J24" s="10"/>
      <c r="K24" s="10"/>
      <c r="L24" s="10"/>
      <c r="M24" s="10"/>
      <c r="N24" s="29"/>
      <c r="O24" s="10"/>
      <c r="P24" s="10"/>
      <c r="Q24" s="29"/>
      <c r="R24" s="29"/>
    </row>
    <row r="25">
      <c r="A25" s="1"/>
      <c r="B25" s="2"/>
      <c r="C25" s="3"/>
      <c r="D25" s="9"/>
      <c r="E25" s="9"/>
      <c r="F25" s="4"/>
      <c r="G25" s="4"/>
      <c r="H25" s="4"/>
      <c r="I25" s="10"/>
      <c r="J25" s="10"/>
      <c r="K25" s="10"/>
      <c r="L25" s="10"/>
      <c r="M25" s="10"/>
      <c r="N25" s="29"/>
      <c r="O25" s="10"/>
      <c r="P25" s="10"/>
      <c r="Q25" s="29"/>
      <c r="R25" s="29"/>
    </row>
    <row r="26">
      <c r="A26" s="1"/>
      <c r="B26" s="2"/>
      <c r="C26" s="3"/>
      <c r="D26" s="22"/>
      <c r="E26" s="22"/>
      <c r="F26" s="4"/>
      <c r="G26" s="4"/>
      <c r="H26" s="4"/>
      <c r="I26" s="10"/>
      <c r="J26" s="10"/>
      <c r="K26" s="10"/>
      <c r="L26" s="10"/>
      <c r="M26" s="10"/>
      <c r="N26" s="29"/>
      <c r="O26" s="10"/>
      <c r="P26" s="29"/>
      <c r="Q26" s="10"/>
      <c r="R26" s="29"/>
    </row>
    <row r="27">
      <c r="A27" s="1"/>
      <c r="B27" s="2"/>
      <c r="C27" s="3"/>
      <c r="D27" s="9"/>
      <c r="E27" s="9"/>
      <c r="F27" s="4"/>
      <c r="G27" s="4"/>
      <c r="H27" s="4"/>
      <c r="I27" s="10"/>
      <c r="J27" s="11"/>
      <c r="K27" s="10"/>
      <c r="L27" s="10"/>
      <c r="M27" s="10"/>
      <c r="N27" s="29"/>
      <c r="O27" s="10"/>
      <c r="P27" s="29"/>
      <c r="Q27" s="10"/>
      <c r="R27" s="29"/>
    </row>
    <row r="28">
      <c r="A28" s="1"/>
      <c r="B28" s="2"/>
      <c r="C28" s="3"/>
      <c r="D28" s="9"/>
      <c r="E28" s="9"/>
      <c r="F28" s="4"/>
      <c r="G28" s="4"/>
      <c r="H28" s="4"/>
      <c r="I28" s="10"/>
      <c r="J28" s="10"/>
      <c r="K28" s="10"/>
      <c r="L28" s="10"/>
      <c r="M28" s="10"/>
      <c r="N28" s="29"/>
      <c r="O28" s="10"/>
      <c r="P28" s="29"/>
      <c r="Q28" s="10"/>
      <c r="R28" s="29"/>
    </row>
    <row r="29">
      <c r="A29" s="1"/>
      <c r="B29" s="42"/>
      <c r="C29" s="3"/>
      <c r="D29" s="22"/>
      <c r="E29" s="22"/>
      <c r="F29" s="4"/>
      <c r="G29" s="4"/>
      <c r="H29" s="4"/>
      <c r="I29" s="10"/>
      <c r="J29" s="10"/>
      <c r="K29" s="10"/>
      <c r="L29" s="10"/>
      <c r="M29" s="10"/>
      <c r="N29" s="29"/>
      <c r="O29" s="10"/>
      <c r="P29" s="29"/>
      <c r="Q29" s="10"/>
      <c r="R29" s="29"/>
    </row>
    <row r="30">
      <c r="A30" s="43"/>
      <c r="B30" s="44"/>
      <c r="C30" s="28"/>
      <c r="D30" s="9"/>
      <c r="E30" s="9"/>
      <c r="F30" s="10"/>
      <c r="G30" s="10"/>
      <c r="H30" s="10"/>
      <c r="I30" s="10"/>
      <c r="J30" s="10"/>
      <c r="K30" s="10"/>
      <c r="L30" s="10"/>
      <c r="M30" s="29"/>
      <c r="N30" s="29"/>
      <c r="O30" s="10"/>
      <c r="P30" s="29"/>
      <c r="Q30" s="10"/>
      <c r="R30" s="29"/>
    </row>
    <row r="31">
      <c r="A31" s="45"/>
      <c r="B31" s="2"/>
      <c r="C31" s="3"/>
      <c r="D31" s="22"/>
      <c r="E31" s="22"/>
      <c r="F31" s="4"/>
      <c r="G31" s="4"/>
      <c r="H31" s="4"/>
      <c r="I31" s="10"/>
      <c r="J31" s="11"/>
      <c r="K31" s="10"/>
      <c r="L31" s="10"/>
      <c r="M31" s="10"/>
      <c r="N31" s="29"/>
      <c r="O31" s="10"/>
      <c r="P31" s="29"/>
      <c r="Q31" s="29"/>
      <c r="R31" s="10"/>
    </row>
    <row r="32">
      <c r="A32" s="1"/>
      <c r="B32" s="2"/>
      <c r="C32" s="3"/>
      <c r="D32" s="9"/>
      <c r="E32" s="9"/>
      <c r="F32" s="4"/>
      <c r="G32" s="4"/>
      <c r="H32" s="4"/>
      <c r="I32" s="10"/>
      <c r="J32" s="10"/>
      <c r="K32" s="10"/>
      <c r="L32" s="10"/>
      <c r="M32" s="10"/>
      <c r="N32" s="29"/>
      <c r="O32" s="10"/>
      <c r="P32" s="29"/>
      <c r="Q32" s="29"/>
      <c r="R32" s="10"/>
    </row>
    <row r="33">
      <c r="A33" s="1"/>
      <c r="B33" s="2"/>
      <c r="C33" s="3"/>
      <c r="D33" s="22"/>
      <c r="E33" s="22"/>
      <c r="F33" s="4"/>
      <c r="G33" s="4"/>
      <c r="H33" s="4"/>
      <c r="I33" s="10"/>
      <c r="J33" s="10"/>
      <c r="K33" s="10"/>
      <c r="L33" s="10"/>
      <c r="M33" s="10"/>
      <c r="N33" s="29"/>
      <c r="O33" s="10"/>
      <c r="P33" s="29"/>
      <c r="Q33" s="29"/>
      <c r="R33" s="10"/>
    </row>
    <row r="34">
      <c r="A34" s="43"/>
      <c r="B34" s="46"/>
      <c r="C34" s="21"/>
      <c r="D34" s="9"/>
      <c r="E34" s="9"/>
      <c r="F34" s="10"/>
      <c r="G34" s="10"/>
      <c r="H34" s="10"/>
      <c r="I34" s="10"/>
      <c r="J34" s="10"/>
      <c r="K34" s="10"/>
      <c r="L34" s="10"/>
      <c r="M34" s="10"/>
      <c r="N34" s="29"/>
      <c r="O34" s="10"/>
      <c r="P34" s="29"/>
      <c r="Q34" s="29"/>
      <c r="R34" s="10"/>
    </row>
    <row r="35">
      <c r="A35" s="1"/>
      <c r="B35" s="2"/>
      <c r="C35" s="3"/>
      <c r="D35" s="9"/>
      <c r="E35" s="9"/>
      <c r="F35" s="4"/>
      <c r="G35" s="4"/>
      <c r="H35" s="4"/>
      <c r="I35" s="10"/>
      <c r="J35" s="10"/>
      <c r="K35" s="10"/>
      <c r="L35" s="10"/>
      <c r="M35" s="10"/>
      <c r="N35" s="29"/>
      <c r="O35" s="10"/>
      <c r="P35" s="29"/>
      <c r="Q35" s="29"/>
      <c r="R35" s="10"/>
    </row>
    <row r="36">
      <c r="A36" s="1"/>
      <c r="B36" s="2"/>
      <c r="C36" s="3"/>
      <c r="D36" s="22"/>
      <c r="E36" s="22"/>
      <c r="F36" s="4"/>
      <c r="G36" s="4"/>
      <c r="H36" s="4"/>
      <c r="I36" s="10"/>
      <c r="J36" s="11"/>
      <c r="K36" s="10"/>
      <c r="L36" s="10"/>
      <c r="M36" s="10"/>
      <c r="N36" s="29"/>
      <c r="O36" s="29"/>
      <c r="P36" s="10"/>
      <c r="Q36" s="10"/>
      <c r="R36" s="29"/>
    </row>
    <row r="37">
      <c r="A37" s="1"/>
      <c r="B37" s="2"/>
      <c r="C37" s="3"/>
      <c r="D37" s="22"/>
      <c r="E37" s="22"/>
      <c r="F37" s="4"/>
      <c r="G37" s="4"/>
      <c r="H37" s="4"/>
      <c r="I37" s="10"/>
      <c r="J37" s="10"/>
      <c r="K37" s="10"/>
      <c r="L37" s="10"/>
      <c r="M37" s="10"/>
      <c r="N37" s="29"/>
      <c r="O37" s="29"/>
      <c r="P37" s="10"/>
      <c r="Q37" s="10"/>
      <c r="R37" s="29"/>
    </row>
    <row r="38">
      <c r="A38" s="1"/>
      <c r="B38" s="2"/>
      <c r="C38" s="3"/>
      <c r="D38" s="9"/>
      <c r="E38" s="9"/>
      <c r="F38" s="4"/>
      <c r="G38" s="4"/>
      <c r="H38" s="4"/>
      <c r="I38" s="10"/>
      <c r="J38" s="10"/>
      <c r="K38" s="10"/>
      <c r="L38" s="10"/>
      <c r="M38" s="10"/>
      <c r="N38" s="29"/>
      <c r="O38" s="29"/>
      <c r="P38" s="10"/>
      <c r="Q38" s="10"/>
      <c r="R38" s="29"/>
    </row>
    <row r="39">
      <c r="A39" s="1"/>
      <c r="B39" s="2"/>
      <c r="C39" s="3"/>
      <c r="D39" s="22"/>
      <c r="E39" s="22"/>
      <c r="F39" s="4"/>
      <c r="G39" s="4"/>
      <c r="H39" s="4"/>
      <c r="I39" s="10"/>
      <c r="J39" s="10"/>
      <c r="K39" s="10"/>
      <c r="L39" s="10"/>
      <c r="M39" s="10"/>
      <c r="N39" s="29"/>
      <c r="O39" s="29"/>
      <c r="P39" s="10"/>
      <c r="Q39" s="10"/>
      <c r="R39" s="29"/>
    </row>
    <row r="40">
      <c r="A40" s="43"/>
      <c r="B40" s="44"/>
      <c r="C40" s="28"/>
      <c r="D40" s="9"/>
      <c r="E40" s="9"/>
      <c r="F40" s="10"/>
      <c r="G40" s="10"/>
      <c r="H40" s="10"/>
      <c r="I40" s="10"/>
      <c r="J40" s="10"/>
      <c r="K40" s="10"/>
      <c r="L40" s="10"/>
      <c r="M40" s="29"/>
      <c r="N40" s="29"/>
      <c r="O40" s="29"/>
      <c r="P40" s="10"/>
      <c r="Q40" s="10"/>
      <c r="R40" s="29"/>
    </row>
    <row r="41">
      <c r="A41" s="1"/>
      <c r="B41" s="2"/>
      <c r="C41" s="3"/>
      <c r="D41" s="22"/>
      <c r="E41" s="22"/>
      <c r="F41" s="4"/>
      <c r="G41" s="4"/>
      <c r="H41" s="4"/>
      <c r="I41" s="10"/>
      <c r="J41" s="10"/>
      <c r="K41" s="10"/>
      <c r="L41" s="10"/>
      <c r="M41" s="10"/>
      <c r="N41" s="29"/>
      <c r="O41" s="29"/>
      <c r="P41" s="10"/>
      <c r="Q41" s="29"/>
      <c r="R41" s="10"/>
    </row>
    <row r="42">
      <c r="A42" s="1"/>
      <c r="B42" s="2"/>
      <c r="C42" s="3"/>
      <c r="D42" s="22"/>
      <c r="E42" s="22"/>
      <c r="F42" s="4"/>
      <c r="G42" s="4"/>
      <c r="H42" s="4"/>
      <c r="I42" s="10"/>
      <c r="J42" s="10"/>
      <c r="K42" s="10"/>
      <c r="L42" s="10"/>
      <c r="M42" s="11"/>
      <c r="N42" s="29"/>
      <c r="O42" s="29"/>
      <c r="P42" s="10"/>
      <c r="Q42" s="29"/>
      <c r="R42" s="10"/>
    </row>
    <row r="43">
      <c r="A43" s="1"/>
      <c r="B43" s="2"/>
      <c r="C43" s="3"/>
      <c r="D43" s="22"/>
      <c r="E43" s="22"/>
      <c r="F43" s="4"/>
      <c r="G43" s="4"/>
      <c r="H43" s="4"/>
      <c r="I43" s="10"/>
      <c r="J43" s="10"/>
      <c r="K43" s="10"/>
      <c r="L43" s="10"/>
      <c r="M43" s="10"/>
      <c r="N43" s="29"/>
      <c r="O43" s="29"/>
      <c r="P43" s="10"/>
      <c r="Q43" s="29"/>
      <c r="R43" s="10"/>
    </row>
    <row r="44">
      <c r="A44" s="1"/>
      <c r="B44" s="2"/>
      <c r="C44" s="3"/>
      <c r="D44" s="9"/>
      <c r="E44" s="9"/>
      <c r="F44" s="4"/>
      <c r="G44" s="4"/>
      <c r="H44" s="4"/>
      <c r="I44" s="10"/>
      <c r="J44" s="10"/>
      <c r="K44" s="10"/>
      <c r="L44" s="10"/>
      <c r="M44" s="10"/>
      <c r="N44" s="29"/>
      <c r="O44" s="29"/>
      <c r="P44" s="10"/>
      <c r="Q44" s="29"/>
      <c r="R44" s="10"/>
    </row>
    <row r="45">
      <c r="A45" s="1"/>
      <c r="B45" s="2"/>
      <c r="C45" s="3"/>
      <c r="D45" s="9"/>
      <c r="E45" s="9"/>
      <c r="F45" s="4"/>
      <c r="G45" s="4"/>
      <c r="H45" s="4"/>
      <c r="I45" s="10"/>
      <c r="J45" s="10"/>
      <c r="K45" s="10"/>
      <c r="L45" s="10"/>
      <c r="M45" s="10"/>
      <c r="N45" s="29"/>
      <c r="O45" s="29"/>
      <c r="P45" s="10"/>
      <c r="Q45" s="29"/>
      <c r="R45" s="10"/>
    </row>
    <row r="46">
      <c r="A46" s="45"/>
      <c r="B46" s="2"/>
      <c r="C46" s="3"/>
      <c r="D46" s="9"/>
      <c r="E46" s="9"/>
      <c r="F46" s="4"/>
      <c r="G46" s="4"/>
      <c r="H46" s="4"/>
      <c r="I46" s="10"/>
      <c r="J46" s="10"/>
      <c r="K46" s="10"/>
      <c r="L46" s="10"/>
      <c r="M46" s="10"/>
      <c r="N46" s="29"/>
      <c r="O46" s="29"/>
      <c r="P46" s="29"/>
      <c r="Q46" s="10"/>
      <c r="R46" s="10"/>
    </row>
    <row r="47">
      <c r="A47" s="1"/>
      <c r="B47" s="2"/>
      <c r="C47" s="3"/>
      <c r="D47" s="9"/>
      <c r="E47" s="9"/>
      <c r="F47" s="4"/>
      <c r="G47" s="4"/>
      <c r="H47" s="4"/>
      <c r="I47" s="10"/>
      <c r="J47" s="10"/>
      <c r="K47" s="10"/>
      <c r="L47" s="10"/>
      <c r="M47" s="10"/>
      <c r="N47" s="29"/>
      <c r="O47" s="29"/>
      <c r="P47" s="29"/>
      <c r="Q47" s="10"/>
      <c r="R47" s="10"/>
    </row>
    <row r="48">
      <c r="A48" s="1"/>
      <c r="B48" s="2"/>
      <c r="C48" s="3"/>
      <c r="D48" s="22"/>
      <c r="E48" s="22"/>
      <c r="F48" s="4"/>
      <c r="G48" s="4"/>
      <c r="H48" s="4"/>
      <c r="I48" s="10"/>
      <c r="J48" s="10"/>
      <c r="K48" s="10"/>
      <c r="L48" s="10"/>
      <c r="M48" s="10"/>
      <c r="N48" s="29"/>
      <c r="O48" s="29"/>
      <c r="P48" s="29"/>
      <c r="Q48" s="10"/>
      <c r="R48" s="10"/>
    </row>
    <row r="49">
      <c r="A49" s="1"/>
      <c r="B49" s="2"/>
      <c r="C49" s="3"/>
      <c r="D49" s="9"/>
      <c r="E49" s="9"/>
      <c r="F49" s="4"/>
      <c r="G49" s="4"/>
      <c r="H49" s="4"/>
      <c r="I49" s="10"/>
      <c r="J49" s="10"/>
      <c r="K49" s="10"/>
      <c r="L49" s="10"/>
      <c r="M49" s="10"/>
      <c r="N49" s="29"/>
      <c r="O49" s="29"/>
      <c r="P49" s="29"/>
      <c r="Q49" s="10"/>
      <c r="R49" s="10"/>
    </row>
    <row r="50">
      <c r="A50" s="1"/>
      <c r="B50" s="2"/>
      <c r="C50" s="3"/>
      <c r="D50" s="22"/>
      <c r="E50" s="22"/>
      <c r="F50" s="4"/>
      <c r="G50" s="4"/>
      <c r="H50" s="4"/>
      <c r="I50" s="10"/>
      <c r="J50" s="10"/>
      <c r="K50" s="10"/>
      <c r="L50" s="10"/>
      <c r="M50" s="10"/>
      <c r="N50" s="29"/>
      <c r="O50" s="29"/>
      <c r="P50" s="29"/>
      <c r="Q50" s="10"/>
      <c r="R50" s="10"/>
    </row>
    <row r="51">
      <c r="C51" s="33"/>
      <c r="N51" s="5"/>
    </row>
    <row r="52">
      <c r="A52" s="5"/>
      <c r="C52" s="33"/>
      <c r="N52" s="5"/>
    </row>
    <row r="54">
      <c r="C54" s="5"/>
      <c r="D54" s="5"/>
      <c r="E54" s="5"/>
    </row>
    <row r="55">
      <c r="B55" s="5"/>
    </row>
  </sheetData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A11"/>
    <hyperlink r:id="rId20" ref="B11"/>
    <hyperlink r:id="rId21" ref="A12"/>
    <hyperlink r:id="rId22" ref="B12"/>
    <hyperlink r:id="rId23" ref="A13"/>
    <hyperlink r:id="rId24" ref="B13"/>
    <hyperlink r:id="rId25" ref="A14"/>
    <hyperlink r:id="rId26" ref="B14"/>
    <hyperlink r:id="rId27" ref="A15"/>
    <hyperlink r:id="rId28" ref="B15"/>
    <hyperlink r:id="rId29" ref="A16"/>
    <hyperlink r:id="rId30" ref="B16"/>
    <hyperlink r:id="rId31" ref="A17"/>
    <hyperlink r:id="rId32" ref="B17"/>
    <hyperlink r:id="rId33" ref="A18"/>
    <hyperlink r:id="rId34" ref="B18"/>
    <hyperlink r:id="rId35" ref="A19"/>
    <hyperlink r:id="rId36" ref="B19"/>
    <hyperlink r:id="rId37" ref="A20"/>
    <hyperlink r:id="rId38" ref="B20"/>
  </hyperlinks>
  <drawing r:id="rId39"/>
</worksheet>
</file>