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prendergast\Dropbox (VizDynamics)\vizdynamics\suppliers\Anturis\"/>
    </mc:Choice>
  </mc:AlternateContent>
  <bookViews>
    <workbookView xWindow="0" yWindow="0" windowWidth="28308" windowHeight="1526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E40" i="1" s="1"/>
  <c r="D40" i="1"/>
  <c r="F12" i="1" l="1"/>
  <c r="G12" i="1" s="1"/>
  <c r="H12" i="1" s="1"/>
  <c r="E41" i="1"/>
  <c r="D13" i="1" l="1"/>
  <c r="D41" i="1"/>
  <c r="E12" i="1" s="1"/>
  <c r="D14" i="1" l="1"/>
  <c r="E14" i="1" s="1"/>
  <c r="E13" i="1"/>
  <c r="F13" i="1"/>
  <c r="G13" i="1" s="1"/>
  <c r="H13" i="1" s="1"/>
  <c r="F14" i="1" l="1"/>
  <c r="G14" i="1" s="1"/>
  <c r="H14" i="1" s="1"/>
  <c r="D15" i="1"/>
  <c r="E15" i="1"/>
  <c r="F15" i="1"/>
  <c r="G15" i="1" s="1"/>
  <c r="D16" i="1"/>
  <c r="H15" i="1" l="1"/>
  <c r="D17" i="1"/>
  <c r="F16" i="1"/>
  <c r="E16" i="1"/>
  <c r="G16" i="1"/>
  <c r="H16" i="1" l="1"/>
  <c r="D18" i="1"/>
  <c r="E17" i="1"/>
  <c r="F17" i="1"/>
  <c r="G17" i="1"/>
  <c r="H17" i="1" l="1"/>
  <c r="E18" i="1"/>
  <c r="D19" i="1"/>
  <c r="F18" i="1"/>
  <c r="G18" i="1" s="1"/>
  <c r="H18" i="1" l="1"/>
  <c r="D20" i="1"/>
  <c r="F19" i="1"/>
  <c r="G19" i="1"/>
  <c r="E19" i="1"/>
  <c r="H19" i="1" l="1"/>
  <c r="F20" i="1"/>
  <c r="G20" i="1" s="1"/>
  <c r="H20" i="1" s="1"/>
  <c r="D21" i="1"/>
  <c r="E20" i="1"/>
  <c r="E21" i="1" l="1"/>
  <c r="F21" i="1"/>
  <c r="G21" i="1" s="1"/>
  <c r="H21" i="1" s="1"/>
  <c r="D22" i="1"/>
  <c r="F22" i="1" l="1"/>
  <c r="G22" i="1" s="1"/>
  <c r="H22" i="1" s="1"/>
  <c r="E22" i="1"/>
  <c r="D23" i="1"/>
  <c r="D24" i="1" l="1"/>
  <c r="E23" i="1"/>
  <c r="F23" i="1"/>
  <c r="G23" i="1" s="1"/>
  <c r="H23" i="1" s="1"/>
  <c r="D25" i="1" l="1"/>
  <c r="E24" i="1"/>
  <c r="F24" i="1"/>
  <c r="G24" i="1"/>
  <c r="H24" i="1" s="1"/>
  <c r="E25" i="1" l="1"/>
  <c r="F25" i="1"/>
  <c r="G25" i="1" s="1"/>
  <c r="H25" i="1" s="1"/>
  <c r="D26" i="1"/>
  <c r="F26" i="1" l="1"/>
  <c r="G26" i="1" s="1"/>
  <c r="H26" i="1" s="1"/>
  <c r="D27" i="1"/>
  <c r="E26" i="1"/>
  <c r="E27" i="1" l="1"/>
  <c r="D28" i="1"/>
  <c r="F27" i="1"/>
  <c r="G27" i="1" s="1"/>
  <c r="H27" i="1" s="1"/>
  <c r="E28" i="1" l="1"/>
  <c r="D29" i="1"/>
  <c r="G28" i="1"/>
  <c r="H28" i="1" s="1"/>
  <c r="F28" i="1"/>
  <c r="D30" i="1" l="1"/>
  <c r="F29" i="1"/>
  <c r="G29" i="1"/>
  <c r="H29" i="1" s="1"/>
  <c r="E29" i="1"/>
  <c r="E30" i="1" l="1"/>
  <c r="F30" i="1"/>
  <c r="D31" i="1"/>
  <c r="G30" i="1"/>
  <c r="H30" i="1" s="1"/>
  <c r="F31" i="1" l="1"/>
  <c r="E31" i="1"/>
  <c r="G31" i="1"/>
  <c r="H31" i="1" l="1"/>
  <c r="F6" i="1"/>
</calcChain>
</file>

<file path=xl/sharedStrings.xml><?xml version="1.0" encoding="utf-8"?>
<sst xmlns="http://schemas.openxmlformats.org/spreadsheetml/2006/main" count="25" uniqueCount="25">
  <si>
    <t>P0</t>
  </si>
  <si>
    <t>X</t>
  </si>
  <si>
    <t>Y</t>
  </si>
  <si>
    <t>minutes</t>
  </si>
  <si>
    <t>Slow reminders to once every:</t>
  </si>
  <si>
    <t>After:</t>
  </si>
  <si>
    <t>alarms</t>
  </si>
  <si>
    <t>P1</t>
  </si>
  <si>
    <t>P2</t>
  </si>
  <si>
    <t>t</t>
  </si>
  <si>
    <t>Bx(t)</t>
  </si>
  <si>
    <t>By(t)</t>
  </si>
  <si>
    <t>(Note that alarms will take</t>
  </si>
  <si>
    <t>minutes to slow down)</t>
  </si>
  <si>
    <t>Alarm #</t>
  </si>
  <si>
    <t>Mins since first alarm</t>
  </si>
  <si>
    <t>Mins Since previous alarm</t>
  </si>
  <si>
    <t>INPUT PARAMETERS</t>
  </si>
  <si>
    <t>QUADRATIC BEZIER CURVE POINTS (INTERNALS)</t>
  </si>
  <si>
    <t>OUTPUT ALARM SCHEDULE</t>
  </si>
  <si>
    <t>Author: Andrew Prendergast</t>
  </si>
  <si>
    <t>http://www.andrewprendergast.com/</t>
  </si>
  <si>
    <t>ap@andrewprendergast.com</t>
  </si>
  <si>
    <t>LICENSE</t>
  </si>
  <si>
    <r>
      <t xml:space="preserve">MODIFIED BSD LICENSE
Copyright (c) 2015, Andrew Prendergast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t>
    </r>
    <r>
      <rPr>
        <sz val="11"/>
        <color rgb="FFFF0000"/>
        <rFont val="Calibri"/>
        <family val="2"/>
        <scheme val="minor"/>
      </rPr>
      <t xml:space="preserve">does not require the reproduction of </t>
    </r>
    <r>
      <rPr>
        <sz val="11"/>
        <color theme="1"/>
        <rFont val="Calibri"/>
        <family val="2"/>
        <scheme val="minor"/>
      </rPr>
      <t>the above copyright
   notice, this list of conditions and the following disclaimer in the
   documentation and/or other materials provided with the distribution.
3. All advertising materials mentioning features or use of this software
   must display the following acknowledgement:
   This product includes software developed by Andrew Prendergast.
4. Neither the name of Andrew Prendergast nor the
   names of its contributors may be used to endorse or promote products
   derived from this software without specific prior written permission.
THIS SOFTWARE IS PROVIDED BY Andrew Prendergast ''AS IS'' AND ANY
EXPRESS OR IMPLIED WARRANTIES, INCLUDING, BUT NOT LIMITED TO, THE IMPLIED
WARRANTIES OF MERCHANTABILITY AND FITNESS FOR A PARTICULAR PURPOSE ARE
DISCLAIMED. IN NO EVENT SHALL &lt;COPYRIGHT HOLDER&gt;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</si>
</sst>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F3F76"/>
      <name val="Calibri"/>
      <family val="2"/>
      <scheme val="minor"/>
    </font>
    <font>
      <b/>
      <sz val="11"/>
      <color rgb="FF3F3F3F"/>
      <name val="Calibri"/>
      <family val="2"/>
      <scheme val="minor"/>
    </font>
    <font>
      <sz val="11"/>
      <color rgb="FFFF0000"/>
      <name val="Calibri"/>
      <family val="2"/>
      <scheme val="minor"/>
    </font>
    <font>
      <b/>
      <sz val="16"/>
      <color theme="1"/>
      <name val="Calibri"/>
      <family val="2"/>
      <scheme val="minor"/>
    </font>
    <font>
      <u/>
      <sz val="11"/>
      <color theme="10"/>
      <name val="Calibri"/>
      <family val="2"/>
      <scheme val="minor"/>
    </font>
    <font>
      <i/>
      <sz val="11"/>
      <color theme="1"/>
      <name val="Calibri"/>
      <family val="2"/>
      <scheme val="minor"/>
    </font>
    <font>
      <i/>
      <u/>
      <sz val="11"/>
      <color theme="10"/>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5" fillId="0" borderId="0" applyNumberFormat="0" applyFill="0" applyBorder="0" applyAlignment="0" applyProtection="0"/>
  </cellStyleXfs>
  <cellXfs count="9">
    <xf numFmtId="0" fontId="0" fillId="0" borderId="0" xfId="0"/>
    <xf numFmtId="0" fontId="1" fillId="2" borderId="1" xfId="1"/>
    <xf numFmtId="0" fontId="2" fillId="3" borderId="2" xfId="2" applyAlignment="1">
      <alignment horizontal="center" vertical="center" wrapText="1"/>
    </xf>
    <xf numFmtId="0" fontId="2" fillId="3" borderId="2" xfId="2"/>
    <xf numFmtId="0" fontId="4" fillId="0" borderId="0" xfId="0" applyFont="1"/>
    <xf numFmtId="0" fontId="5" fillId="0" borderId="0" xfId="3"/>
    <xf numFmtId="0" fontId="6" fillId="0" borderId="0" xfId="0" applyFont="1"/>
    <xf numFmtId="0" fontId="7" fillId="0" borderId="0" xfId="3" applyFont="1"/>
    <xf numFmtId="0" fontId="0" fillId="0" borderId="0" xfId="0" applyAlignment="1">
      <alignment vertical="top" wrapText="1"/>
    </xf>
  </cellXfs>
  <cellStyles count="4">
    <cellStyle name="Hyperlink" xfId="3" builtinId="8"/>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Reminder Alarm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Sheet1!$C$12:$C$31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Sheet1!$G$12:$G$31</c:f>
              <c:numCache>
                <c:formatCode>General</c:formatCode>
                <c:ptCount val="20"/>
                <c:pt idx="0">
                  <c:v>0</c:v>
                </c:pt>
                <c:pt idx="1">
                  <c:v>46.4</c:v>
                </c:pt>
                <c:pt idx="2">
                  <c:v>89.600000000000009</c:v>
                </c:pt>
                <c:pt idx="3">
                  <c:v>129.60000000000002</c:v>
                </c:pt>
                <c:pt idx="4">
                  <c:v>166.4</c:v>
                </c:pt>
                <c:pt idx="5">
                  <c:v>200</c:v>
                </c:pt>
                <c:pt idx="6">
                  <c:v>230.4</c:v>
                </c:pt>
                <c:pt idx="7">
                  <c:v>257.60000000000002</c:v>
                </c:pt>
                <c:pt idx="8">
                  <c:v>281.60000000000002</c:v>
                </c:pt>
                <c:pt idx="9">
                  <c:v>302.39999999999998</c:v>
                </c:pt>
                <c:pt idx="10">
                  <c:v>320</c:v>
                </c:pt>
                <c:pt idx="11">
                  <c:v>334.4</c:v>
                </c:pt>
                <c:pt idx="12">
                  <c:v>345.6</c:v>
                </c:pt>
                <c:pt idx="13">
                  <c:v>353.59999999999997</c:v>
                </c:pt>
                <c:pt idx="14">
                  <c:v>358.40000000000003</c:v>
                </c:pt>
                <c:pt idx="15">
                  <c:v>360</c:v>
                </c:pt>
                <c:pt idx="16">
                  <c:v>360</c:v>
                </c:pt>
                <c:pt idx="17">
                  <c:v>360</c:v>
                </c:pt>
                <c:pt idx="18">
                  <c:v>360</c:v>
                </c:pt>
                <c:pt idx="19">
                  <c:v>360</c:v>
                </c:pt>
              </c:numCache>
            </c:numRef>
          </c:yVal>
          <c:smooth val="0"/>
        </c:ser>
        <c:ser>
          <c:idx val="0"/>
          <c:order val="1"/>
          <c:tx>
            <c:v>Bezier Curve Points</c:v>
          </c:tx>
          <c:spPr>
            <a:ln w="1905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A2C44C5F-4ED0-4070-AB13-AA70216CD320}"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94063901-02E9-433C-8A46-AFBDF13BF1B7}"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847349D3-E4BE-4C49-8022-10AE41FE55BC}"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Sheet1!$D$39:$D$41</c:f>
              <c:numCache>
                <c:formatCode>General</c:formatCode>
                <c:ptCount val="3"/>
                <c:pt idx="0">
                  <c:v>0</c:v>
                </c:pt>
                <c:pt idx="1">
                  <c:v>0</c:v>
                </c:pt>
                <c:pt idx="2">
                  <c:v>15</c:v>
                </c:pt>
              </c:numCache>
            </c:numRef>
          </c:xVal>
          <c:yVal>
            <c:numRef>
              <c:f>Sheet1!$E$39:$E$41</c:f>
              <c:numCache>
                <c:formatCode>General</c:formatCode>
                <c:ptCount val="3"/>
                <c:pt idx="0">
                  <c:v>0</c:v>
                </c:pt>
                <c:pt idx="1">
                  <c:v>360</c:v>
                </c:pt>
                <c:pt idx="2">
                  <c:v>360</c:v>
                </c:pt>
              </c:numCache>
            </c:numRef>
          </c:yVal>
          <c:smooth val="0"/>
          <c:extLst>
            <c:ext xmlns:c15="http://schemas.microsoft.com/office/drawing/2012/chart" uri="{02D57815-91ED-43cb-92C2-25804820EDAC}">
              <c15:datalabelsRange>
                <c15:f>Sheet1!$C$39:$C$41</c15:f>
                <c15:dlblRangeCache>
                  <c:ptCount val="3"/>
                  <c:pt idx="0">
                    <c:v>P0</c:v>
                  </c:pt>
                  <c:pt idx="1">
                    <c:v>P1</c:v>
                  </c:pt>
                  <c:pt idx="2">
                    <c:v>P2</c:v>
                  </c:pt>
                </c15:dlblRangeCache>
              </c15:datalabelsRange>
            </c:ext>
          </c:extLst>
        </c:ser>
        <c:dLbls>
          <c:showLegendKey val="0"/>
          <c:showVal val="0"/>
          <c:showCatName val="0"/>
          <c:showSerName val="0"/>
          <c:showPercent val="0"/>
          <c:showBubbleSize val="0"/>
        </c:dLbls>
        <c:axId val="-608399024"/>
        <c:axId val="-608402288"/>
      </c:scatterChart>
      <c:valAx>
        <c:axId val="-608399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Alarm Sequence Number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02288"/>
        <c:crosses val="autoZero"/>
        <c:crossBetween val="midCat"/>
      </c:valAx>
      <c:valAx>
        <c:axId val="-60840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Minutes Between Alarms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990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81714785651792"/>
          <c:y val="4.6296296296296294E-2"/>
          <c:w val="0.80596062992125983"/>
          <c:h val="0.69799990278992907"/>
        </c:manualLayout>
      </c:layout>
      <c:scatterChart>
        <c:scatterStyle val="lineMarker"/>
        <c:varyColors val="0"/>
        <c:ser>
          <c:idx val="1"/>
          <c:order val="0"/>
          <c:tx>
            <c:v>Alarm Schedule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Sheet1!$H$12:$H$31</c:f>
              <c:numCache>
                <c:formatCode>General</c:formatCode>
                <c:ptCount val="20"/>
                <c:pt idx="0">
                  <c:v>0</c:v>
                </c:pt>
                <c:pt idx="1">
                  <c:v>46.4</c:v>
                </c:pt>
                <c:pt idx="2">
                  <c:v>136</c:v>
                </c:pt>
                <c:pt idx="3">
                  <c:v>265.60000000000002</c:v>
                </c:pt>
                <c:pt idx="4">
                  <c:v>432</c:v>
                </c:pt>
                <c:pt idx="5">
                  <c:v>632</c:v>
                </c:pt>
                <c:pt idx="6">
                  <c:v>862.4</c:v>
                </c:pt>
                <c:pt idx="7">
                  <c:v>1120</c:v>
                </c:pt>
                <c:pt idx="8">
                  <c:v>1401.6</c:v>
                </c:pt>
                <c:pt idx="9">
                  <c:v>1704</c:v>
                </c:pt>
                <c:pt idx="10">
                  <c:v>2024</c:v>
                </c:pt>
                <c:pt idx="11">
                  <c:v>2358.4</c:v>
                </c:pt>
                <c:pt idx="12">
                  <c:v>2704</c:v>
                </c:pt>
                <c:pt idx="13">
                  <c:v>3057.6</c:v>
                </c:pt>
                <c:pt idx="14">
                  <c:v>3416</c:v>
                </c:pt>
                <c:pt idx="15">
                  <c:v>3776</c:v>
                </c:pt>
                <c:pt idx="16">
                  <c:v>4136</c:v>
                </c:pt>
                <c:pt idx="17">
                  <c:v>4496</c:v>
                </c:pt>
                <c:pt idx="18">
                  <c:v>4856</c:v>
                </c:pt>
                <c:pt idx="19">
                  <c:v>5216</c:v>
                </c:pt>
              </c:numCache>
            </c:numRef>
          </c:xVal>
          <c:yVal>
            <c:numRef>
              <c:f>Sheet1!$C$12:$C$31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yVal>
          <c:smooth val="0"/>
        </c:ser>
        <c:dLbls>
          <c:showLegendKey val="0"/>
          <c:showVal val="0"/>
          <c:showCatName val="0"/>
          <c:showSerName val="0"/>
          <c:showPercent val="0"/>
          <c:showBubbleSize val="0"/>
        </c:dLbls>
        <c:axId val="-606057200"/>
        <c:axId val="-606059920"/>
      </c:scatterChart>
      <c:valAx>
        <c:axId val="-606057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Mins after outage started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9920"/>
        <c:crosses val="autoZero"/>
        <c:crossBetween val="midCat"/>
      </c:valAx>
      <c:valAx>
        <c:axId val="-60605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Alarm Sequence Number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72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354330</xdr:colOff>
      <xdr:row>1</xdr:row>
      <xdr:rowOff>80010</xdr:rowOff>
    </xdr:from>
    <xdr:to>
      <xdr:col>17</xdr:col>
      <xdr:colOff>49530</xdr:colOff>
      <xdr:row>17</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373380</xdr:colOff>
      <xdr:row>18</xdr:row>
      <xdr:rowOff>144780</xdr:rowOff>
    </xdr:from>
    <xdr:to>
      <xdr:col>17</xdr:col>
      <xdr:colOff>68580</xdr:colOff>
      <xdr:row>36</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p@andrewprendergast.com" TargetMode="External"/><Relationship Id="rId1" Type="http://schemas.openxmlformats.org/officeDocument/2006/relationships/hyperlink" Target="http://www.andrewprendergast.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Q51"/>
  <sheetViews>
    <sheetView tabSelected="1" topLeftCell="A19" workbookViewId="0">
      <selection activeCell="J42" sqref="J42"/>
    </sheetView>
  </sheetViews>
  <sheetFormatPr defaultRowHeight="14.4" x14ac:dyDescent="0.3"/>
  <cols>
    <col min="7" max="8" width="13.88671875" customWidth="1"/>
  </cols>
  <sheetData>
    <row r="2" spans="3:8" ht="21" x14ac:dyDescent="0.4">
      <c r="C2" s="4" t="s">
        <v>17</v>
      </c>
    </row>
    <row r="4" spans="3:8" x14ac:dyDescent="0.3">
      <c r="C4" t="s">
        <v>4</v>
      </c>
      <c r="F4" s="1">
        <f>360</f>
        <v>360</v>
      </c>
      <c r="G4" t="s">
        <v>3</v>
      </c>
    </row>
    <row r="5" spans="3:8" x14ac:dyDescent="0.3">
      <c r="C5" t="s">
        <v>5</v>
      </c>
      <c r="F5" s="1">
        <v>15</v>
      </c>
      <c r="G5" t="s">
        <v>6</v>
      </c>
    </row>
    <row r="6" spans="3:8" x14ac:dyDescent="0.3">
      <c r="C6" t="s">
        <v>12</v>
      </c>
      <c r="F6">
        <f>SUMIF(D12:D31,"&lt;=1", G12:G31)</f>
        <v>3776</v>
      </c>
      <c r="G6" t="s">
        <v>13</v>
      </c>
    </row>
    <row r="8" spans="3:8" ht="21" x14ac:dyDescent="0.4">
      <c r="C8" s="4" t="s">
        <v>19</v>
      </c>
    </row>
    <row r="11" spans="3:8" ht="28.8" x14ac:dyDescent="0.3">
      <c r="C11" s="3" t="s">
        <v>14</v>
      </c>
      <c r="D11" t="s">
        <v>9</v>
      </c>
      <c r="E11" t="s">
        <v>10</v>
      </c>
      <c r="F11" t="s">
        <v>11</v>
      </c>
      <c r="G11" s="2" t="s">
        <v>16</v>
      </c>
      <c r="H11" s="2" t="s">
        <v>15</v>
      </c>
    </row>
    <row r="12" spans="3:8" x14ac:dyDescent="0.3">
      <c r="C12" s="3">
        <v>0</v>
      </c>
      <c r="D12">
        <v>0</v>
      </c>
      <c r="E12">
        <f>(1-$D12)*(1-$D12)*D$39+2*(1-$D12)*$D12*D$40+$D12*$D12*D$41</f>
        <v>0</v>
      </c>
      <c r="F12">
        <f>(1-$D12)*(1-$D12)*E$39+2*(1-$D12)*$D12*E$40+$D12*$D12*E$41</f>
        <v>0</v>
      </c>
      <c r="G12" s="3">
        <f>IF(D12&lt;=1,F12,F$4)</f>
        <v>0</v>
      </c>
      <c r="H12" s="3">
        <f>G12</f>
        <v>0</v>
      </c>
    </row>
    <row r="13" spans="3:8" x14ac:dyDescent="0.3">
      <c r="C13" s="3">
        <v>1</v>
      </c>
      <c r="D13">
        <f>1/$F$5</f>
        <v>6.6666666666666666E-2</v>
      </c>
      <c r="E13">
        <f>(1-$D13)*(1-$D13)*D$39+2*(1-$D13)*$D13*D$40+$D13*$D13*D$41</f>
        <v>6.6666666666666666E-2</v>
      </c>
      <c r="F13">
        <f>(1-$D13)*(1-$D13)*E$39+2*(1-$D13)*$D13*E$40+$D13*$D13*E$41</f>
        <v>46.4</v>
      </c>
      <c r="G13" s="3">
        <f>IF(D13&lt;=1,F13,F$4)</f>
        <v>46.4</v>
      </c>
      <c r="H13" s="3">
        <f>G13+H12</f>
        <v>46.4</v>
      </c>
    </row>
    <row r="14" spans="3:8" x14ac:dyDescent="0.3">
      <c r="C14" s="3">
        <v>2</v>
      </c>
      <c r="D14">
        <f>1/$F$5+D13</f>
        <v>0.13333333333333333</v>
      </c>
      <c r="E14">
        <f>(1-$D14)*(1-$D14)*D$39+2*(1-$D14)*$D14*D$40+$D14*$D14*D$41</f>
        <v>0.26666666666666666</v>
      </c>
      <c r="F14">
        <f>(1-$D14)*(1-$D14)*E$39+2*(1-$D14)*$D14*E$40+$D14*$D14*E$41</f>
        <v>89.600000000000009</v>
      </c>
      <c r="G14" s="3">
        <f>IF(D14&lt;=1,F14,F$4)</f>
        <v>89.600000000000009</v>
      </c>
      <c r="H14" s="3">
        <f t="shared" ref="H14:H31" si="0">G14+H13</f>
        <v>136</v>
      </c>
    </row>
    <row r="15" spans="3:8" x14ac:dyDescent="0.3">
      <c r="C15" s="3">
        <v>3</v>
      </c>
      <c r="D15">
        <f>1/$F$5+D14</f>
        <v>0.2</v>
      </c>
      <c r="E15">
        <f>(1-$D15)*(1-$D15)*D$39+2*(1-$D15)*$D15*D$40+$D15*$D15*D$41</f>
        <v>0.60000000000000009</v>
      </c>
      <c r="F15">
        <f>(1-$D15)*(1-$D15)*E$39+2*(1-$D15)*$D15*E$40+$D15*$D15*E$41</f>
        <v>129.60000000000002</v>
      </c>
      <c r="G15" s="3">
        <f>IF(D15&lt;=1,F15,F$4)</f>
        <v>129.60000000000002</v>
      </c>
      <c r="H15" s="3">
        <f t="shared" si="0"/>
        <v>265.60000000000002</v>
      </c>
    </row>
    <row r="16" spans="3:8" x14ac:dyDescent="0.3">
      <c r="C16" s="3">
        <v>4</v>
      </c>
      <c r="D16">
        <f>1/$F$5+D15</f>
        <v>0.26666666666666666</v>
      </c>
      <c r="E16">
        <f>(1-$D16)*(1-$D16)*D$39+2*(1-$D16)*$D16*D$40+$D16*$D16*D$41</f>
        <v>1.0666666666666667</v>
      </c>
      <c r="F16">
        <f>(1-$D16)*(1-$D16)*E$39+2*(1-$D16)*$D16*E$40+$D16*$D16*E$41</f>
        <v>166.4</v>
      </c>
      <c r="G16" s="3">
        <f>IF(D16&lt;=1,F16,F$4)</f>
        <v>166.4</v>
      </c>
      <c r="H16" s="3">
        <f t="shared" si="0"/>
        <v>432</v>
      </c>
    </row>
    <row r="17" spans="3:8" x14ac:dyDescent="0.3">
      <c r="C17" s="3">
        <v>5</v>
      </c>
      <c r="D17">
        <f>1/$F$5+D16</f>
        <v>0.33333333333333331</v>
      </c>
      <c r="E17">
        <f>(1-$D17)*(1-$D17)*D$39+2*(1-$D17)*$D17*D$40+$D17*$D17*D$41</f>
        <v>1.6666666666666665</v>
      </c>
      <c r="F17">
        <f>(1-$D17)*(1-$D17)*E$39+2*(1-$D17)*$D17*E$40+$D17*$D17*E$41</f>
        <v>200</v>
      </c>
      <c r="G17" s="3">
        <f>IF(D17&lt;=1,F17,F$4)</f>
        <v>200</v>
      </c>
      <c r="H17" s="3">
        <f t="shared" si="0"/>
        <v>632</v>
      </c>
    </row>
    <row r="18" spans="3:8" x14ac:dyDescent="0.3">
      <c r="C18" s="3">
        <v>6</v>
      </c>
      <c r="D18">
        <f>1/$F$5+D17</f>
        <v>0.39999999999999997</v>
      </c>
      <c r="E18">
        <f>(1-$D18)*(1-$D18)*D$39+2*(1-$D18)*$D18*D$40+$D18*$D18*D$41</f>
        <v>2.3999999999999995</v>
      </c>
      <c r="F18">
        <f>(1-$D18)*(1-$D18)*E$39+2*(1-$D18)*$D18*E$40+$D18*$D18*E$41</f>
        <v>230.4</v>
      </c>
      <c r="G18" s="3">
        <f>IF(D18&lt;=1,F18,F$4)</f>
        <v>230.4</v>
      </c>
      <c r="H18" s="3">
        <f t="shared" si="0"/>
        <v>862.4</v>
      </c>
    </row>
    <row r="19" spans="3:8" x14ac:dyDescent="0.3">
      <c r="C19" s="3">
        <v>7</v>
      </c>
      <c r="D19">
        <f>1/$F$5+D18</f>
        <v>0.46666666666666662</v>
      </c>
      <c r="E19">
        <f>(1-$D19)*(1-$D19)*D$39+2*(1-$D19)*$D19*D$40+$D19*$D19*D$41</f>
        <v>3.2666666666666662</v>
      </c>
      <c r="F19">
        <f>(1-$D19)*(1-$D19)*E$39+2*(1-$D19)*$D19*E$40+$D19*$D19*E$41</f>
        <v>257.60000000000002</v>
      </c>
      <c r="G19" s="3">
        <f>IF(D19&lt;=1,F19,F$4)</f>
        <v>257.60000000000002</v>
      </c>
      <c r="H19" s="3">
        <f t="shared" si="0"/>
        <v>1120</v>
      </c>
    </row>
    <row r="20" spans="3:8" x14ac:dyDescent="0.3">
      <c r="C20" s="3">
        <v>8</v>
      </c>
      <c r="D20">
        <f>1/$F$5+D19</f>
        <v>0.53333333333333333</v>
      </c>
      <c r="E20">
        <f>(1-$D20)*(1-$D20)*D$39+2*(1-$D20)*$D20*D$40+$D20*$D20*D$41</f>
        <v>4.2666666666666666</v>
      </c>
      <c r="F20">
        <f>(1-$D20)*(1-$D20)*E$39+2*(1-$D20)*$D20*E$40+$D20*$D20*E$41</f>
        <v>281.60000000000002</v>
      </c>
      <c r="G20" s="3">
        <f>IF(D20&lt;=1,F20,F$4)</f>
        <v>281.60000000000002</v>
      </c>
      <c r="H20" s="3">
        <f t="shared" si="0"/>
        <v>1401.6</v>
      </c>
    </row>
    <row r="21" spans="3:8" x14ac:dyDescent="0.3">
      <c r="C21" s="3">
        <v>9</v>
      </c>
      <c r="D21">
        <f>1/$F$5+D20</f>
        <v>0.6</v>
      </c>
      <c r="E21">
        <f>(1-$D21)*(1-$D21)*D$39+2*(1-$D21)*$D21*D$40+$D21*$D21*D$41</f>
        <v>5.3999999999999995</v>
      </c>
      <c r="F21">
        <f>(1-$D21)*(1-$D21)*E$39+2*(1-$D21)*$D21*E$40+$D21*$D21*E$41</f>
        <v>302.39999999999998</v>
      </c>
      <c r="G21" s="3">
        <f>IF(D21&lt;=1,F21,F$4)</f>
        <v>302.39999999999998</v>
      </c>
      <c r="H21" s="3">
        <f t="shared" si="0"/>
        <v>1704</v>
      </c>
    </row>
    <row r="22" spans="3:8" x14ac:dyDescent="0.3">
      <c r="C22" s="3">
        <v>10</v>
      </c>
      <c r="D22">
        <f>1/$F$5+D21</f>
        <v>0.66666666666666663</v>
      </c>
      <c r="E22">
        <f>(1-$D22)*(1-$D22)*D$39+2*(1-$D22)*$D22*D$40+$D22*$D22*D$41</f>
        <v>6.6666666666666661</v>
      </c>
      <c r="F22">
        <f>(1-$D22)*(1-$D22)*E$39+2*(1-$D22)*$D22*E$40+$D22*$D22*E$41</f>
        <v>320</v>
      </c>
      <c r="G22" s="3">
        <f>IF(D22&lt;=1,F22,F$4)</f>
        <v>320</v>
      </c>
      <c r="H22" s="3">
        <f t="shared" si="0"/>
        <v>2024</v>
      </c>
    </row>
    <row r="23" spans="3:8" x14ac:dyDescent="0.3">
      <c r="C23" s="3">
        <v>11</v>
      </c>
      <c r="D23">
        <f t="shared" ref="D23:D31" si="1">1/$F$5+D22</f>
        <v>0.73333333333333328</v>
      </c>
      <c r="E23">
        <f>(1-$D23)*(1-$D23)*D$39+2*(1-$D23)*$D23*D$40+$D23*$D23*D$41</f>
        <v>8.0666666666666647</v>
      </c>
      <c r="F23">
        <f>(1-$D23)*(1-$D23)*E$39+2*(1-$D23)*$D23*E$40+$D23*$D23*E$41</f>
        <v>334.4</v>
      </c>
      <c r="G23" s="3">
        <f>IF(D23&lt;=1,F23,F$4)</f>
        <v>334.4</v>
      </c>
      <c r="H23" s="3">
        <f t="shared" si="0"/>
        <v>2358.4</v>
      </c>
    </row>
    <row r="24" spans="3:8" x14ac:dyDescent="0.3">
      <c r="C24" s="3">
        <v>12</v>
      </c>
      <c r="D24">
        <f t="shared" si="1"/>
        <v>0.79999999999999993</v>
      </c>
      <c r="E24">
        <f>(1-$D24)*(1-$D24)*D$39+2*(1-$D24)*$D24*D$40+$D24*$D24*D$41</f>
        <v>9.5999999999999979</v>
      </c>
      <c r="F24">
        <f>(1-$D24)*(1-$D24)*E$39+2*(1-$D24)*$D24*E$40+$D24*$D24*E$41</f>
        <v>345.6</v>
      </c>
      <c r="G24" s="3">
        <f>IF(D24&lt;=1,F24,F$4)</f>
        <v>345.6</v>
      </c>
      <c r="H24" s="3">
        <f t="shared" si="0"/>
        <v>2704</v>
      </c>
    </row>
    <row r="25" spans="3:8" x14ac:dyDescent="0.3">
      <c r="C25" s="3">
        <v>13</v>
      </c>
      <c r="D25">
        <f t="shared" si="1"/>
        <v>0.86666666666666659</v>
      </c>
      <c r="E25">
        <f>(1-$D25)*(1-$D25)*D$39+2*(1-$D25)*$D25*D$40+$D25*$D25*D$41</f>
        <v>11.266666666666664</v>
      </c>
      <c r="F25">
        <f>(1-$D25)*(1-$D25)*E$39+2*(1-$D25)*$D25*E$40+$D25*$D25*E$41</f>
        <v>353.59999999999997</v>
      </c>
      <c r="G25" s="3">
        <f>IF(D25&lt;=1,F25,F$4)</f>
        <v>353.59999999999997</v>
      </c>
      <c r="H25" s="3">
        <f t="shared" si="0"/>
        <v>3057.6</v>
      </c>
    </row>
    <row r="26" spans="3:8" x14ac:dyDescent="0.3">
      <c r="C26" s="3">
        <v>14</v>
      </c>
      <c r="D26">
        <f t="shared" si="1"/>
        <v>0.93333333333333324</v>
      </c>
      <c r="E26">
        <f>(1-$D26)*(1-$D26)*D$39+2*(1-$D26)*$D26*D$40+$D26*$D26*D$41</f>
        <v>13.066666666666665</v>
      </c>
      <c r="F26">
        <f>(1-$D26)*(1-$D26)*E$39+2*(1-$D26)*$D26*E$40+$D26*$D26*E$41</f>
        <v>358.40000000000003</v>
      </c>
      <c r="G26" s="3">
        <f>IF(D26&lt;=1,F26,F$4)</f>
        <v>358.40000000000003</v>
      </c>
      <c r="H26" s="3">
        <f t="shared" si="0"/>
        <v>3416</v>
      </c>
    </row>
    <row r="27" spans="3:8" x14ac:dyDescent="0.3">
      <c r="C27" s="3">
        <v>15</v>
      </c>
      <c r="D27">
        <f t="shared" si="1"/>
        <v>0.99999999999999989</v>
      </c>
      <c r="E27">
        <f>(1-$D27)*(1-$D27)*D$39+2*(1-$D27)*$D27*D$40+$D27*$D27*D$41</f>
        <v>14.999999999999996</v>
      </c>
      <c r="F27">
        <f>(1-$D27)*(1-$D27)*E$39+2*(1-$D27)*$D27*E$40+$D27*$D27*E$41</f>
        <v>360</v>
      </c>
      <c r="G27" s="3">
        <f>IF(D27&lt;=1,F27,F$4)</f>
        <v>360</v>
      </c>
      <c r="H27" s="3">
        <f t="shared" si="0"/>
        <v>3776</v>
      </c>
    </row>
    <row r="28" spans="3:8" x14ac:dyDescent="0.3">
      <c r="C28" s="3">
        <v>16</v>
      </c>
      <c r="D28">
        <f t="shared" si="1"/>
        <v>1.0666666666666667</v>
      </c>
      <c r="E28">
        <f>(1-$D28)*(1-$D28)*D$39+2*(1-$D28)*$D28*D$40+$D28*$D28*D$41</f>
        <v>17.066666666666666</v>
      </c>
      <c r="F28">
        <f>(1-$D28)*(1-$D28)*E$39+2*(1-$D28)*$D28*E$40+$D28*$D28*E$41</f>
        <v>358.40000000000003</v>
      </c>
      <c r="G28" s="3">
        <f>IF(D28&lt;=1,F28,F$4)</f>
        <v>360</v>
      </c>
      <c r="H28" s="3">
        <f t="shared" si="0"/>
        <v>4136</v>
      </c>
    </row>
    <row r="29" spans="3:8" x14ac:dyDescent="0.3">
      <c r="C29" s="3">
        <v>17</v>
      </c>
      <c r="D29">
        <f t="shared" si="1"/>
        <v>1.1333333333333333</v>
      </c>
      <c r="E29">
        <f>(1-$D29)*(1-$D29)*D$39+2*(1-$D29)*$D29*D$40+$D29*$D29*D$41</f>
        <v>19.266666666666666</v>
      </c>
      <c r="F29">
        <f>(1-$D29)*(1-$D29)*E$39+2*(1-$D29)*$D29*E$40+$D29*$D29*E$41</f>
        <v>353.59999999999991</v>
      </c>
      <c r="G29" s="3">
        <f>IF(D29&lt;=1,F29,F$4)</f>
        <v>360</v>
      </c>
      <c r="H29" s="3">
        <f t="shared" si="0"/>
        <v>4496</v>
      </c>
    </row>
    <row r="30" spans="3:8" x14ac:dyDescent="0.3">
      <c r="C30" s="3">
        <v>18</v>
      </c>
      <c r="D30">
        <f t="shared" si="1"/>
        <v>1.2</v>
      </c>
      <c r="E30">
        <f>(1-$D30)*(1-$D30)*D$39+2*(1-$D30)*$D30*D$40+$D30*$D30*D$41</f>
        <v>21.599999999999998</v>
      </c>
      <c r="F30">
        <f>(1-$D30)*(1-$D30)*E$39+2*(1-$D30)*$D30*E$40+$D30*$D30*E$41</f>
        <v>345.6</v>
      </c>
      <c r="G30" s="3">
        <f>IF(D30&lt;=1,F30,F$4)</f>
        <v>360</v>
      </c>
      <c r="H30" s="3">
        <f t="shared" si="0"/>
        <v>4856</v>
      </c>
    </row>
    <row r="31" spans="3:8" x14ac:dyDescent="0.3">
      <c r="C31" s="3">
        <v>19</v>
      </c>
      <c r="D31">
        <f t="shared" si="1"/>
        <v>1.2666666666666666</v>
      </c>
      <c r="E31">
        <f>(1-$D31)*(1-$D31)*D$39+2*(1-$D31)*$D31*D$40+$D31*$D31*D$41</f>
        <v>24.066666666666666</v>
      </c>
      <c r="F31">
        <f>(1-$D31)*(1-$D31)*E$39+2*(1-$D31)*$D31*E$40+$D31*$D31*E$41</f>
        <v>334.4</v>
      </c>
      <c r="G31" s="3">
        <f>IF(D31&lt;=1,F31,F$4)</f>
        <v>360</v>
      </c>
      <c r="H31" s="3">
        <f t="shared" si="0"/>
        <v>5216</v>
      </c>
    </row>
    <row r="35" spans="3:5" ht="21" x14ac:dyDescent="0.4">
      <c r="C35" s="4" t="s">
        <v>18</v>
      </c>
    </row>
    <row r="38" spans="3:5" x14ac:dyDescent="0.3">
      <c r="D38" t="s">
        <v>1</v>
      </c>
      <c r="E38" t="s">
        <v>2</v>
      </c>
    </row>
    <row r="39" spans="3:5" x14ac:dyDescent="0.3">
      <c r="C39" t="s">
        <v>0</v>
      </c>
      <c r="D39">
        <v>0</v>
      </c>
      <c r="E39">
        <v>0</v>
      </c>
    </row>
    <row r="40" spans="3:5" x14ac:dyDescent="0.3">
      <c r="C40" t="s">
        <v>7</v>
      </c>
      <c r="D40">
        <f>0</f>
        <v>0</v>
      </c>
      <c r="E40">
        <f>F4</f>
        <v>360</v>
      </c>
    </row>
    <row r="41" spans="3:5" x14ac:dyDescent="0.3">
      <c r="C41" t="s">
        <v>8</v>
      </c>
      <c r="D41">
        <f>F5</f>
        <v>15</v>
      </c>
      <c r="E41">
        <f>F4</f>
        <v>360</v>
      </c>
    </row>
    <row r="44" spans="3:5" x14ac:dyDescent="0.3">
      <c r="C44" s="6" t="s">
        <v>20</v>
      </c>
    </row>
    <row r="45" spans="3:5" x14ac:dyDescent="0.3">
      <c r="C45" s="5" t="s">
        <v>22</v>
      </c>
    </row>
    <row r="46" spans="3:5" x14ac:dyDescent="0.3">
      <c r="C46" s="7" t="s">
        <v>21</v>
      </c>
    </row>
    <row r="49" spans="3:17" ht="21" x14ac:dyDescent="0.4">
      <c r="C49" s="4" t="s">
        <v>23</v>
      </c>
    </row>
    <row r="51" spans="3:17" ht="409.2" customHeight="1" x14ac:dyDescent="0.3">
      <c r="C51" s="8" t="s">
        <v>24</v>
      </c>
      <c r="D51" s="8"/>
      <c r="E51" s="8"/>
      <c r="F51" s="8"/>
      <c r="G51" s="8"/>
      <c r="H51" s="8"/>
      <c r="I51" s="8"/>
      <c r="J51" s="8"/>
      <c r="K51" s="8"/>
      <c r="L51" s="8"/>
      <c r="M51" s="8"/>
      <c r="N51" s="8"/>
      <c r="O51" s="8"/>
      <c r="P51" s="8"/>
      <c r="Q51" s="8"/>
    </row>
  </sheetData>
  <mergeCells count="1">
    <mergeCell ref="C51:Q51"/>
  </mergeCells>
  <hyperlinks>
    <hyperlink ref="C46" r:id="rId1"/>
    <hyperlink ref="C45" r:id="rId2"/>
  </hyperlinks>
  <pageMargins left="0.7" right="0.7" top="0.75" bottom="0.75" header="0.3" footer="0.3"/>
  <pageSetup paperSize="9" orientation="portrait" horizontalDpi="4294967295" verticalDpi="4294967295"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Prendergast</dc:creator>
  <cp:lastModifiedBy>Andrew Prendergast</cp:lastModifiedBy>
  <dcterms:created xsi:type="dcterms:W3CDTF">2015-11-22T03:21:20Z</dcterms:created>
  <dcterms:modified xsi:type="dcterms:W3CDTF">2015-11-22T04:08:56Z</dcterms:modified>
</cp:coreProperties>
</file>